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"/>
    </mc:Choice>
  </mc:AlternateContent>
  <xr:revisionPtr revIDLastSave="0" documentId="13_ncr:1_{A87D967A-3FC5-4DC2-8FA8-D20EB0971035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Hobused_koos" sheetId="1" r:id="rId1"/>
    <sheet name="aegunu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129" i="1"/>
  <c r="C115" i="1"/>
  <c r="C131" i="1"/>
  <c r="C165" i="1"/>
  <c r="C166" i="1"/>
  <c r="B3" i="1" l="1"/>
  <c r="B4" i="1"/>
  <c r="B5" i="1"/>
  <c r="B6" i="1"/>
  <c r="B9" i="1"/>
  <c r="B10" i="1"/>
  <c r="B8" i="1"/>
  <c r="B13" i="1"/>
  <c r="B7" i="1"/>
  <c r="B14" i="1"/>
  <c r="B16" i="1"/>
  <c r="B12" i="1"/>
  <c r="B11" i="1"/>
  <c r="B17" i="1"/>
  <c r="B18" i="1"/>
  <c r="B19" i="1"/>
  <c r="B20" i="1"/>
  <c r="B21" i="1"/>
  <c r="B15" i="1"/>
  <c r="B22" i="1"/>
  <c r="B23" i="1"/>
  <c r="B26" i="1"/>
  <c r="B24" i="1"/>
  <c r="B27" i="1"/>
  <c r="B29" i="1"/>
  <c r="B31" i="1"/>
  <c r="B33" i="1"/>
  <c r="B30" i="1"/>
  <c r="B35" i="1"/>
  <c r="B36" i="1"/>
  <c r="B28" i="1"/>
  <c r="B37" i="1"/>
  <c r="B38" i="1"/>
  <c r="B39" i="1"/>
  <c r="B25" i="1"/>
  <c r="B43" i="1"/>
  <c r="B41" i="1"/>
  <c r="B44" i="1"/>
  <c r="B45" i="1"/>
  <c r="B40" i="1"/>
  <c r="B46" i="1"/>
  <c r="B48" i="1"/>
  <c r="B51" i="1"/>
  <c r="B34" i="1"/>
  <c r="B52" i="1"/>
  <c r="B53" i="1"/>
  <c r="B47" i="1"/>
  <c r="B50" i="1"/>
  <c r="B32" i="1"/>
  <c r="B54" i="1"/>
  <c r="B55" i="1"/>
  <c r="B59" i="1"/>
  <c r="B60" i="1"/>
  <c r="B56" i="1"/>
  <c r="B61" i="1"/>
  <c r="B42" i="1"/>
  <c r="B49" i="1"/>
  <c r="B65" i="1"/>
  <c r="B58" i="1"/>
  <c r="B69" i="1"/>
  <c r="B70" i="1"/>
  <c r="B66" i="1"/>
  <c r="B67" i="1"/>
  <c r="B75" i="1"/>
  <c r="B76" i="1"/>
  <c r="B78" i="1"/>
  <c r="B68" i="1"/>
  <c r="B79" i="1"/>
  <c r="B82" i="1"/>
  <c r="B87" i="1"/>
  <c r="B88" i="1"/>
  <c r="B57" i="1"/>
  <c r="B81" i="1"/>
  <c r="B92" i="1"/>
  <c r="B95" i="1"/>
  <c r="B96" i="1"/>
  <c r="B97" i="1"/>
  <c r="B98" i="1"/>
  <c r="B99" i="1"/>
  <c r="B100" i="1"/>
  <c r="B101" i="1"/>
  <c r="B102" i="1"/>
  <c r="B86" i="1"/>
  <c r="B91" i="1"/>
  <c r="B80" i="1"/>
  <c r="B105" i="1"/>
  <c r="B63" i="1"/>
  <c r="B94" i="1"/>
  <c r="B108" i="1"/>
  <c r="B109" i="1"/>
  <c r="B89" i="1"/>
  <c r="B113" i="1"/>
  <c r="B116" i="1"/>
  <c r="B118" i="1"/>
  <c r="B119" i="1"/>
  <c r="B62" i="1"/>
  <c r="B120" i="1"/>
  <c r="B121" i="1"/>
  <c r="B122" i="1"/>
  <c r="B123" i="1"/>
  <c r="B124" i="1"/>
  <c r="B125" i="1"/>
  <c r="B64" i="1"/>
  <c r="B128" i="1"/>
  <c r="B72" i="1"/>
  <c r="B110" i="1"/>
  <c r="B132" i="1"/>
  <c r="B90" i="1"/>
  <c r="B135" i="1"/>
  <c r="B107" i="1"/>
  <c r="B136" i="1"/>
  <c r="B137" i="1"/>
  <c r="B139" i="1"/>
  <c r="B140" i="1"/>
  <c r="B103" i="1"/>
  <c r="B141" i="1"/>
  <c r="B71" i="1"/>
  <c r="B83" i="1"/>
  <c r="B145" i="1"/>
  <c r="B146" i="1"/>
  <c r="B148" i="1"/>
  <c r="B150" i="1"/>
  <c r="B151" i="1"/>
  <c r="B152" i="1"/>
  <c r="B153" i="1"/>
  <c r="B142" i="1"/>
  <c r="B73" i="1"/>
  <c r="B104" i="1"/>
  <c r="B138" i="1"/>
  <c r="B154" i="1"/>
  <c r="B127" i="1"/>
  <c r="B147" i="1"/>
  <c r="B155" i="1"/>
  <c r="B156" i="1"/>
  <c r="B157" i="1"/>
  <c r="B111" i="1"/>
  <c r="B158" i="1"/>
  <c r="B159" i="1"/>
  <c r="B106" i="1"/>
  <c r="B115" i="1"/>
  <c r="B77" i="1"/>
  <c r="B160" i="1"/>
  <c r="B114" i="1"/>
  <c r="B161" i="1"/>
  <c r="B162" i="1"/>
  <c r="B164" i="1"/>
  <c r="B167" i="1"/>
  <c r="B168" i="1"/>
  <c r="B117" i="1"/>
  <c r="B144" i="1"/>
  <c r="B126" i="1"/>
  <c r="B170" i="1"/>
  <c r="B134" i="1"/>
  <c r="B74" i="1"/>
  <c r="B173" i="1"/>
  <c r="B174" i="1"/>
  <c r="B149" i="1"/>
  <c r="B175" i="1"/>
  <c r="B176" i="1"/>
  <c r="B177" i="1"/>
  <c r="B178" i="1"/>
  <c r="B112" i="1"/>
  <c r="B169" i="1"/>
  <c r="B180" i="1"/>
  <c r="B171" i="1"/>
  <c r="B181" i="1"/>
  <c r="B182" i="1"/>
  <c r="B183" i="1"/>
  <c r="B184" i="1"/>
  <c r="B163" i="1"/>
  <c r="B185" i="1"/>
  <c r="B186" i="1"/>
  <c r="B187" i="1"/>
  <c r="B188" i="1"/>
  <c r="B189" i="1"/>
  <c r="B190" i="1"/>
  <c r="B191" i="1"/>
  <c r="B130" i="1"/>
  <c r="B192" i="1"/>
  <c r="B193" i="1"/>
  <c r="B194" i="1"/>
  <c r="B195" i="1"/>
  <c r="B196" i="1"/>
  <c r="B199" i="1"/>
  <c r="B200" i="1"/>
  <c r="B201" i="1"/>
  <c r="B202" i="1"/>
  <c r="B205" i="1"/>
  <c r="B206" i="1"/>
  <c r="B208" i="1"/>
  <c r="B209" i="1"/>
  <c r="B210" i="1"/>
  <c r="B84" i="1"/>
  <c r="B85" i="1"/>
  <c r="B211" i="1"/>
  <c r="B212" i="1"/>
  <c r="B213" i="1"/>
  <c r="B214" i="1"/>
  <c r="B215" i="1"/>
  <c r="B216" i="1"/>
  <c r="B217" i="1"/>
  <c r="B218" i="1"/>
  <c r="B219" i="1"/>
  <c r="B222" i="1"/>
  <c r="B223" i="1"/>
  <c r="B225" i="1"/>
  <c r="B226" i="1"/>
  <c r="B133" i="1"/>
  <c r="B198" i="1"/>
  <c r="B227" i="1"/>
  <c r="B228" i="1"/>
  <c r="B229" i="1"/>
  <c r="B179" i="1"/>
  <c r="B232" i="1"/>
  <c r="B233" i="1"/>
  <c r="B235" i="1"/>
  <c r="B236" i="1"/>
  <c r="B238" i="1"/>
  <c r="B239" i="1"/>
  <c r="B240" i="1"/>
  <c r="B241" i="1"/>
  <c r="B242" i="1"/>
  <c r="B243" i="1"/>
  <c r="B244" i="1"/>
  <c r="B245" i="1"/>
  <c r="B246" i="1"/>
  <c r="B247" i="1"/>
  <c r="B249" i="1"/>
  <c r="B250" i="1"/>
  <c r="B224" i="1"/>
  <c r="B251" i="1"/>
  <c r="B252" i="1"/>
  <c r="B254" i="1"/>
  <c r="B255" i="1"/>
  <c r="B256" i="1"/>
  <c r="B257" i="1"/>
  <c r="B258" i="1"/>
  <c r="B93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9" i="1"/>
  <c r="B280" i="1"/>
  <c r="B207" i="1"/>
  <c r="B281" i="1"/>
  <c r="B282" i="1"/>
  <c r="B284" i="1"/>
  <c r="B221" i="1"/>
  <c r="B237" i="1"/>
  <c r="B287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277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283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74" i="1"/>
  <c r="B375" i="1"/>
  <c r="B376" i="1"/>
  <c r="B377" i="1"/>
  <c r="B378" i="1"/>
  <c r="B379" i="1"/>
  <c r="B380" i="1"/>
  <c r="B381" i="1"/>
  <c r="B382" i="1"/>
  <c r="B230" i="1"/>
  <c r="B391" i="1"/>
  <c r="B392" i="1"/>
  <c r="B393" i="1"/>
  <c r="B394" i="1"/>
  <c r="B395" i="1"/>
  <c r="B396" i="1"/>
  <c r="B397" i="1"/>
  <c r="B398" i="1"/>
  <c r="B399" i="1"/>
  <c r="B400" i="1"/>
  <c r="B288" i="1"/>
  <c r="B401" i="1"/>
  <c r="B402" i="1"/>
  <c r="B403" i="1"/>
  <c r="B404" i="1"/>
  <c r="B405" i="1"/>
  <c r="B406" i="1"/>
  <c r="B407" i="1"/>
  <c r="B234" i="1"/>
  <c r="B306" i="1"/>
  <c r="B203" i="1"/>
  <c r="B143" i="1"/>
  <c r="B204" i="1"/>
  <c r="B363" i="1"/>
  <c r="B248" i="1"/>
  <c r="B364" i="1"/>
  <c r="B231" i="1"/>
  <c r="B197" i="1"/>
  <c r="B365" i="1"/>
  <c r="B165" i="1"/>
  <c r="B166" i="1"/>
  <c r="B341" i="1"/>
  <c r="B278" i="1"/>
  <c r="B321" i="1"/>
  <c r="B366" i="1"/>
  <c r="B367" i="1"/>
  <c r="B368" i="1"/>
  <c r="B129" i="1"/>
  <c r="B131" i="1"/>
  <c r="B220" i="1"/>
  <c r="B383" i="1"/>
  <c r="B384" i="1"/>
  <c r="B385" i="1"/>
  <c r="B386" i="1"/>
  <c r="B285" i="1"/>
  <c r="B387" i="1"/>
  <c r="B286" i="1"/>
  <c r="B388" i="1"/>
  <c r="B389" i="1"/>
  <c r="B390" i="1"/>
  <c r="B172" i="1"/>
  <c r="B369" i="1"/>
  <c r="B370" i="1"/>
  <c r="B371" i="1"/>
  <c r="B253" i="1"/>
  <c r="B372" i="1"/>
  <c r="B373" i="1"/>
  <c r="B2" i="1"/>
  <c r="C172" i="1"/>
  <c r="C286" i="1"/>
  <c r="C285" i="1"/>
  <c r="C278" i="1"/>
  <c r="C197" i="1"/>
  <c r="C231" i="1"/>
  <c r="C248" i="1"/>
  <c r="C204" i="1"/>
  <c r="C143" i="1"/>
  <c r="C203" i="1"/>
  <c r="C234" i="1"/>
  <c r="C230" i="1"/>
  <c r="C207" i="1"/>
  <c r="C93" i="1"/>
  <c r="C179" i="1"/>
  <c r="C133" i="1"/>
  <c r="C85" i="1"/>
  <c r="C84" i="1"/>
  <c r="C130" i="1"/>
  <c r="C112" i="1"/>
  <c r="C74" i="1"/>
  <c r="C134" i="1"/>
  <c r="C126" i="1"/>
  <c r="C144" i="1"/>
  <c r="C117" i="1"/>
  <c r="C114" i="1"/>
  <c r="C77" i="1"/>
  <c r="C106" i="1"/>
  <c r="C111" i="1"/>
  <c r="C127" i="1"/>
  <c r="C138" i="1"/>
  <c r="C104" i="1"/>
  <c r="C73" i="1"/>
  <c r="C83" i="1"/>
  <c r="C71" i="1"/>
  <c r="C103" i="1"/>
  <c r="C107" i="1"/>
  <c r="C90" i="1"/>
  <c r="C110" i="1"/>
  <c r="C72" i="1"/>
  <c r="C64" i="1"/>
  <c r="C62" i="1"/>
  <c r="C89" i="1"/>
  <c r="C63" i="1"/>
  <c r="C80" i="1"/>
  <c r="C86" i="1"/>
  <c r="C57" i="1"/>
  <c r="C58" i="1"/>
  <c r="C49" i="1"/>
  <c r="C42" i="1"/>
  <c r="C32" i="1"/>
  <c r="C47" i="1"/>
  <c r="C34" i="1"/>
  <c r="C25" i="1"/>
  <c r="C28" i="1"/>
  <c r="C30" i="1"/>
  <c r="C23" i="1"/>
  <c r="C15" i="1"/>
  <c r="C11" i="1"/>
  <c r="C12" i="1"/>
  <c r="C8" i="1"/>
  <c r="C6" i="1"/>
  <c r="C2" i="1"/>
  <c r="D94" i="1" l="1"/>
  <c r="D200" i="1"/>
  <c r="D85" i="1"/>
  <c r="D62" i="1"/>
  <c r="D57" i="1"/>
  <c r="D79" i="1"/>
  <c r="D42" i="1"/>
  <c r="D32" i="1"/>
  <c r="D25" i="1"/>
  <c r="D28" i="1"/>
  <c r="D23" i="1"/>
  <c r="D2" i="1"/>
  <c r="D221" i="1"/>
  <c r="D282" i="1"/>
  <c r="D207" i="1"/>
  <c r="D273" i="1"/>
  <c r="D261" i="1"/>
  <c r="D256" i="1"/>
  <c r="D190" i="1"/>
  <c r="D224" i="1"/>
  <c r="D236" i="1"/>
  <c r="D179" i="1"/>
  <c r="D222" i="1"/>
  <c r="D206" i="1"/>
  <c r="D84" i="1"/>
  <c r="D213" i="1"/>
  <c r="D199" i="1"/>
  <c r="D189" i="1"/>
  <c r="D126" i="1"/>
  <c r="D163" i="1"/>
  <c r="D171" i="1"/>
  <c r="D112" i="1"/>
  <c r="D177" i="1"/>
  <c r="D149" i="1"/>
  <c r="D150" i="1"/>
  <c r="D74" i="1"/>
  <c r="D127" i="1"/>
  <c r="D134" i="1"/>
  <c r="D144" i="1"/>
  <c r="D138" i="1"/>
  <c r="D117" i="1"/>
  <c r="D114" i="1"/>
  <c r="D77" i="1"/>
  <c r="D115" i="1"/>
  <c r="D106" i="1"/>
  <c r="D159" i="1"/>
  <c r="D111" i="1"/>
  <c r="D155" i="1"/>
  <c r="D154" i="1"/>
  <c r="D104" i="1"/>
  <c r="D73" i="1"/>
  <c r="D103" i="1"/>
  <c r="D107" i="1"/>
  <c r="D83" i="1"/>
  <c r="D71" i="1"/>
  <c r="D140" i="1"/>
  <c r="D64" i="1"/>
  <c r="D135" i="1"/>
  <c r="D90" i="1"/>
  <c r="D110" i="1"/>
  <c r="D72" i="1"/>
  <c r="D125" i="1"/>
  <c r="D124" i="1"/>
  <c r="D68" i="1"/>
  <c r="D116" i="1"/>
  <c r="D86" i="1"/>
  <c r="D63" i="1"/>
  <c r="D80" i="1"/>
  <c r="D97" i="1"/>
  <c r="D76" i="1"/>
  <c r="D61" i="1"/>
  <c r="D67" i="1"/>
  <c r="D58" i="1"/>
  <c r="D49" i="1"/>
  <c r="D47" i="1"/>
  <c r="D54" i="1"/>
  <c r="D50" i="1"/>
  <c r="D34" i="1"/>
  <c r="D53" i="1"/>
  <c r="D40" i="1"/>
  <c r="D41" i="1"/>
  <c r="D43" i="1"/>
  <c r="D30" i="1"/>
  <c r="D24" i="1"/>
  <c r="D22" i="1"/>
  <c r="D15" i="1"/>
  <c r="D11" i="1"/>
  <c r="D12" i="1"/>
  <c r="D13" i="1"/>
  <c r="D8" i="1"/>
  <c r="D7" i="1"/>
  <c r="D5" i="1"/>
  <c r="D4" i="1"/>
  <c r="B44" i="2" l="1"/>
  <c r="B37" i="2"/>
  <c r="B42" i="2"/>
  <c r="B41" i="2"/>
  <c r="B36" i="2"/>
  <c r="B32" i="2"/>
  <c r="B31" i="2"/>
  <c r="B30" i="2"/>
  <c r="B28" i="2"/>
  <c r="B25" i="2"/>
  <c r="B24" i="2"/>
  <c r="B23" i="2"/>
  <c r="B20" i="2"/>
  <c r="B18" i="2"/>
  <c r="B17" i="2"/>
  <c r="B16" i="2"/>
  <c r="B15" i="2"/>
  <c r="B14" i="2"/>
  <c r="B11" i="2"/>
  <c r="B10" i="2"/>
  <c r="B5" i="2"/>
  <c r="B3" i="2"/>
  <c r="E397" i="1"/>
  <c r="E396" i="1"/>
  <c r="E395" i="1"/>
  <c r="E394" i="1"/>
  <c r="E393" i="1"/>
  <c r="E392" i="1"/>
  <c r="E237" i="1"/>
  <c r="E222" i="1"/>
  <c r="E111" i="1"/>
  <c r="E236" i="1"/>
  <c r="E205" i="1"/>
  <c r="E117" i="1"/>
  <c r="E74" i="1"/>
  <c r="E239" i="1"/>
  <c r="E104" i="1"/>
  <c r="E234" i="1"/>
  <c r="E189" i="1"/>
  <c r="E149" i="1"/>
  <c r="E159" i="1"/>
  <c r="E198" i="1"/>
  <c r="E79" i="1"/>
  <c r="E72" i="1"/>
  <c r="E68" i="1"/>
  <c r="E110" i="1"/>
  <c r="E62" i="1"/>
  <c r="E191" i="1"/>
  <c r="E135" i="1"/>
  <c r="E90" i="1"/>
  <c r="E138" i="1"/>
  <c r="G156" i="1"/>
  <c r="F156" i="1"/>
  <c r="E156" i="1"/>
  <c r="E114" i="1"/>
  <c r="E80" i="1"/>
  <c r="E277" i="1"/>
  <c r="E63" i="1"/>
  <c r="E407" i="1"/>
  <c r="E107" i="1"/>
  <c r="E64" i="1"/>
  <c r="F406" i="1"/>
  <c r="F405" i="1"/>
  <c r="H291" i="1"/>
  <c r="E291" i="1"/>
  <c r="H401" i="1"/>
  <c r="H288" i="1"/>
  <c r="H400" i="1"/>
  <c r="H399" i="1"/>
  <c r="H398" i="1"/>
  <c r="F251" i="1"/>
  <c r="E251" i="1"/>
  <c r="G391" i="1"/>
  <c r="F83" i="1"/>
  <c r="G376" i="1"/>
  <c r="G133" i="1"/>
  <c r="E133" i="1"/>
  <c r="G375" i="1"/>
  <c r="F258" i="1"/>
  <c r="E258" i="1"/>
  <c r="G374" i="1"/>
  <c r="F243" i="1"/>
  <c r="E243" i="1"/>
  <c r="F242" i="1"/>
  <c r="F241" i="1"/>
  <c r="E241" i="1"/>
  <c r="F240" i="1"/>
  <c r="E240" i="1"/>
  <c r="F49" i="1"/>
  <c r="E49" i="1"/>
  <c r="F358" i="1"/>
  <c r="F126" i="1"/>
  <c r="H357" i="1"/>
  <c r="H356" i="1"/>
  <c r="F353" i="1"/>
  <c r="F86" i="1"/>
  <c r="E86" i="1"/>
  <c r="F352" i="1"/>
  <c r="F351" i="1"/>
  <c r="F350" i="1"/>
  <c r="F349" i="1"/>
  <c r="F348" i="1"/>
  <c r="F347" i="1"/>
  <c r="F171" i="1"/>
  <c r="E171" i="1"/>
  <c r="F346" i="1"/>
  <c r="F345" i="1"/>
  <c r="G255" i="1"/>
  <c r="E255" i="1"/>
  <c r="G344" i="1"/>
  <c r="F71" i="1"/>
  <c r="F338" i="1"/>
  <c r="G337" i="1"/>
  <c r="G284" i="1"/>
  <c r="E284" i="1"/>
  <c r="G336" i="1"/>
  <c r="G335" i="1"/>
  <c r="G334" i="1"/>
  <c r="H333" i="1"/>
  <c r="H332" i="1"/>
  <c r="H331" i="1"/>
  <c r="H330" i="1"/>
  <c r="H329" i="1"/>
  <c r="H326" i="1"/>
  <c r="H325" i="1"/>
  <c r="F324" i="1"/>
  <c r="G323" i="1"/>
  <c r="H317" i="1"/>
  <c r="H316" i="1"/>
  <c r="H315" i="1"/>
  <c r="G304" i="1"/>
  <c r="G303" i="1"/>
  <c r="F297" i="1"/>
  <c r="F296" i="1"/>
  <c r="G290" i="1"/>
  <c r="H289" i="1"/>
  <c r="G289" i="1"/>
  <c r="F121" i="1"/>
  <c r="E121" i="1"/>
  <c r="F140" i="1"/>
  <c r="E140" i="1"/>
  <c r="F155" i="1"/>
  <c r="E155" i="1"/>
  <c r="H280" i="1"/>
  <c r="H279" i="1"/>
  <c r="G272" i="1"/>
  <c r="H177" i="1"/>
  <c r="G268" i="1"/>
  <c r="F268" i="1"/>
  <c r="F42" i="1"/>
  <c r="E42" i="1"/>
  <c r="F50" i="1"/>
  <c r="E50" i="1"/>
  <c r="F266" i="1"/>
  <c r="F265" i="1"/>
  <c r="H264" i="1"/>
  <c r="H263" i="1"/>
  <c r="H262" i="1"/>
  <c r="G260" i="1"/>
  <c r="G259" i="1"/>
  <c r="F259" i="1"/>
  <c r="G257" i="1"/>
  <c r="F252" i="1"/>
  <c r="F125" i="1"/>
  <c r="E125" i="1"/>
  <c r="H250" i="1"/>
  <c r="G250" i="1"/>
  <c r="F124" i="1"/>
  <c r="E124" i="1"/>
  <c r="H247" i="1"/>
  <c r="G247" i="1"/>
  <c r="F128" i="1"/>
  <c r="E128" i="1"/>
  <c r="G235" i="1"/>
  <c r="G232" i="1"/>
  <c r="G229" i="1"/>
  <c r="F229" i="1"/>
  <c r="H227" i="1"/>
  <c r="G227" i="1"/>
  <c r="G226" i="1"/>
  <c r="F226" i="1"/>
  <c r="G225" i="1"/>
  <c r="F225" i="1"/>
  <c r="F223" i="1"/>
  <c r="F168" i="1"/>
  <c r="H214" i="1"/>
  <c r="G214" i="1"/>
  <c r="G212" i="1"/>
  <c r="H97" i="1"/>
  <c r="G97" i="1"/>
  <c r="E97" i="1"/>
  <c r="G209" i="1"/>
  <c r="G208" i="1"/>
  <c r="G57" i="1"/>
  <c r="F57" i="1"/>
  <c r="E57" i="1"/>
  <c r="G67" i="1"/>
  <c r="F67" i="1"/>
  <c r="E67" i="1"/>
  <c r="G202" i="1"/>
  <c r="H201" i="1"/>
  <c r="H195" i="1"/>
  <c r="G195" i="1"/>
  <c r="F195" i="1"/>
  <c r="H194" i="1"/>
  <c r="H192" i="1"/>
  <c r="G169" i="1"/>
  <c r="F169" i="1"/>
  <c r="F78" i="1"/>
  <c r="E78" i="1"/>
  <c r="H186" i="1"/>
  <c r="G186" i="1"/>
  <c r="H184" i="1"/>
  <c r="G184" i="1"/>
  <c r="H183" i="1"/>
  <c r="F89" i="1"/>
  <c r="E89" i="1"/>
  <c r="I176" i="1"/>
  <c r="H176" i="1"/>
  <c r="G175" i="1"/>
  <c r="F175" i="1"/>
  <c r="F120" i="1"/>
  <c r="E120" i="1"/>
  <c r="G61" i="1"/>
  <c r="E61" i="1"/>
  <c r="F174" i="1"/>
  <c r="G173" i="1"/>
  <c r="F173" i="1"/>
  <c r="G94" i="1"/>
  <c r="F94" i="1"/>
  <c r="E94" i="1"/>
  <c r="G32" i="1"/>
  <c r="F32" i="1"/>
  <c r="E32" i="1"/>
  <c r="F142" i="1"/>
  <c r="E142" i="1"/>
  <c r="F146" i="1"/>
  <c r="E146" i="1"/>
  <c r="H147" i="1"/>
  <c r="G147" i="1"/>
  <c r="F58" i="1"/>
  <c r="E58" i="1"/>
  <c r="G164" i="1"/>
  <c r="F164" i="1"/>
  <c r="F113" i="1"/>
  <c r="E113" i="1"/>
  <c r="G103" i="1"/>
  <c r="I158" i="1"/>
  <c r="H158" i="1"/>
  <c r="H157" i="1"/>
  <c r="G157" i="1"/>
  <c r="F157" i="1"/>
  <c r="G40" i="1"/>
  <c r="F40" i="1"/>
  <c r="E40" i="1"/>
  <c r="G34" i="1"/>
  <c r="F34" i="1"/>
  <c r="E34" i="1"/>
  <c r="G76" i="1"/>
  <c r="F76" i="1"/>
  <c r="E76" i="1"/>
  <c r="G139" i="1"/>
  <c r="F139" i="1"/>
  <c r="H137" i="1"/>
  <c r="G137" i="1"/>
  <c r="F137" i="1"/>
  <c r="H136" i="1"/>
  <c r="G136" i="1"/>
  <c r="F25" i="1"/>
  <c r="E25" i="1"/>
  <c r="G65" i="1"/>
  <c r="F65" i="1"/>
  <c r="E65" i="1"/>
  <c r="G28" i="1"/>
  <c r="F28" i="1"/>
  <c r="E28" i="1"/>
  <c r="G60" i="1"/>
  <c r="F60" i="1"/>
  <c r="E60" i="1"/>
  <c r="G66" i="1"/>
  <c r="F66" i="1"/>
  <c r="E66" i="1"/>
  <c r="G53" i="1"/>
  <c r="F53" i="1"/>
  <c r="E53" i="1"/>
  <c r="H123" i="1"/>
  <c r="G123" i="1"/>
  <c r="F123" i="1"/>
  <c r="H122" i="1"/>
  <c r="G122" i="1"/>
  <c r="F122" i="1"/>
  <c r="H47" i="1"/>
  <c r="G47" i="1"/>
  <c r="F47" i="1"/>
  <c r="E47" i="1"/>
  <c r="H30" i="1"/>
  <c r="G30" i="1"/>
  <c r="F30" i="1"/>
  <c r="E30" i="1"/>
  <c r="I91" i="1"/>
  <c r="H91" i="1"/>
  <c r="G91" i="1"/>
  <c r="H101" i="1"/>
  <c r="F101" i="1"/>
  <c r="G100" i="1"/>
  <c r="F100" i="1"/>
  <c r="H99" i="1"/>
  <c r="G99" i="1"/>
  <c r="F99" i="1"/>
  <c r="H98" i="1"/>
  <c r="G98" i="1"/>
  <c r="G38" i="1"/>
  <c r="F38" i="1"/>
  <c r="E38" i="1"/>
  <c r="H96" i="1"/>
  <c r="G96" i="1"/>
  <c r="G54" i="1"/>
  <c r="F54" i="1"/>
  <c r="E54" i="1"/>
  <c r="H81" i="1"/>
  <c r="G81" i="1"/>
  <c r="F81" i="1"/>
  <c r="H43" i="1"/>
  <c r="G43" i="1"/>
  <c r="F43" i="1"/>
  <c r="E43" i="1"/>
  <c r="H75" i="1"/>
  <c r="H56" i="1"/>
  <c r="G56" i="1"/>
  <c r="F56" i="1"/>
  <c r="E56" i="1"/>
  <c r="G51" i="1"/>
  <c r="F51" i="1"/>
  <c r="E51" i="1"/>
  <c r="H41" i="1"/>
  <c r="G41" i="1"/>
  <c r="F41" i="1"/>
  <c r="E41" i="1"/>
  <c r="H69" i="1"/>
  <c r="G69" i="1"/>
  <c r="H45" i="1"/>
  <c r="G45" i="1"/>
  <c r="F45" i="1"/>
  <c r="E45" i="1"/>
  <c r="H31" i="1"/>
  <c r="G31" i="1"/>
  <c r="F31" i="1"/>
  <c r="E31" i="1"/>
  <c r="H55" i="1"/>
  <c r="G55" i="1"/>
  <c r="F55" i="1"/>
  <c r="H23" i="1"/>
  <c r="G23" i="1"/>
  <c r="F23" i="1"/>
  <c r="E23" i="1"/>
  <c r="I46" i="1"/>
  <c r="H46" i="1"/>
  <c r="G46" i="1"/>
  <c r="E46" i="1"/>
  <c r="I24" i="1"/>
  <c r="H24" i="1"/>
  <c r="G24" i="1"/>
  <c r="F24" i="1"/>
  <c r="E24" i="1"/>
  <c r="H11" i="1"/>
  <c r="G11" i="1"/>
  <c r="F11" i="1"/>
  <c r="E11" i="1"/>
  <c r="J48" i="1"/>
  <c r="I48" i="1"/>
  <c r="H48" i="1"/>
  <c r="G48" i="1"/>
  <c r="I22" i="1"/>
  <c r="H22" i="1"/>
  <c r="G22" i="1"/>
  <c r="F22" i="1"/>
  <c r="E22" i="1"/>
  <c r="H15" i="1"/>
  <c r="G15" i="1"/>
  <c r="F15" i="1"/>
  <c r="E15" i="1"/>
  <c r="H33" i="1"/>
  <c r="G33" i="1"/>
  <c r="F33" i="1"/>
  <c r="E33" i="1"/>
  <c r="H12" i="1"/>
  <c r="G12" i="1"/>
  <c r="F12" i="1"/>
  <c r="E12" i="1"/>
  <c r="H35" i="1"/>
  <c r="H8" i="1"/>
  <c r="G8" i="1"/>
  <c r="F8" i="1"/>
  <c r="E8" i="1"/>
  <c r="H29" i="1"/>
  <c r="G29" i="1"/>
  <c r="F29" i="1"/>
  <c r="E29" i="1"/>
  <c r="H27" i="1"/>
  <c r="G27" i="1"/>
  <c r="H21" i="1"/>
  <c r="G21" i="1"/>
  <c r="F21" i="1"/>
  <c r="E21" i="1"/>
  <c r="H7" i="1"/>
  <c r="G7" i="1"/>
  <c r="F7" i="1"/>
  <c r="E7" i="1"/>
  <c r="H19" i="1"/>
  <c r="G19" i="1"/>
  <c r="F19" i="1"/>
  <c r="E19" i="1"/>
  <c r="H20" i="1"/>
  <c r="G20" i="1"/>
  <c r="H13" i="1"/>
  <c r="G13" i="1"/>
  <c r="F13" i="1"/>
  <c r="E13" i="1"/>
  <c r="H16" i="1"/>
  <c r="G16" i="1"/>
  <c r="F16" i="1"/>
  <c r="E16" i="1"/>
  <c r="H14" i="1"/>
  <c r="G14" i="1"/>
  <c r="F14" i="1"/>
  <c r="E14" i="1"/>
  <c r="H5" i="1"/>
  <c r="G5" i="1"/>
  <c r="F5" i="1"/>
  <c r="E5" i="1"/>
  <c r="H6" i="1"/>
  <c r="G6" i="1"/>
  <c r="F6" i="1"/>
  <c r="E6" i="1"/>
  <c r="G10" i="1"/>
  <c r="F10" i="1"/>
  <c r="H4" i="1"/>
  <c r="G4" i="1"/>
  <c r="F4" i="1"/>
  <c r="E4" i="1"/>
  <c r="H9" i="1"/>
  <c r="G9" i="1"/>
  <c r="F9" i="1"/>
  <c r="H2" i="1"/>
  <c r="G2" i="1"/>
  <c r="F2" i="1"/>
  <c r="E2" i="1"/>
  <c r="H3" i="1"/>
  <c r="G3" i="1"/>
  <c r="F3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6" authorId="0" shapeId="0" xr:uid="{00000000-0006-0000-0100-000001000000}">
      <text>
        <r>
          <rPr>
            <sz val="10"/>
            <color rgb="FF000000"/>
            <rFont val="Arial"/>
            <family val="2"/>
          </rPr>
          <t>Kasutaja:</t>
        </r>
      </text>
    </comment>
  </commentList>
</comments>
</file>

<file path=xl/sharedStrings.xml><?xml version="1.0" encoding="utf-8"?>
<sst xmlns="http://schemas.openxmlformats.org/spreadsheetml/2006/main" count="1482" uniqueCount="1430">
  <si>
    <t>Hobune</t>
  </si>
  <si>
    <t>km kokku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</si>
  <si>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</si>
  <si>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</si>
  <si>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</si>
  <si>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</si>
  <si>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</si>
  <si>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</si>
  <si>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</si>
  <si>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</si>
  <si>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</si>
  <si>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</si>
  <si>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</si>
  <si>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</si>
  <si>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</si>
  <si>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</si>
  <si>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</si>
  <si>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</si>
  <si>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</si>
  <si>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</si>
  <si>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</si>
  <si>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enne 2000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</si>
  <si>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</si>
  <si>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</si>
  <si>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</si>
  <si>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</si>
  <si>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</si>
  <si>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</si>
  <si>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</si>
  <si>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</si>
  <si>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</si>
  <si>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</si>
  <si>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</si>
  <si>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</si>
  <si>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</si>
  <si>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</si>
  <si>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</si>
  <si>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</si>
  <si>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</si>
  <si>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</si>
  <si>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</si>
  <si>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</si>
  <si>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</si>
  <si>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</si>
  <si>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</si>
  <si>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</si>
  <si>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</si>
  <si>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</si>
  <si>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</si>
  <si>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</si>
  <si>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</si>
  <si>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</si>
  <si>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</si>
  <si>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</si>
  <si>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</si>
  <si>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</si>
  <si>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</si>
  <si>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</si>
  <si>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</si>
  <si>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</si>
  <si>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</si>
  <si>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</si>
  <si>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</si>
  <si>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</si>
  <si>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</si>
  <si>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</si>
  <si>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</si>
  <si>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</si>
  <si>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</si>
  <si>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</si>
  <si>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</si>
  <si>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</si>
  <si>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</si>
  <si>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</si>
  <si>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</si>
  <si>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</si>
  <si>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</si>
  <si>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</si>
  <si>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</si>
  <si>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</si>
  <si>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</si>
  <si>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</si>
  <si>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</si>
  <si>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</si>
  <si>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</si>
  <si>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</si>
  <si>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</si>
  <si>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</si>
  <si>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</si>
  <si>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</si>
  <si>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</si>
  <si>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</si>
  <si>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</si>
  <si>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</si>
  <si>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</si>
  <si>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Column74</t>
  </si>
  <si>
    <t>Column75</t>
  </si>
  <si>
    <t>Column76</t>
  </si>
  <si>
    <t>Column77</t>
  </si>
  <si>
    <t>Column78</t>
  </si>
  <si>
    <t>Column79</t>
  </si>
  <si>
    <t>Column80</t>
  </si>
  <si>
    <t>Column81</t>
  </si>
  <si>
    <t>Column82</t>
  </si>
  <si>
    <t>Column83</t>
  </si>
  <si>
    <t>Column84</t>
  </si>
  <si>
    <t>Column85</t>
  </si>
  <si>
    <t>Column86</t>
  </si>
  <si>
    <t>Column87</t>
  </si>
  <si>
    <t>Column88</t>
  </si>
  <si>
    <t>Column89</t>
  </si>
  <si>
    <t>Column90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</si>
  <si>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</si>
  <si>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</si>
  <si>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</si>
  <si>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</si>
  <si>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</si>
  <si>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</si>
  <si>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</si>
  <si>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</si>
  <si>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</si>
  <si>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</si>
  <si>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</si>
  <si>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</si>
  <si>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</si>
  <si>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</si>
  <si>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</si>
  <si>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</si>
  <si>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</si>
  <si>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</si>
  <si>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</si>
  <si>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</si>
  <si>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</si>
  <si>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</si>
  <si>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</si>
  <si>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</si>
  <si>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</si>
  <si>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</si>
  <si>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Column117</t>
  </si>
  <si>
    <t>Column118</t>
  </si>
  <si>
    <t>Column119</t>
  </si>
  <si>
    <t>Column120</t>
  </si>
  <si>
    <t>Column121</t>
  </si>
  <si>
    <t>Column122</t>
  </si>
  <si>
    <t>Column123</t>
  </si>
  <si>
    <t>Column124</t>
  </si>
  <si>
    <t>Column125</t>
  </si>
  <si>
    <t>Column126</t>
  </si>
  <si>
    <t>Column127</t>
  </si>
  <si>
    <t>Column128</t>
  </si>
  <si>
    <t>Column129</t>
  </si>
  <si>
    <t>Column130</t>
  </si>
  <si>
    <t>Column131</t>
  </si>
  <si>
    <t>Column132</t>
  </si>
  <si>
    <t>Column133</t>
  </si>
  <si>
    <t>Column134</t>
  </si>
  <si>
    <t>Column135</t>
  </si>
  <si>
    <t>Column136</t>
  </si>
  <si>
    <t>Column137</t>
  </si>
  <si>
    <t>Column138</t>
  </si>
  <si>
    <t>Column139</t>
  </si>
  <si>
    <t>Column140</t>
  </si>
  <si>
    <t>Column141</t>
  </si>
  <si>
    <t>Column142</t>
  </si>
  <si>
    <t>Column143</t>
  </si>
  <si>
    <t>Column144</t>
  </si>
  <si>
    <t>Column145</t>
  </si>
  <si>
    <t>Column146</t>
  </si>
  <si>
    <t>Column147</t>
  </si>
  <si>
    <t>Column148</t>
  </si>
  <si>
    <t>Column149</t>
  </si>
  <si>
    <t>Column150</t>
  </si>
  <si>
    <t>Column151</t>
  </si>
  <si>
    <t>Column152</t>
  </si>
  <si>
    <t>Column153</t>
  </si>
  <si>
    <t>Column154</t>
  </si>
  <si>
    <t>Column155</t>
  </si>
  <si>
    <t>Column156</t>
  </si>
  <si>
    <t>Column157</t>
  </si>
  <si>
    <t>Column158</t>
  </si>
  <si>
    <t>Column159</t>
  </si>
  <si>
    <t>Column160</t>
  </si>
  <si>
    <t>Column161</t>
  </si>
  <si>
    <t>Column162</t>
  </si>
  <si>
    <t>Column163</t>
  </si>
  <si>
    <t>Column164</t>
  </si>
  <si>
    <t>Column165</t>
  </si>
  <si>
    <t>Column166</t>
  </si>
  <si>
    <t>Column167</t>
  </si>
  <si>
    <t>Column168</t>
  </si>
  <si>
    <t>Column169</t>
  </si>
  <si>
    <t>Column170</t>
  </si>
  <si>
    <t>Column171</t>
  </si>
  <si>
    <t>Column172</t>
  </si>
  <si>
    <t>Column173</t>
  </si>
  <si>
    <t>Column174</t>
  </si>
  <si>
    <t>Column175</t>
  </si>
  <si>
    <t>Column176</t>
  </si>
  <si>
    <t>Column177</t>
  </si>
  <si>
    <t>Column178</t>
  </si>
  <si>
    <t>Column179</t>
  </si>
  <si>
    <t>Column180</t>
  </si>
  <si>
    <t>Column181</t>
  </si>
  <si>
    <t>Column182</t>
  </si>
  <si>
    <t>Column183</t>
  </si>
  <si>
    <t>Column184</t>
  </si>
  <si>
    <t>Column185</t>
  </si>
  <si>
    <t>Column186</t>
  </si>
  <si>
    <t>Column187</t>
  </si>
  <si>
    <t>Column188</t>
  </si>
  <si>
    <t>Column189</t>
  </si>
  <si>
    <t>Column190</t>
  </si>
  <si>
    <t>Column191</t>
  </si>
  <si>
    <t>Column192</t>
  </si>
  <si>
    <t>Column193</t>
  </si>
  <si>
    <t>Column194</t>
  </si>
  <si>
    <t>Column195</t>
  </si>
  <si>
    <t>Column196</t>
  </si>
  <si>
    <t>Column197</t>
  </si>
  <si>
    <t>Column198</t>
  </si>
  <si>
    <t>Column199</t>
  </si>
  <si>
    <t>Column200</t>
  </si>
  <si>
    <t>Column201</t>
  </si>
  <si>
    <t>Column202</t>
  </si>
  <si>
    <t>Column203</t>
  </si>
  <si>
    <t>Column204</t>
  </si>
  <si>
    <t>Column205</t>
  </si>
  <si>
    <t>Column206</t>
  </si>
  <si>
    <t>Column207</t>
  </si>
  <si>
    <t>Column208</t>
  </si>
  <si>
    <t>Column209</t>
  </si>
  <si>
    <t>Column210</t>
  </si>
  <si>
    <t>Column211</t>
  </si>
  <si>
    <t>Column212</t>
  </si>
  <si>
    <t>Column213</t>
  </si>
  <si>
    <t>Column214</t>
  </si>
  <si>
    <t>Column215</t>
  </si>
  <si>
    <t>Column216</t>
  </si>
  <si>
    <t>Column217</t>
  </si>
  <si>
    <t>Column218</t>
  </si>
  <si>
    <t>Column219</t>
  </si>
  <si>
    <t>Column220</t>
  </si>
  <si>
    <t>Column221</t>
  </si>
  <si>
    <t>Column222</t>
  </si>
  <si>
    <t>Column223</t>
  </si>
  <si>
    <t>Column224</t>
  </si>
  <si>
    <t>Column225</t>
  </si>
  <si>
    <t>Column226</t>
  </si>
  <si>
    <t>Column227</t>
  </si>
  <si>
    <t>Column228</t>
  </si>
  <si>
    <t>Column229</t>
  </si>
  <si>
    <t>Column230</t>
  </si>
  <si>
    <t>Column231</t>
  </si>
  <si>
    <t>Column232</t>
  </si>
  <si>
    <t>Column233</t>
  </si>
  <si>
    <t>Column234</t>
  </si>
  <si>
    <t>Column235</t>
  </si>
  <si>
    <t>Column236</t>
  </si>
  <si>
    <t>Column237</t>
  </si>
  <si>
    <t>Column238</t>
  </si>
  <si>
    <t>Column239</t>
  </si>
  <si>
    <t>Column240</t>
  </si>
  <si>
    <t>Column241</t>
  </si>
  <si>
    <t>Column242</t>
  </si>
  <si>
    <t>Column243</t>
  </si>
  <si>
    <t>Column244</t>
  </si>
  <si>
    <t>Column245</t>
  </si>
  <si>
    <t>Column246</t>
  </si>
  <si>
    <t>Column247</t>
  </si>
  <si>
    <t>Column248</t>
  </si>
  <si>
    <t>Column249</t>
  </si>
  <si>
    <t>Column250</t>
  </si>
  <si>
    <t>Column251</t>
  </si>
  <si>
    <t>Column252</t>
  </si>
  <si>
    <t>Column253</t>
  </si>
  <si>
    <t>Column254</t>
  </si>
  <si>
    <t>Column255</t>
  </si>
  <si>
    <t>Column256</t>
  </si>
  <si>
    <t>Column257</t>
  </si>
  <si>
    <t>Column258</t>
  </si>
  <si>
    <t>Column259</t>
  </si>
  <si>
    <t>Column260</t>
  </si>
  <si>
    <t>Column261</t>
  </si>
  <si>
    <t>Column262</t>
  </si>
  <si>
    <t>Column263</t>
  </si>
  <si>
    <t>Column264</t>
  </si>
  <si>
    <t>Column265</t>
  </si>
  <si>
    <t>Column266</t>
  </si>
  <si>
    <t>Column267</t>
  </si>
  <si>
    <t>Column268</t>
  </si>
  <si>
    <t>Column269</t>
  </si>
  <si>
    <t>Column270</t>
  </si>
  <si>
    <t>Column271</t>
  </si>
  <si>
    <t>Column272</t>
  </si>
  <si>
    <t>Column273</t>
  </si>
  <si>
    <t>Column274</t>
  </si>
  <si>
    <t>Column275</t>
  </si>
  <si>
    <t>Column276</t>
  </si>
  <si>
    <t>Column277</t>
  </si>
  <si>
    <t>Column278</t>
  </si>
  <si>
    <t>Column279</t>
  </si>
  <si>
    <t>Column280</t>
  </si>
  <si>
    <t>Column281</t>
  </si>
  <si>
    <t>Column282</t>
  </si>
  <si>
    <t>Column283</t>
  </si>
  <si>
    <t>Column284</t>
  </si>
  <si>
    <t>Column285</t>
  </si>
  <si>
    <t>Column286</t>
  </si>
  <si>
    <t>Column287</t>
  </si>
  <si>
    <t>Column288</t>
  </si>
  <si>
    <t>Column289</t>
  </si>
  <si>
    <t>Column290</t>
  </si>
  <si>
    <t>Column291</t>
  </si>
  <si>
    <t>Column292</t>
  </si>
  <si>
    <t>Column293</t>
  </si>
  <si>
    <t>Column294</t>
  </si>
  <si>
    <t>Column295</t>
  </si>
  <si>
    <t>Column296</t>
  </si>
  <si>
    <t>Column297</t>
  </si>
  <si>
    <t>Column298</t>
  </si>
  <si>
    <t>Column299</t>
  </si>
  <si>
    <t>Column300</t>
  </si>
  <si>
    <t>Column301</t>
  </si>
  <si>
    <t>Column302</t>
  </si>
  <si>
    <t>Column303</t>
  </si>
  <si>
    <t>Column304</t>
  </si>
  <si>
    <t>Column305</t>
  </si>
  <si>
    <t>Column306</t>
  </si>
  <si>
    <t>Column307</t>
  </si>
  <si>
    <t>Column308</t>
  </si>
  <si>
    <t>Column309</t>
  </si>
  <si>
    <t>Column310</t>
  </si>
  <si>
    <t>Column311</t>
  </si>
  <si>
    <t>Column312</t>
  </si>
  <si>
    <t>Column313</t>
  </si>
  <si>
    <t>Column314</t>
  </si>
  <si>
    <t>Column315</t>
  </si>
  <si>
    <t>Column316</t>
  </si>
  <si>
    <t>Column317</t>
  </si>
  <si>
    <t>Column318</t>
  </si>
  <si>
    <t>Column319</t>
  </si>
  <si>
    <t>Column320</t>
  </si>
  <si>
    <t>Column321</t>
  </si>
  <si>
    <t>Column322</t>
  </si>
  <si>
    <t>Column323</t>
  </si>
  <si>
    <t>Column324</t>
  </si>
  <si>
    <t>Column325</t>
  </si>
  <si>
    <t>Column326</t>
  </si>
  <si>
    <t>Column327</t>
  </si>
  <si>
    <t>Column328</t>
  </si>
  <si>
    <t>Column329</t>
  </si>
  <si>
    <t>Column330</t>
  </si>
  <si>
    <t>Column331</t>
  </si>
  <si>
    <t>Column332</t>
  </si>
  <si>
    <t>Column333</t>
  </si>
  <si>
    <t>Column334</t>
  </si>
  <si>
    <t>Column335</t>
  </si>
  <si>
    <t>Column336</t>
  </si>
  <si>
    <t>Column337</t>
  </si>
  <si>
    <t>Column338</t>
  </si>
  <si>
    <t>Column339</t>
  </si>
  <si>
    <t>Column340</t>
  </si>
  <si>
    <t>Column341</t>
  </si>
  <si>
    <t>Column342</t>
  </si>
  <si>
    <t>Column343</t>
  </si>
  <si>
    <t>Column344</t>
  </si>
  <si>
    <t>Column345</t>
  </si>
  <si>
    <t>Column346</t>
  </si>
  <si>
    <t>Column347</t>
  </si>
  <si>
    <t>Column348</t>
  </si>
  <si>
    <t>Column349</t>
  </si>
  <si>
    <t>Column350</t>
  </si>
  <si>
    <t>Column351</t>
  </si>
  <si>
    <t>Column352</t>
  </si>
  <si>
    <t>Column353</t>
  </si>
  <si>
    <t>Column354</t>
  </si>
  <si>
    <t>Column355</t>
  </si>
  <si>
    <t>Column356</t>
  </si>
  <si>
    <t>Column357</t>
  </si>
  <si>
    <t>Column358</t>
  </si>
  <si>
    <t>Column359</t>
  </si>
  <si>
    <t>Column360</t>
  </si>
  <si>
    <t>Column361</t>
  </si>
  <si>
    <t>Column362</t>
  </si>
  <si>
    <t>Column363</t>
  </si>
  <si>
    <t>Column364</t>
  </si>
  <si>
    <t>Column365</t>
  </si>
  <si>
    <t>Column366</t>
  </si>
  <si>
    <t>Column367</t>
  </si>
  <si>
    <t>Column368</t>
  </si>
  <si>
    <t>Column369</t>
  </si>
  <si>
    <t>Column370</t>
  </si>
  <si>
    <t>Column371</t>
  </si>
  <si>
    <t>Column372</t>
  </si>
  <si>
    <t>Column373</t>
  </si>
  <si>
    <t>Column374</t>
  </si>
  <si>
    <t>Column375</t>
  </si>
  <si>
    <t>Column376</t>
  </si>
  <si>
    <t>Column377</t>
  </si>
  <si>
    <t>Column378</t>
  </si>
  <si>
    <t>Column379</t>
  </si>
  <si>
    <t>Column380</t>
  </si>
  <si>
    <t>Column381</t>
  </si>
  <si>
    <t>Column382</t>
  </si>
  <si>
    <t>Column383</t>
  </si>
  <si>
    <t>Column384</t>
  </si>
  <si>
    <t>Column385</t>
  </si>
  <si>
    <t>Column386</t>
  </si>
  <si>
    <t>Column387</t>
  </si>
  <si>
    <t>Column388</t>
  </si>
  <si>
    <t>Column389</t>
  </si>
  <si>
    <t>Column390</t>
  </si>
  <si>
    <t>Column391</t>
  </si>
  <si>
    <t>Column392</t>
  </si>
  <si>
    <t>Column393</t>
  </si>
  <si>
    <t>Column394</t>
  </si>
  <si>
    <t>Column395</t>
  </si>
  <si>
    <t>Column396</t>
  </si>
  <si>
    <t>Column397</t>
  </si>
  <si>
    <t>Column398</t>
  </si>
  <si>
    <t>Column399</t>
  </si>
  <si>
    <t>Column400</t>
  </si>
  <si>
    <t>Column401</t>
  </si>
  <si>
    <t>Column402</t>
  </si>
  <si>
    <t>Column403</t>
  </si>
  <si>
    <t>Column404</t>
  </si>
  <si>
    <t>Column405</t>
  </si>
  <si>
    <t>Column406</t>
  </si>
  <si>
    <t>Column407</t>
  </si>
  <si>
    <t>Column408</t>
  </si>
  <si>
    <t>Column409</t>
  </si>
  <si>
    <t>Column410</t>
  </si>
  <si>
    <t>Column411</t>
  </si>
  <si>
    <t>Column412</t>
  </si>
  <si>
    <t>Column413</t>
  </si>
  <si>
    <t>Column414</t>
  </si>
  <si>
    <t>Column415</t>
  </si>
  <si>
    <t>Column416</t>
  </si>
  <si>
    <t>Column417</t>
  </si>
  <si>
    <t>Column418</t>
  </si>
  <si>
    <t>Column419</t>
  </si>
  <si>
    <t>Column420</t>
  </si>
  <si>
    <t>Column421</t>
  </si>
  <si>
    <t>Column422</t>
  </si>
  <si>
    <t>Column423</t>
  </si>
  <si>
    <t>Column424</t>
  </si>
  <si>
    <t>Column425</t>
  </si>
  <si>
    <t>Column426</t>
  </si>
  <si>
    <t>Column427</t>
  </si>
  <si>
    <t>Column428</t>
  </si>
  <si>
    <t>Column429</t>
  </si>
  <si>
    <t>Column430</t>
  </si>
  <si>
    <t>Column431</t>
  </si>
  <si>
    <t>Column432</t>
  </si>
  <si>
    <t>Column433</t>
  </si>
  <si>
    <t>Column434</t>
  </si>
  <si>
    <t>Column435</t>
  </si>
  <si>
    <t>Column436</t>
  </si>
  <si>
    <t>Column437</t>
  </si>
  <si>
    <t>Column438</t>
  </si>
  <si>
    <t>Column439</t>
  </si>
  <si>
    <t>Column440</t>
  </si>
  <si>
    <t>Column441</t>
  </si>
  <si>
    <t>Column442</t>
  </si>
  <si>
    <t>Column443</t>
  </si>
  <si>
    <t>Column444</t>
  </si>
  <si>
    <t>Column445</t>
  </si>
  <si>
    <t>Column446</t>
  </si>
  <si>
    <t>Column447</t>
  </si>
  <si>
    <t>Column448</t>
  </si>
  <si>
    <t>Column449</t>
  </si>
  <si>
    <t>Column450</t>
  </si>
  <si>
    <t>Column451</t>
  </si>
  <si>
    <t>Column452</t>
  </si>
  <si>
    <t>Column453</t>
  </si>
  <si>
    <t>Column454</t>
  </si>
  <si>
    <t>Column455</t>
  </si>
  <si>
    <t>Column456</t>
  </si>
  <si>
    <t>Column457</t>
  </si>
  <si>
    <t>Column458</t>
  </si>
  <si>
    <t>Column459</t>
  </si>
  <si>
    <t>Column460</t>
  </si>
  <si>
    <t>Column461</t>
  </si>
  <si>
    <t>Column462</t>
  </si>
  <si>
    <t>Column463</t>
  </si>
  <si>
    <t>Column464</t>
  </si>
  <si>
    <t>Column465</t>
  </si>
  <si>
    <t>Column466</t>
  </si>
  <si>
    <t>Column467</t>
  </si>
  <si>
    <t>Column468</t>
  </si>
  <si>
    <t>Column469</t>
  </si>
  <si>
    <t>Column470</t>
  </si>
  <si>
    <t>Column471</t>
  </si>
  <si>
    <t>Column472</t>
  </si>
  <si>
    <t>Column473</t>
  </si>
  <si>
    <t>Column474</t>
  </si>
  <si>
    <t>Column475</t>
  </si>
  <si>
    <t>Column476</t>
  </si>
  <si>
    <t>Column477</t>
  </si>
  <si>
    <t>Column478</t>
  </si>
  <si>
    <t>Column479</t>
  </si>
  <si>
    <t>Column480</t>
  </si>
  <si>
    <t>Column481</t>
  </si>
  <si>
    <t>Column482</t>
  </si>
  <si>
    <t>Column483</t>
  </si>
  <si>
    <t>Column484</t>
  </si>
  <si>
    <t>Column485</t>
  </si>
  <si>
    <t>Column486</t>
  </si>
  <si>
    <t>Column487</t>
  </si>
  <si>
    <t>Column488</t>
  </si>
  <si>
    <t>Column489</t>
  </si>
  <si>
    <t>Column490</t>
  </si>
  <si>
    <t>Column491</t>
  </si>
  <si>
    <t>Column492</t>
  </si>
  <si>
    <t>Column493</t>
  </si>
  <si>
    <t>Column494</t>
  </si>
  <si>
    <t>Column495</t>
  </si>
  <si>
    <t>Column496</t>
  </si>
  <si>
    <t>Column497</t>
  </si>
  <si>
    <t>Column498</t>
  </si>
  <si>
    <t>Column499</t>
  </si>
  <si>
    <t>Column500</t>
  </si>
  <si>
    <t>Column501</t>
  </si>
  <si>
    <t>Column502</t>
  </si>
  <si>
    <t>Column503</t>
  </si>
  <si>
    <t>Column504</t>
  </si>
  <si>
    <t>Column505</t>
  </si>
  <si>
    <t>Column506</t>
  </si>
  <si>
    <t>Column507</t>
  </si>
  <si>
    <t>Column508</t>
  </si>
  <si>
    <t>Column509</t>
  </si>
  <si>
    <t>Column510</t>
  </si>
  <si>
    <t>Column511</t>
  </si>
  <si>
    <t>Column512</t>
  </si>
  <si>
    <t>Column513</t>
  </si>
  <si>
    <t>Column514</t>
  </si>
  <si>
    <t>Column515</t>
  </si>
  <si>
    <t>Column516</t>
  </si>
  <si>
    <t>Column517</t>
  </si>
  <si>
    <t>Column518</t>
  </si>
  <si>
    <t>Column519</t>
  </si>
  <si>
    <t>Column520</t>
  </si>
  <si>
    <t>Column521</t>
  </si>
  <si>
    <t>Column522</t>
  </si>
  <si>
    <t>Column523</t>
  </si>
  <si>
    <t>Column524</t>
  </si>
  <si>
    <t>Column525</t>
  </si>
  <si>
    <t>Column526</t>
  </si>
  <si>
    <t>Column527</t>
  </si>
  <si>
    <t>Column528</t>
  </si>
  <si>
    <t>Column529</t>
  </si>
  <si>
    <t>Column530</t>
  </si>
  <si>
    <t>Column531</t>
  </si>
  <si>
    <t>Column532</t>
  </si>
  <si>
    <t>Column533</t>
  </si>
  <si>
    <t>Column534</t>
  </si>
  <si>
    <t>Column535</t>
  </si>
  <si>
    <t>Column536</t>
  </si>
  <si>
    <t>Column537</t>
  </si>
  <si>
    <t>Column538</t>
  </si>
  <si>
    <t>Column539</t>
  </si>
  <si>
    <t>Column540</t>
  </si>
  <si>
    <t>Column541</t>
  </si>
  <si>
    <t>Column542</t>
  </si>
  <si>
    <t>Column543</t>
  </si>
  <si>
    <t>Column544</t>
  </si>
  <si>
    <t>Column545</t>
  </si>
  <si>
    <t>Column546</t>
  </si>
  <si>
    <t>Column547</t>
  </si>
  <si>
    <t>Column548</t>
  </si>
  <si>
    <t>Column549</t>
  </si>
  <si>
    <t>Column550</t>
  </si>
  <si>
    <t>Column551</t>
  </si>
  <si>
    <t>Column552</t>
  </si>
  <si>
    <t>Column553</t>
  </si>
  <si>
    <t>Column554</t>
  </si>
  <si>
    <t>Column555</t>
  </si>
  <si>
    <t>Column556</t>
  </si>
  <si>
    <t>Column557</t>
  </si>
  <si>
    <t>Column558</t>
  </si>
  <si>
    <t>Column559</t>
  </si>
  <si>
    <t>Column560</t>
  </si>
  <si>
    <t>Column561</t>
  </si>
  <si>
    <t>Column562</t>
  </si>
  <si>
    <t>Column563</t>
  </si>
  <si>
    <t>Column564</t>
  </si>
  <si>
    <t>Column565</t>
  </si>
  <si>
    <t>Column566</t>
  </si>
  <si>
    <t>Column567</t>
  </si>
  <si>
    <t>Column568</t>
  </si>
  <si>
    <t>Column569</t>
  </si>
  <si>
    <t>Column570</t>
  </si>
  <si>
    <t>Column571</t>
  </si>
  <si>
    <t>Column572</t>
  </si>
  <si>
    <t>Column573</t>
  </si>
  <si>
    <t>Column574</t>
  </si>
  <si>
    <t>Column575</t>
  </si>
  <si>
    <t>Column576</t>
  </si>
  <si>
    <t>Column577</t>
  </si>
  <si>
    <t>Column578</t>
  </si>
  <si>
    <t>Column579</t>
  </si>
  <si>
    <t>Column580</t>
  </si>
  <si>
    <t>Column581</t>
  </si>
  <si>
    <t>Column582</t>
  </si>
  <si>
    <t>Column583</t>
  </si>
  <si>
    <t>Column584</t>
  </si>
  <si>
    <t>Column585</t>
  </si>
  <si>
    <t>Column586</t>
  </si>
  <si>
    <t>Column587</t>
  </si>
  <si>
    <t>Column588</t>
  </si>
  <si>
    <t>Column589</t>
  </si>
  <si>
    <t>Column590</t>
  </si>
  <si>
    <t>Column591</t>
  </si>
  <si>
    <t>Column592</t>
  </si>
  <si>
    <t>Column593</t>
  </si>
  <si>
    <t>Column594</t>
  </si>
  <si>
    <t>Column595</t>
  </si>
  <si>
    <t>Column596</t>
  </si>
  <si>
    <t>Column597</t>
  </si>
  <si>
    <t>Column598</t>
  </si>
  <si>
    <t>Column599</t>
  </si>
  <si>
    <t>Column600</t>
  </si>
  <si>
    <t>Column601</t>
  </si>
  <si>
    <t>Column602</t>
  </si>
  <si>
    <t>Column603</t>
  </si>
  <si>
    <t>Column604</t>
  </si>
  <si>
    <t>Column605</t>
  </si>
  <si>
    <t>Column606</t>
  </si>
  <si>
    <t>Column607</t>
  </si>
  <si>
    <t>Column608</t>
  </si>
  <si>
    <t>Column609</t>
  </si>
  <si>
    <t>Column610</t>
  </si>
  <si>
    <t>Column611</t>
  </si>
  <si>
    <t>Column612</t>
  </si>
  <si>
    <t>Column613</t>
  </si>
  <si>
    <t>Column614</t>
  </si>
  <si>
    <t>Column615</t>
  </si>
  <si>
    <t>Column616</t>
  </si>
  <si>
    <t>Column617</t>
  </si>
  <si>
    <t>Column618</t>
  </si>
  <si>
    <t>Column619</t>
  </si>
  <si>
    <t>Column620</t>
  </si>
  <si>
    <t>Column621</t>
  </si>
  <si>
    <t>Column622</t>
  </si>
  <si>
    <t>Column623</t>
  </si>
  <si>
    <t>Column624</t>
  </si>
  <si>
    <t>Column625</t>
  </si>
  <si>
    <t>Column626</t>
  </si>
  <si>
    <t>Column627</t>
  </si>
  <si>
    <t>Column628</t>
  </si>
  <si>
    <t>Column629</t>
  </si>
  <si>
    <t>Column630</t>
  </si>
  <si>
    <t>Column631</t>
  </si>
  <si>
    <t>Column632</t>
  </si>
  <si>
    <t>Column633</t>
  </si>
  <si>
    <t>Column634</t>
  </si>
  <si>
    <t>Column635</t>
  </si>
  <si>
    <t>Column636</t>
  </si>
  <si>
    <t>Column637</t>
  </si>
  <si>
    <t>Column638</t>
  </si>
  <si>
    <t>Column639</t>
  </si>
  <si>
    <t>Column640</t>
  </si>
  <si>
    <t>Column641</t>
  </si>
  <si>
    <t>Column642</t>
  </si>
  <si>
    <t>Column643</t>
  </si>
  <si>
    <t>Column644</t>
  </si>
  <si>
    <t>Column645</t>
  </si>
  <si>
    <t>Column646</t>
  </si>
  <si>
    <t>Column647</t>
  </si>
  <si>
    <t>Column648</t>
  </si>
  <si>
    <t>Column649</t>
  </si>
  <si>
    <t>Column650</t>
  </si>
  <si>
    <t>Column651</t>
  </si>
  <si>
    <t>Column652</t>
  </si>
  <si>
    <t>Column653</t>
  </si>
  <si>
    <t>Column654</t>
  </si>
  <si>
    <t>Column655</t>
  </si>
  <si>
    <t>Column656</t>
  </si>
  <si>
    <t>Column657</t>
  </si>
  <si>
    <t>Column658</t>
  </si>
  <si>
    <t>Column659</t>
  </si>
  <si>
    <t>Column660</t>
  </si>
  <si>
    <t>Column661</t>
  </si>
  <si>
    <t>Column662</t>
  </si>
  <si>
    <t>Column663</t>
  </si>
  <si>
    <t>Column664</t>
  </si>
  <si>
    <t>Column665</t>
  </si>
  <si>
    <t>Column666</t>
  </si>
  <si>
    <t>Column667</t>
  </si>
  <si>
    <t>Column668</t>
  </si>
  <si>
    <t>Column669</t>
  </si>
  <si>
    <t>Column670</t>
  </si>
  <si>
    <t>Column671</t>
  </si>
  <si>
    <t>Column672</t>
  </si>
  <si>
    <t>Column673</t>
  </si>
  <si>
    <t>Column674</t>
  </si>
  <si>
    <t>Column675</t>
  </si>
  <si>
    <t>Column676</t>
  </si>
  <si>
    <t>Column677</t>
  </si>
  <si>
    <t>Column678</t>
  </si>
  <si>
    <t>Column679</t>
  </si>
  <si>
    <t>Column680</t>
  </si>
  <si>
    <t>Column681</t>
  </si>
  <si>
    <t>Column682</t>
  </si>
  <si>
    <t>Column683</t>
  </si>
  <si>
    <t>Column684</t>
  </si>
  <si>
    <t>Column685</t>
  </si>
  <si>
    <t>Column686</t>
  </si>
  <si>
    <t>Column687</t>
  </si>
  <si>
    <t>Column688</t>
  </si>
  <si>
    <t>Column689</t>
  </si>
  <si>
    <t>Column690</t>
  </si>
  <si>
    <t>Column691</t>
  </si>
  <si>
    <t>Column692</t>
  </si>
  <si>
    <t>Column693</t>
  </si>
  <si>
    <t>Column694</t>
  </si>
  <si>
    <t>Column695</t>
  </si>
  <si>
    <t>Column696</t>
  </si>
  <si>
    <t>Column697</t>
  </si>
  <si>
    <t>Column698</t>
  </si>
  <si>
    <t>Column699</t>
  </si>
  <si>
    <t>Column700</t>
  </si>
  <si>
    <t>Column701</t>
  </si>
  <si>
    <t>Column702</t>
  </si>
  <si>
    <t>Column703</t>
  </si>
  <si>
    <t>Column704</t>
  </si>
  <si>
    <t>Column705</t>
  </si>
  <si>
    <t>Column706</t>
  </si>
  <si>
    <t>Column707</t>
  </si>
  <si>
    <t>Column708</t>
  </si>
  <si>
    <t>Column709</t>
  </si>
  <si>
    <t>Column710</t>
  </si>
  <si>
    <t>Column711</t>
  </si>
  <si>
    <t>Column712</t>
  </si>
  <si>
    <t>Column713</t>
  </si>
  <si>
    <t>Column714</t>
  </si>
  <si>
    <t>Column715</t>
  </si>
  <si>
    <t>Column716</t>
  </si>
  <si>
    <t>Column717</t>
  </si>
  <si>
    <t>Column718</t>
  </si>
  <si>
    <t>Column719</t>
  </si>
  <si>
    <t>Column720</t>
  </si>
  <si>
    <t>Column721</t>
  </si>
  <si>
    <t>Column722</t>
  </si>
  <si>
    <t>Column723</t>
  </si>
  <si>
    <t>Column724</t>
  </si>
  <si>
    <t>Column725</t>
  </si>
  <si>
    <t>Column726</t>
  </si>
  <si>
    <t>Column727</t>
  </si>
  <si>
    <t>Column728</t>
  </si>
  <si>
    <t>Column729</t>
  </si>
  <si>
    <t>Column730</t>
  </si>
  <si>
    <t>Column731</t>
  </si>
  <si>
    <t>Column732</t>
  </si>
  <si>
    <t>Column733</t>
  </si>
  <si>
    <t>Column734</t>
  </si>
  <si>
    <t>Column735</t>
  </si>
  <si>
    <t>Column736</t>
  </si>
  <si>
    <t>Column737</t>
  </si>
  <si>
    <t>Column738</t>
  </si>
  <si>
    <t>Column739</t>
  </si>
  <si>
    <t>Column740</t>
  </si>
  <si>
    <t>Column741</t>
  </si>
  <si>
    <t>Column742</t>
  </si>
  <si>
    <t>Column743</t>
  </si>
  <si>
    <t>Column744</t>
  </si>
  <si>
    <t>Column745</t>
  </si>
  <si>
    <t>Column746</t>
  </si>
  <si>
    <t>Column747</t>
  </si>
  <si>
    <t>Column748</t>
  </si>
  <si>
    <t>Column749</t>
  </si>
  <si>
    <t>Column750</t>
  </si>
  <si>
    <t>Column751</t>
  </si>
  <si>
    <t>Column752</t>
  </si>
  <si>
    <t>Column753</t>
  </si>
  <si>
    <t>Column754</t>
  </si>
  <si>
    <t>Column755</t>
  </si>
  <si>
    <t>Column756</t>
  </si>
  <si>
    <t>Column757</t>
  </si>
  <si>
    <t>Column758</t>
  </si>
  <si>
    <t>Column759</t>
  </si>
  <si>
    <t>Column760</t>
  </si>
  <si>
    <t>Column761</t>
  </si>
  <si>
    <t>Column762</t>
  </si>
  <si>
    <t>Column763</t>
  </si>
  <si>
    <t>Column764</t>
  </si>
  <si>
    <t>Column765</t>
  </si>
  <si>
    <t>Column766</t>
  </si>
  <si>
    <t>Column767</t>
  </si>
  <si>
    <t>Column768</t>
  </si>
  <si>
    <t>Column769</t>
  </si>
  <si>
    <t>Column770</t>
  </si>
  <si>
    <t>Column771</t>
  </si>
  <si>
    <t>Column772</t>
  </si>
  <si>
    <t>Column773</t>
  </si>
  <si>
    <t>Column774</t>
  </si>
  <si>
    <t>Column775</t>
  </si>
  <si>
    <t>Column776</t>
  </si>
  <si>
    <t>Column777</t>
  </si>
  <si>
    <t>Column778</t>
  </si>
  <si>
    <t>Column779</t>
  </si>
  <si>
    <t>Column780</t>
  </si>
  <si>
    <t>Column781</t>
  </si>
  <si>
    <t>Column782</t>
  </si>
  <si>
    <t>Column783</t>
  </si>
  <si>
    <t>Column784</t>
  </si>
  <si>
    <t>Column785</t>
  </si>
  <si>
    <t>Column786</t>
  </si>
  <si>
    <t>Column787</t>
  </si>
  <si>
    <t>Column788</t>
  </si>
  <si>
    <t>Column789</t>
  </si>
  <si>
    <t>Column790</t>
  </si>
  <si>
    <t>Column791</t>
  </si>
  <si>
    <t>Column792</t>
  </si>
  <si>
    <t>Column793</t>
  </si>
  <si>
    <t>Column794</t>
  </si>
  <si>
    <t>Column795</t>
  </si>
  <si>
    <t>Column796</t>
  </si>
  <si>
    <t>Column797</t>
  </si>
  <si>
    <t>Column798</t>
  </si>
  <si>
    <t>Column799</t>
  </si>
  <si>
    <t>Column800</t>
  </si>
  <si>
    <t>Column801</t>
  </si>
  <si>
    <t>Column802</t>
  </si>
  <si>
    <t>Column803</t>
  </si>
  <si>
    <t>Column804</t>
  </si>
  <si>
    <t>Column805</t>
  </si>
  <si>
    <t>Column806</t>
  </si>
  <si>
    <t>Column807</t>
  </si>
  <si>
    <t>Column808</t>
  </si>
  <si>
    <t>Column809</t>
  </si>
  <si>
    <t>Column810</t>
  </si>
  <si>
    <t>Column811</t>
  </si>
  <si>
    <t>Column812</t>
  </si>
  <si>
    <t>Column813</t>
  </si>
  <si>
    <t>Column814</t>
  </si>
  <si>
    <t>Column815</t>
  </si>
  <si>
    <t>Column816</t>
  </si>
  <si>
    <t>Column817</t>
  </si>
  <si>
    <t>Column818</t>
  </si>
  <si>
    <t>Column819</t>
  </si>
  <si>
    <t>Column820</t>
  </si>
  <si>
    <t>Column821</t>
  </si>
  <si>
    <t>Column822</t>
  </si>
  <si>
    <t>Column823</t>
  </si>
  <si>
    <t>Column824</t>
  </si>
  <si>
    <t>Column825</t>
  </si>
  <si>
    <t>Column826</t>
  </si>
  <si>
    <t>Column827</t>
  </si>
  <si>
    <t>Column828</t>
  </si>
  <si>
    <t>Column829</t>
  </si>
  <si>
    <t>Column830</t>
  </si>
  <si>
    <t>Column831</t>
  </si>
  <si>
    <t>Column832</t>
  </si>
  <si>
    <t>Column833</t>
  </si>
  <si>
    <t>Column834</t>
  </si>
  <si>
    <t>Column835</t>
  </si>
  <si>
    <t>Column836</t>
  </si>
  <si>
    <t>Column837</t>
  </si>
  <si>
    <t>Column838</t>
  </si>
  <si>
    <t>Column839</t>
  </si>
  <si>
    <t>Column840</t>
  </si>
  <si>
    <t>Column841</t>
  </si>
  <si>
    <t>Column842</t>
  </si>
  <si>
    <t>Column843</t>
  </si>
  <si>
    <t>Column844</t>
  </si>
  <si>
    <t>Column845</t>
  </si>
  <si>
    <t>Column846</t>
  </si>
  <si>
    <t>Column847</t>
  </si>
  <si>
    <t>Column848</t>
  </si>
  <si>
    <t>Column849</t>
  </si>
  <si>
    <t>Column850</t>
  </si>
  <si>
    <t>Column851</t>
  </si>
  <si>
    <t>Column852</t>
  </si>
  <si>
    <t>Column853</t>
  </si>
  <si>
    <t>Column854</t>
  </si>
  <si>
    <t>Column855</t>
  </si>
  <si>
    <t>Column856</t>
  </si>
  <si>
    <t>Column857</t>
  </si>
  <si>
    <t>Column858</t>
  </si>
  <si>
    <t>Column859</t>
  </si>
  <si>
    <t>Column860</t>
  </si>
  <si>
    <t>Column861</t>
  </si>
  <si>
    <t>Column862</t>
  </si>
  <si>
    <t>Column863</t>
  </si>
  <si>
    <t>Column864</t>
  </si>
  <si>
    <t>Column865</t>
  </si>
  <si>
    <t>Column866</t>
  </si>
  <si>
    <t>Column867</t>
  </si>
  <si>
    <t>Column868</t>
  </si>
  <si>
    <t>Column869</t>
  </si>
  <si>
    <t>Column870</t>
  </si>
  <si>
    <t>Column871</t>
  </si>
  <si>
    <t>Column872</t>
  </si>
  <si>
    <t>Column873</t>
  </si>
  <si>
    <t>Column874</t>
  </si>
  <si>
    <t>Column875</t>
  </si>
  <si>
    <t>Column876</t>
  </si>
  <si>
    <t>Column877</t>
  </si>
  <si>
    <t>Column878</t>
  </si>
  <si>
    <t>Column879</t>
  </si>
  <si>
    <t>Column880</t>
  </si>
  <si>
    <t>Column881</t>
  </si>
  <si>
    <t>Column882</t>
  </si>
  <si>
    <t>Column883</t>
  </si>
  <si>
    <t>Column884</t>
  </si>
  <si>
    <t>Column885</t>
  </si>
  <si>
    <t>Column886</t>
  </si>
  <si>
    <t>Column887</t>
  </si>
  <si>
    <t>Column888</t>
  </si>
  <si>
    <t>Column889</t>
  </si>
  <si>
    <t>Column890</t>
  </si>
  <si>
    <t>Column891</t>
  </si>
  <si>
    <t>Column892</t>
  </si>
  <si>
    <t>Column893</t>
  </si>
  <si>
    <t>Column894</t>
  </si>
  <si>
    <t>Column895</t>
  </si>
  <si>
    <t>Column896</t>
  </si>
  <si>
    <t>Column897</t>
  </si>
  <si>
    <t>Column898</t>
  </si>
  <si>
    <t>Column899</t>
  </si>
  <si>
    <t>Column900</t>
  </si>
  <si>
    <t>Column901</t>
  </si>
  <si>
    <t>Column902</t>
  </si>
  <si>
    <t>Column903</t>
  </si>
  <si>
    <t>Column904</t>
  </si>
  <si>
    <t>Column905</t>
  </si>
  <si>
    <t>Column906</t>
  </si>
  <si>
    <t>Column907</t>
  </si>
  <si>
    <t>Column908</t>
  </si>
  <si>
    <t>Column909</t>
  </si>
  <si>
    <t>Column910</t>
  </si>
  <si>
    <t>Column911</t>
  </si>
  <si>
    <t>Column912</t>
  </si>
  <si>
    <t>Column913</t>
  </si>
  <si>
    <t>Column914</t>
  </si>
  <si>
    <t>Column915</t>
  </si>
  <si>
    <t>Column916</t>
  </si>
  <si>
    <t>Column917</t>
  </si>
  <si>
    <t>Column918</t>
  </si>
  <si>
    <t>Column919</t>
  </si>
  <si>
    <t>Column920</t>
  </si>
  <si>
    <t>Column921</t>
  </si>
  <si>
    <t>Column922</t>
  </si>
  <si>
    <t>Column923</t>
  </si>
  <si>
    <t>Column924</t>
  </si>
  <si>
    <t>Column925</t>
  </si>
  <si>
    <t>Column926</t>
  </si>
  <si>
    <t>Column927</t>
  </si>
  <si>
    <t>Column928</t>
  </si>
  <si>
    <t>Column929</t>
  </si>
  <si>
    <t>Column930</t>
  </si>
  <si>
    <t>Column931</t>
  </si>
  <si>
    <t>Column932</t>
  </si>
  <si>
    <t>Column933</t>
  </si>
  <si>
    <t>Column934</t>
  </si>
  <si>
    <t>Column935</t>
  </si>
  <si>
    <t>Column936</t>
  </si>
  <si>
    <t>Column937</t>
  </si>
  <si>
    <t>Column938</t>
  </si>
  <si>
    <t>Column939</t>
  </si>
  <si>
    <t>Column940</t>
  </si>
  <si>
    <t>Column941</t>
  </si>
  <si>
    <t>Column942</t>
  </si>
  <si>
    <t>Column943</t>
  </si>
  <si>
    <t>Column944</t>
  </si>
  <si>
    <t>Column945</t>
  </si>
  <si>
    <t>Column946</t>
  </si>
  <si>
    <t>Column947</t>
  </si>
  <si>
    <t>Column948</t>
  </si>
  <si>
    <t>Column949</t>
  </si>
  <si>
    <t>Column950</t>
  </si>
  <si>
    <t>Column951</t>
  </si>
  <si>
    <t>Column952</t>
  </si>
  <si>
    <t>Column953</t>
  </si>
  <si>
    <t>Column954</t>
  </si>
  <si>
    <t>Column955</t>
  </si>
  <si>
    <t>Column956</t>
  </si>
  <si>
    <t>Column957</t>
  </si>
  <si>
    <t>Column958</t>
  </si>
  <si>
    <t>Column959</t>
  </si>
  <si>
    <t>Column960</t>
  </si>
  <si>
    <t>Column961</t>
  </si>
  <si>
    <t>Column962</t>
  </si>
  <si>
    <t>Column963</t>
  </si>
  <si>
    <t>Column964</t>
  </si>
  <si>
    <t>Column965</t>
  </si>
  <si>
    <t>Column966</t>
  </si>
  <si>
    <t>Column967</t>
  </si>
  <si>
    <t>Column968</t>
  </si>
  <si>
    <t>Column969</t>
  </si>
  <si>
    <t>Column970</t>
  </si>
  <si>
    <t>Column971</t>
  </si>
  <si>
    <t>Column972</t>
  </si>
  <si>
    <t>Column973</t>
  </si>
  <si>
    <t>Column974</t>
  </si>
  <si>
    <t>Column975</t>
  </si>
  <si>
    <t>Column976</t>
  </si>
  <si>
    <t>Column977</t>
  </si>
  <si>
    <t>Column978</t>
  </si>
  <si>
    <t>Column979</t>
  </si>
  <si>
    <t>Column980</t>
  </si>
  <si>
    <t>Column981</t>
  </si>
  <si>
    <t>Column982</t>
  </si>
  <si>
    <t>Column983</t>
  </si>
  <si>
    <t>Column984</t>
  </si>
  <si>
    <t>Column985</t>
  </si>
  <si>
    <t>Column986</t>
  </si>
  <si>
    <t>Column987</t>
  </si>
  <si>
    <t>Column988</t>
  </si>
  <si>
    <t>Column989</t>
  </si>
  <si>
    <t>Column990</t>
  </si>
  <si>
    <t>Column991</t>
  </si>
  <si>
    <t>Column992</t>
  </si>
  <si>
    <t>Column993</t>
  </si>
  <si>
    <t>Column994</t>
  </si>
  <si>
    <t>Column995</t>
  </si>
  <si>
    <t>Column996</t>
  </si>
  <si>
    <t>Column997</t>
  </si>
  <si>
    <t>Column998</t>
  </si>
  <si>
    <t>Column999</t>
  </si>
  <si>
    <t>Column1000</t>
  </si>
  <si>
    <t>Column1001</t>
  </si>
  <si>
    <t>Column1002</t>
  </si>
  <si>
    <t>Baltimor</t>
  </si>
  <si>
    <t>Filly Bella</t>
  </si>
  <si>
    <t>Jethro</t>
  </si>
  <si>
    <t>Kilvet</t>
  </si>
  <si>
    <t>Byron</t>
  </si>
  <si>
    <t>Pleyon</t>
  </si>
  <si>
    <t>Nilsson</t>
  </si>
  <si>
    <t>Amanda</t>
  </si>
  <si>
    <t>Frank Fränk</t>
  </si>
  <si>
    <t>Herr Hugo</t>
  </si>
  <si>
    <t>Galarina</t>
  </si>
  <si>
    <t>Fiasko</t>
  </si>
  <si>
    <t>Nola</t>
  </si>
  <si>
    <t>Ecuador Baff</t>
  </si>
  <si>
    <t>Fatas Zanisbaar</t>
  </si>
  <si>
    <t>Jadu</t>
  </si>
  <si>
    <t>Paragon</t>
  </si>
  <si>
    <t>Suzuki</t>
  </si>
  <si>
    <t>Jalizza Adamas</t>
  </si>
  <si>
    <t>Nella</t>
  </si>
  <si>
    <t>Memphis</t>
  </si>
  <si>
    <t>Sebastian</t>
  </si>
  <si>
    <t>Nero</t>
  </si>
  <si>
    <t>Oopus</t>
  </si>
  <si>
    <t>Ilueedi</t>
  </si>
  <si>
    <t>Parzival</t>
  </si>
  <si>
    <t>Local Sunshine</t>
  </si>
  <si>
    <t>Galaxy</t>
  </si>
  <si>
    <t>Wierusz</t>
  </si>
  <si>
    <t>Super pearl</t>
  </si>
  <si>
    <t>Assmann</t>
  </si>
  <si>
    <t>Sofa</t>
  </si>
  <si>
    <t>Thor Emira</t>
  </si>
  <si>
    <t>Adidas</t>
  </si>
  <si>
    <t>SALSA</t>
  </si>
  <si>
    <t>Cairo OX</t>
  </si>
  <si>
    <t>Jaliszko</t>
  </si>
  <si>
    <t>Mozart</t>
  </si>
  <si>
    <t>Samurai</t>
  </si>
  <si>
    <t>Tigris Line</t>
  </si>
  <si>
    <t>Vigor ox</t>
  </si>
  <si>
    <t>AdmiralB</t>
  </si>
  <si>
    <t>POLEDRA</t>
  </si>
  <si>
    <t>Atrillo</t>
  </si>
  <si>
    <t>Amorita</t>
  </si>
  <si>
    <t>Bergama ox</t>
  </si>
  <si>
    <t>Brethila</t>
  </si>
  <si>
    <t>Arhuuskonventsioon</t>
  </si>
  <si>
    <t>Samurai junior</t>
  </si>
  <si>
    <t>Michel</t>
  </si>
  <si>
    <t>WIN O`FAYA</t>
  </si>
  <si>
    <t>Aabram</t>
  </si>
  <si>
    <t>Fantaghiro</t>
  </si>
  <si>
    <t>Greek Ministra</t>
  </si>
  <si>
    <t>GUNPOWDER BOY</t>
  </si>
  <si>
    <t>FARID IBN SHADWAN</t>
  </si>
  <si>
    <t>Ruudik</t>
  </si>
  <si>
    <t>CVR ATHINO OX</t>
  </si>
  <si>
    <t>MAZUNA'S JASMIN</t>
  </si>
  <si>
    <t>Zlatograd</t>
  </si>
  <si>
    <t>Vandah el Aryes</t>
  </si>
  <si>
    <t>Simson</t>
  </si>
  <si>
    <t>Fix</t>
  </si>
  <si>
    <t>JAMILA EL AWRAH OX</t>
  </si>
  <si>
    <t>Frühling Kassarist</t>
  </si>
  <si>
    <t>Atlas</t>
  </si>
  <si>
    <t>Mahal Zadida</t>
  </si>
  <si>
    <t>Nobel</t>
  </si>
  <si>
    <t>PIRATE</t>
  </si>
  <si>
    <t>Rumba-Arma</t>
  </si>
  <si>
    <t>Mercy (SP)</t>
  </si>
  <si>
    <t>Penton</t>
  </si>
  <si>
    <t>PENELOPE</t>
  </si>
  <si>
    <t>VON VÜRTSPETER</t>
  </si>
  <si>
    <t>VIVA-DENUSTE OX</t>
  </si>
  <si>
    <t>Vilgas</t>
  </si>
  <si>
    <t>Autor</t>
  </si>
  <si>
    <t>Viiking</t>
  </si>
  <si>
    <t>Fakiir Kassarist</t>
  </si>
  <si>
    <t>Pärlike</t>
  </si>
  <si>
    <t>DAGÖ BANKER</t>
  </si>
  <si>
    <t>Orhidee</t>
  </si>
  <si>
    <t>Luukas</t>
  </si>
  <si>
    <t>Dimitri Donskoi</t>
  </si>
  <si>
    <t>Africana</t>
  </si>
  <si>
    <t>Arabel</t>
  </si>
  <si>
    <t>AMAL EL AWRAH OX</t>
  </si>
  <si>
    <t>Rossa</t>
  </si>
  <si>
    <t>Kalibar</t>
  </si>
  <si>
    <t>Alora</t>
  </si>
  <si>
    <t>Muusik</t>
  </si>
  <si>
    <t>Surra-Muura-Donna</t>
  </si>
  <si>
    <t>Maybach</t>
  </si>
  <si>
    <t>GRETI-GREY</t>
  </si>
  <si>
    <t>CHIQUITA</t>
  </si>
  <si>
    <t>Gilmor</t>
  </si>
  <si>
    <t>Gold Street Boy</t>
  </si>
  <si>
    <t>OOFY</t>
  </si>
  <si>
    <t>Ariman</t>
  </si>
  <si>
    <t>PÄIKE</t>
  </si>
  <si>
    <t>Fanny</t>
  </si>
  <si>
    <t>Feeling Banker</t>
  </si>
  <si>
    <t>Pralinee</t>
  </si>
  <si>
    <t>QUITO EL INDALO OX</t>
  </si>
  <si>
    <t>Larka</t>
  </si>
  <si>
    <t>BREMEN</t>
  </si>
  <si>
    <t>Olwen</t>
  </si>
  <si>
    <t>Sheik</t>
  </si>
  <si>
    <t>Baron</t>
  </si>
  <si>
    <t>Mikser</t>
  </si>
  <si>
    <t>Presto</t>
  </si>
  <si>
    <t>U Passion</t>
  </si>
  <si>
    <t>Ansip</t>
  </si>
  <si>
    <t>Go-go Printsess</t>
  </si>
  <si>
    <t>MY POLO JP</t>
  </si>
  <si>
    <t>Askant</t>
  </si>
  <si>
    <t>Eeva</t>
  </si>
  <si>
    <t>JAY CLAIM</t>
  </si>
  <si>
    <t>BEAUTY TOOMA</t>
  </si>
  <si>
    <t>Zandberg S Naomi</t>
  </si>
  <si>
    <t>KAARMA</t>
  </si>
  <si>
    <t>VIIROK</t>
  </si>
  <si>
    <t>Viirus</t>
  </si>
  <si>
    <t>Piiga</t>
  </si>
  <si>
    <t>BRITA</t>
  </si>
  <si>
    <t>ETNIES</t>
  </si>
  <si>
    <t>Siesta</t>
  </si>
  <si>
    <t>FAIRI KASSARIST</t>
  </si>
  <si>
    <t>Penno</t>
  </si>
  <si>
    <t>Donna-Bella</t>
  </si>
  <si>
    <t>Elium</t>
  </si>
  <si>
    <t>Paros</t>
  </si>
  <si>
    <t>RAFIAH OX</t>
  </si>
  <si>
    <t>Royal Pearl</t>
  </si>
  <si>
    <t>Roswell</t>
  </si>
  <si>
    <t>Sonja</t>
  </si>
  <si>
    <t>Maggie Sharmant</t>
  </si>
  <si>
    <t>KARLA DE FONTANEL</t>
  </si>
  <si>
    <t>Relikvia</t>
  </si>
  <si>
    <t>Herr Harat</t>
  </si>
  <si>
    <t>Armi</t>
  </si>
  <si>
    <t>Gianni</t>
  </si>
  <si>
    <t>Go-Go Aaron</t>
  </si>
  <si>
    <t>Lissabon</t>
  </si>
  <si>
    <t>Viko</t>
  </si>
  <si>
    <t>Vips</t>
  </si>
  <si>
    <t>Belegia</t>
  </si>
  <si>
    <t>Gurmaan</t>
  </si>
  <si>
    <t>Lucky Pinnacle</t>
  </si>
  <si>
    <t>Prunts</t>
  </si>
  <si>
    <t>Cadillac</t>
  </si>
  <si>
    <t>Bingo</t>
  </si>
  <si>
    <t>Deisi</t>
  </si>
  <si>
    <t>Mon Hera</t>
  </si>
  <si>
    <t>PERCIPUS</t>
  </si>
  <si>
    <t>Kesgin</t>
  </si>
  <si>
    <t>Trend</t>
  </si>
  <si>
    <t>Hiiu Haldjas</t>
  </si>
  <si>
    <t>MON LADY (SP)</t>
  </si>
  <si>
    <t>KABEIDON</t>
  </si>
  <si>
    <t>REMARK</t>
  </si>
  <si>
    <t>TRUMM</t>
  </si>
  <si>
    <t>ODYSSEIA</t>
  </si>
  <si>
    <t>Kitekät</t>
  </si>
  <si>
    <t>Ragazza</t>
  </si>
  <si>
    <t>Riks</t>
  </si>
  <si>
    <t>Cedrik</t>
  </si>
  <si>
    <t>KINDERSURPRISE</t>
  </si>
  <si>
    <t>Tepsi</t>
  </si>
  <si>
    <t>Prodway</t>
  </si>
  <si>
    <t>Zorro</t>
  </si>
  <si>
    <t>Aada</t>
  </si>
  <si>
    <t>TOASKE OET DE BEKZIED</t>
  </si>
  <si>
    <t>Balzak</t>
  </si>
  <si>
    <t>Bordeaux</t>
  </si>
  <si>
    <t>Dinaar</t>
  </si>
  <si>
    <t>Eesav</t>
  </si>
  <si>
    <t>Rabat- Arma</t>
  </si>
  <si>
    <t>Risk-Arma</t>
  </si>
  <si>
    <t>Mihkel-Muhkel</t>
  </si>
  <si>
    <t>Loke</t>
  </si>
  <si>
    <t>Melu</t>
  </si>
  <si>
    <t>Piira</t>
  </si>
  <si>
    <t>Ravell</t>
  </si>
  <si>
    <t>CESJA</t>
  </si>
  <si>
    <t>Härel</t>
  </si>
  <si>
    <t>Shamori</t>
  </si>
  <si>
    <t>Cvr Astoria</t>
  </si>
  <si>
    <t>Ufo</t>
  </si>
  <si>
    <t>Valetine ox</t>
  </si>
  <si>
    <t>Vinge</t>
  </si>
  <si>
    <t>Vaarao</t>
  </si>
  <si>
    <t>Rivanera</t>
  </si>
  <si>
    <t>Good Hunting</t>
  </si>
  <si>
    <t>Aurora</t>
  </si>
  <si>
    <t>Orlando</t>
  </si>
  <si>
    <t>Landys</t>
  </si>
  <si>
    <t>Azartas</t>
  </si>
  <si>
    <t>FOLLE</t>
  </si>
  <si>
    <t>HYLKE VROUCK</t>
  </si>
  <si>
    <t>Reka</t>
  </si>
  <si>
    <t>Viroonia</t>
  </si>
  <si>
    <t>Herstog</t>
  </si>
  <si>
    <t>Mistress</t>
  </si>
  <si>
    <t>Nelli</t>
  </si>
  <si>
    <t>Tequila</t>
  </si>
  <si>
    <t>Oidipus</t>
  </si>
  <si>
    <t>Hera</t>
  </si>
  <si>
    <t>Big Doll</t>
  </si>
  <si>
    <t>PANIS CAYENNE</t>
  </si>
  <si>
    <t>HIIU HERSEDES</t>
  </si>
  <si>
    <t>ROXI (SP)</t>
  </si>
  <si>
    <t>Lonny</t>
  </si>
  <si>
    <t>Karri</t>
  </si>
  <si>
    <t>Aqilah</t>
  </si>
  <si>
    <t>Raasuke</t>
  </si>
  <si>
    <t>Twix</t>
  </si>
  <si>
    <t>Otto Osborn</t>
  </si>
  <si>
    <t>Aida</t>
  </si>
  <si>
    <t>YETI FLY DE LANDETTE</t>
  </si>
  <si>
    <t>Hermala</t>
  </si>
  <si>
    <t>PRINTSESS BLACKY</t>
  </si>
  <si>
    <t>M Polo</t>
  </si>
  <si>
    <t>Ats</t>
  </si>
  <si>
    <t>HABITUAL DANCER</t>
  </si>
  <si>
    <t>NEFF</t>
  </si>
  <si>
    <t>Paula</t>
  </si>
  <si>
    <t>Alma</t>
  </si>
  <si>
    <t>Fairy-Tale</t>
  </si>
  <si>
    <t>Mullikile</t>
  </si>
  <si>
    <t>Mister Tondi</t>
  </si>
  <si>
    <t>Pinoccio</t>
  </si>
  <si>
    <t>Altius</t>
  </si>
  <si>
    <t>SAMURAI`S MIRACLE</t>
  </si>
  <si>
    <t>Meelis</t>
  </si>
  <si>
    <t>Mantra</t>
  </si>
  <si>
    <t>Effi Nile</t>
  </si>
  <si>
    <t>Ralli</t>
  </si>
  <si>
    <t>Raal</t>
  </si>
  <si>
    <t>Kaevatsi LA</t>
  </si>
  <si>
    <t>Lucy</t>
  </si>
  <si>
    <t>Kustav</t>
  </si>
  <si>
    <t>Svetlana</t>
  </si>
  <si>
    <t>Anella</t>
  </si>
  <si>
    <t>Reemus</t>
  </si>
  <si>
    <t>Matrix</t>
  </si>
  <si>
    <t>Perla</t>
  </si>
  <si>
    <t>E-Tibu</t>
  </si>
  <si>
    <t>LILLEMONS THUNDERACE</t>
  </si>
  <si>
    <t>Amishu</t>
  </si>
  <si>
    <t>Habitual Dancer</t>
  </si>
  <si>
    <t>HR.Hanks</t>
  </si>
  <si>
    <t>Fruty</t>
  </si>
  <si>
    <t>Riida</t>
  </si>
  <si>
    <t>Hermela</t>
  </si>
  <si>
    <t>Riviera Lunette</t>
  </si>
  <si>
    <t>Aslan</t>
  </si>
  <si>
    <t>Robyn</t>
  </si>
  <si>
    <t>Kiho</t>
  </si>
  <si>
    <t>RAFAEL</t>
  </si>
  <si>
    <t>ELEX</t>
  </si>
  <si>
    <t>A.Rosita</t>
  </si>
  <si>
    <t>HERR DIMUHA</t>
  </si>
  <si>
    <t>Ruutu</t>
  </si>
  <si>
    <t>Perun</t>
  </si>
  <si>
    <t>HULTAJKA</t>
  </si>
  <si>
    <t>ARNO (SP)</t>
  </si>
  <si>
    <t>RO - RO</t>
  </si>
  <si>
    <t>Hedi</t>
  </si>
  <si>
    <t>Futurama</t>
  </si>
  <si>
    <t>Palooma</t>
  </si>
  <si>
    <t>Roki</t>
  </si>
  <si>
    <t>Prita</t>
  </si>
  <si>
    <t>Gabryel ox</t>
  </si>
  <si>
    <t>Vironia ox</t>
  </si>
  <si>
    <t>Rooni</t>
  </si>
  <si>
    <t>Simone ox</t>
  </si>
  <si>
    <t>Perfect Timing</t>
  </si>
  <si>
    <t>Odile`</t>
  </si>
  <si>
    <t>RASHID OX</t>
  </si>
  <si>
    <t>Laferme</t>
  </si>
  <si>
    <t>Turtas</t>
  </si>
  <si>
    <t>Alausas ox</t>
  </si>
  <si>
    <t>Avatar</t>
  </si>
  <si>
    <t>Petronella</t>
  </si>
  <si>
    <t>Solaris</t>
  </si>
  <si>
    <t>Leonardo</t>
  </si>
  <si>
    <t>Abellamy ox</t>
  </si>
  <si>
    <t>Pocahontas ox</t>
  </si>
  <si>
    <t>Sipsik</t>
  </si>
  <si>
    <t>Landora</t>
  </si>
  <si>
    <t>X.Y.Z.Gladiator</t>
  </si>
  <si>
    <t>Pilvet</t>
  </si>
  <si>
    <t>Mon Alisa</t>
  </si>
  <si>
    <t>Murakas</t>
  </si>
  <si>
    <t>Maher ox</t>
  </si>
  <si>
    <t>Eduard</t>
  </si>
  <si>
    <t>Meriin</t>
  </si>
  <si>
    <t>Sunitha L3</t>
  </si>
  <si>
    <t>Kamira</t>
  </si>
  <si>
    <t>Bella</t>
  </si>
  <si>
    <t>Saphira Cayenne ox</t>
  </si>
  <si>
    <t>Trollu</t>
  </si>
  <si>
    <t>Salsita</t>
  </si>
  <si>
    <t>Omer s</t>
  </si>
  <si>
    <t>Oskar s</t>
  </si>
  <si>
    <t>Cassanova</t>
  </si>
  <si>
    <t>Indekss</t>
  </si>
  <si>
    <t>Osman s</t>
  </si>
  <si>
    <t>Oidipus s</t>
  </si>
  <si>
    <t>Nafisa</t>
  </si>
  <si>
    <t>Unagi Des Dolines</t>
  </si>
  <si>
    <t>Red</t>
  </si>
  <si>
    <t>Chardash vh</t>
  </si>
  <si>
    <t>Winning Amour</t>
  </si>
  <si>
    <t>Power Of Dreams</t>
  </si>
  <si>
    <t>Galaxy Tooma</t>
  </si>
  <si>
    <t>Dancing Flame</t>
  </si>
  <si>
    <t>Extrema</t>
  </si>
  <si>
    <t>Satirikon</t>
  </si>
  <si>
    <t>Namaste</t>
  </si>
  <si>
    <t>Monarh</t>
  </si>
  <si>
    <t>Arlon</t>
  </si>
  <si>
    <t xml:space="preserve">Power </t>
  </si>
  <si>
    <t>Mahdi</t>
  </si>
  <si>
    <t>Baxter-Arma</t>
  </si>
  <si>
    <t>Barcelona-Arma</t>
  </si>
  <si>
    <t>Emanuella</t>
  </si>
  <si>
    <t>Ae Egyptian Aliyy Jamil ox</t>
  </si>
  <si>
    <t>Piazo</t>
  </si>
  <si>
    <t>Blueenn Du Porjou</t>
  </si>
  <si>
    <t>Coat Merret Arvor</t>
  </si>
  <si>
    <t>Red Bull Al Karbid</t>
  </si>
  <si>
    <t>Kassandra De Lam</t>
  </si>
  <si>
    <t>Jacqueline Tdc</t>
  </si>
  <si>
    <t>Pontiak</t>
  </si>
  <si>
    <t>Pavlik</t>
  </si>
  <si>
    <t>Witcher</t>
  </si>
  <si>
    <t>Kingviin</t>
  </si>
  <si>
    <t>Kolumbus Crish</t>
  </si>
  <si>
    <t>B Catman Fs</t>
  </si>
  <si>
    <t>Vana Toomas</t>
  </si>
  <si>
    <t>Hästin</t>
  </si>
  <si>
    <t>Etalon</t>
  </si>
  <si>
    <t>Atout Neyette</t>
  </si>
  <si>
    <t>Violine La Bergerie</t>
  </si>
  <si>
    <t>Druid</t>
  </si>
  <si>
    <t>JB Enchanter</t>
  </si>
  <si>
    <t>Asva Eqhar Mon</t>
  </si>
  <si>
    <t>Fanta</t>
  </si>
  <si>
    <t>Vaheda</t>
  </si>
  <si>
    <t>Robi</t>
  </si>
  <si>
    <t>Pia's Fantastic</t>
  </si>
  <si>
    <t>Patina</t>
  </si>
  <si>
    <t>Tinkerbell J</t>
  </si>
  <si>
    <t>Aragon</t>
  </si>
  <si>
    <t>enne2000</t>
  </si>
  <si>
    <t>Mustafo Malabah</t>
  </si>
  <si>
    <t>BALTAZAR EL INDALO OX</t>
  </si>
  <si>
    <t>Gepara OX</t>
  </si>
  <si>
    <t>JASIM EL AWRAH OX</t>
  </si>
  <si>
    <t>TEMPU</t>
  </si>
  <si>
    <t>PRINZ</t>
  </si>
  <si>
    <t>Pugatshova</t>
  </si>
  <si>
    <t>Avalon No Mad</t>
  </si>
  <si>
    <t>2019</t>
  </si>
  <si>
    <t>Ishal Kenyah Fr OX</t>
  </si>
  <si>
    <t xml:space="preserve">Vyrtsman </t>
  </si>
  <si>
    <t>Glaston</t>
  </si>
  <si>
    <t>Norton</t>
  </si>
  <si>
    <t>Hennessy</t>
  </si>
  <si>
    <t>Artefakt</t>
  </si>
  <si>
    <t>Alex Field</t>
  </si>
  <si>
    <t>Fiona (2012)</t>
  </si>
  <si>
    <t>Friida</t>
  </si>
  <si>
    <t>Akeena</t>
  </si>
  <si>
    <t>Tormi</t>
  </si>
  <si>
    <t>Eros Persik Al Cali</t>
  </si>
  <si>
    <t>Iwan Celtic Warrior</t>
  </si>
  <si>
    <t>Lupin Adamas</t>
  </si>
  <si>
    <t>Barcelona</t>
  </si>
  <si>
    <t>Fiona (2008)</t>
  </si>
  <si>
    <t>Eskado</t>
  </si>
  <si>
    <t>Briljant</t>
  </si>
  <si>
    <t>Finni</t>
  </si>
  <si>
    <t>Emma</t>
  </si>
  <si>
    <t>Arabian Blayac</t>
  </si>
  <si>
    <t>Bakou de Traclin</t>
  </si>
  <si>
    <t>Arogant Safinat</t>
  </si>
  <si>
    <t>Rips</t>
  </si>
  <si>
    <t>Fänn</t>
  </si>
  <si>
    <t>Lisette</t>
  </si>
  <si>
    <t>Prezilee</t>
  </si>
  <si>
    <t>Pegasus</t>
  </si>
  <si>
    <t>Rekkor</t>
  </si>
  <si>
    <t>Vegas</t>
  </si>
  <si>
    <t>Cunnvör VH</t>
  </si>
  <si>
    <t>Kaliber DP</t>
  </si>
  <si>
    <t>Eiffel</t>
  </si>
  <si>
    <t>Asmaa de Goarimi</t>
  </si>
  <si>
    <t>Rimfrost</t>
  </si>
  <si>
    <t>Escada</t>
  </si>
  <si>
    <t>Vacation va Bene</t>
  </si>
  <si>
    <t>Istia de Luriecq</t>
  </si>
  <si>
    <t>Pargas</t>
  </si>
  <si>
    <t>Laava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</si>
</sst>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5]General"/>
    <numFmt numFmtId="165" formatCode="0.0"/>
    <numFmt numFmtId="166" formatCode="#,##0.00&quot; &quot;[$€-425];[Red]&quot;-&quot;#,##0.00&quot; &quot;[$€-425]"/>
  </numFmts>
  <fonts count="13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sz val="16"/>
      <color rgb="FF000000"/>
      <name val="Liberation Sans"/>
    </font>
    <font>
      <b/>
      <i/>
      <u/>
      <sz val="11"/>
      <color rgb="FF000000"/>
      <name val="Arial"/>
      <family val="2"/>
    </font>
    <font>
      <b/>
      <i/>
      <u/>
      <sz val="11"/>
      <color rgb="FF000000"/>
      <name val="Liberation Sans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164" fontId="3" fillId="0" borderId="0" applyBorder="0" applyProtection="0">
      <alignment horizontal="center"/>
    </xf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>
      <alignment horizontal="center" textRotation="90"/>
    </xf>
    <xf numFmtId="0" fontId="4" fillId="0" borderId="0" applyNumberFormat="0" applyBorder="0" applyProtection="0"/>
    <xf numFmtId="164" fontId="5" fillId="0" borderId="0" applyBorder="0" applyProtection="0"/>
    <xf numFmtId="166" fontId="4" fillId="0" borderId="0" applyBorder="0" applyProtection="0"/>
    <xf numFmtId="166" fontId="5" fillId="0" borderId="0" applyBorder="0" applyProtection="0"/>
  </cellStyleXfs>
  <cellXfs count="25">
    <xf numFmtId="0" fontId="0" fillId="0" borderId="0" xfId="0"/>
    <xf numFmtId="164" fontId="6" fillId="0" borderId="1" xfId="2" applyFont="1" applyFill="1" applyBorder="1" applyAlignment="1" applyProtection="1"/>
    <xf numFmtId="164" fontId="7" fillId="0" borderId="1" xfId="2" applyFont="1" applyFill="1" applyBorder="1" applyAlignment="1" applyProtection="1"/>
    <xf numFmtId="164" fontId="6" fillId="0" borderId="0" xfId="2" applyFont="1" applyFill="1" applyAlignment="1" applyProtection="1"/>
    <xf numFmtId="164" fontId="7" fillId="0" borderId="0" xfId="2" applyFont="1" applyFill="1" applyAlignment="1" applyProtection="1"/>
    <xf numFmtId="164" fontId="8" fillId="0" borderId="3" xfId="2" applyFont="1" applyFill="1" applyBorder="1" applyAlignment="1" applyProtection="1"/>
    <xf numFmtId="164" fontId="8" fillId="0" borderId="4" xfId="2" applyFont="1" applyFill="1" applyBorder="1" applyAlignment="1" applyProtection="1"/>
    <xf numFmtId="164" fontId="1" fillId="0" borderId="0" xfId="2" applyFont="1" applyFill="1" applyAlignment="1" applyProtection="1"/>
    <xf numFmtId="164" fontId="9" fillId="0" borderId="5" xfId="2" applyFont="1" applyFill="1" applyBorder="1" applyAlignment="1" applyProtection="1"/>
    <xf numFmtId="164" fontId="1" fillId="0" borderId="5" xfId="2" applyFont="1" applyFill="1" applyBorder="1" applyAlignment="1" applyProtection="1"/>
    <xf numFmtId="164" fontId="9" fillId="0" borderId="3" xfId="2" applyFont="1" applyFill="1" applyBorder="1" applyAlignment="1" applyProtection="1"/>
    <xf numFmtId="164" fontId="1" fillId="0" borderId="3" xfId="2" applyFont="1" applyFill="1" applyBorder="1" applyAlignment="1" applyProtection="1"/>
    <xf numFmtId="164" fontId="10" fillId="0" borderId="3" xfId="2" applyFont="1" applyFill="1" applyBorder="1" applyAlignment="1" applyProtection="1"/>
    <xf numFmtId="164" fontId="11" fillId="0" borderId="3" xfId="2" applyFont="1" applyFill="1" applyBorder="1" applyAlignment="1" applyProtection="1"/>
    <xf numFmtId="164" fontId="12" fillId="0" borderId="3" xfId="2" applyFont="1" applyFill="1" applyBorder="1" applyAlignment="1" applyProtection="1"/>
    <xf numFmtId="164" fontId="10" fillId="0" borderId="4" xfId="2" applyFont="1" applyFill="1" applyBorder="1" applyAlignment="1" applyProtection="1"/>
    <xf numFmtId="164" fontId="1" fillId="0" borderId="4" xfId="2" applyFont="1" applyFill="1" applyBorder="1" applyAlignment="1" applyProtection="1"/>
    <xf numFmtId="164" fontId="11" fillId="0" borderId="3" xfId="2" applyFont="1" applyFill="1" applyBorder="1" applyAlignment="1" applyProtection="1">
      <alignment wrapText="1"/>
    </xf>
    <xf numFmtId="165" fontId="6" fillId="0" borderId="1" xfId="2" applyNumberFormat="1" applyFont="1" applyFill="1" applyBorder="1" applyAlignment="1" applyProtection="1">
      <alignment horizontal="left"/>
    </xf>
    <xf numFmtId="165" fontId="6" fillId="0" borderId="2" xfId="2" applyNumberFormat="1" applyFont="1" applyFill="1" applyBorder="1" applyAlignment="1" applyProtection="1">
      <alignment horizontal="left"/>
    </xf>
    <xf numFmtId="164" fontId="6" fillId="0" borderId="0" xfId="2" applyFont="1" applyFill="1" applyAlignment="1" applyProtection="1">
      <alignment horizontal="center"/>
    </xf>
    <xf numFmtId="165" fontId="6" fillId="0" borderId="6" xfId="2" applyNumberFormat="1" applyFont="1" applyFill="1" applyBorder="1" applyAlignment="1" applyProtection="1">
      <alignment horizontal="left"/>
    </xf>
    <xf numFmtId="164" fontId="6" fillId="0" borderId="6" xfId="2" applyFont="1" applyFill="1" applyBorder="1" applyAlignment="1" applyProtection="1">
      <alignment horizontal="left"/>
    </xf>
    <xf numFmtId="164" fontId="6" fillId="0" borderId="1" xfId="2" applyFont="1" applyFill="1" applyBorder="1" applyAlignment="1" applyProtection="1">
      <alignment horizontal="center"/>
    </xf>
    <xf numFmtId="164" fontId="6" fillId="0" borderId="2" xfId="2" applyFont="1" applyFill="1" applyBorder="1" applyAlignment="1" applyProtection="1">
      <alignment horizontal="left"/>
    </xf>
  </cellXfs>
  <cellStyles count="10">
    <cellStyle name="Excel Built-in Explanatory Text" xfId="2" xr:uid="{00000000-0005-0000-0000-000000000000}"/>
    <cellStyle name="Heading" xfId="3" xr:uid="{00000000-0005-0000-0000-000001000000}"/>
    <cellStyle name="Heading 1" xfId="1" builtinId="16" customBuiltin="1"/>
    <cellStyle name="Heading1" xfId="4" xr:uid="{00000000-0005-0000-0000-000003000000}"/>
    <cellStyle name="Heading1 1" xfId="5" xr:uid="{00000000-0005-0000-0000-000004000000}"/>
    <cellStyle name="Normal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</cellStyles>
  <dxfs count="3"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1:AMK1048573" totalsRowShown="0">
  <sortState ref="A2:AMK407">
    <sortCondition descending="1" ref="B2"/>
  </sortState>
  <tableColumns count="1025">
    <tableColumn id="1" xr3:uid="{00000000-0010-0000-0000-000001000000}" name="Hobune" dataDxfId="2"/>
    <tableColumn id="2" xr3:uid="{00000000-0010-0000-0000-000002000000}" name="km kokku"/>
    <tableColumn id="1025" xr3:uid="{5E7C1622-FD49-490F-B2C5-DB03F57CBB9B}" name="2019" dataDxfId="1" dataCellStyle="Excel Built-in Explanatory Text"/>
    <tableColumn id="3" xr3:uid="{00000000-0010-0000-0000-000003000000}" name="2018" dataDxfId="0"/>
    <tableColumn id="4" xr3:uid="{00000000-0010-0000-0000-000004000000}" name="2017"/>
    <tableColumn id="5" xr3:uid="{00000000-0010-0000-0000-000005000000}" name="2016"/>
    <tableColumn id="6" xr3:uid="{00000000-0010-0000-0000-000006000000}" name="2015"/>
    <tableColumn id="7" xr3:uid="{00000000-0010-0000-0000-000007000000}" name="2014"/>
    <tableColumn id="8" xr3:uid="{00000000-0010-0000-0000-000008000000}" name="2013"/>
    <tableColumn id="9" xr3:uid="{00000000-0010-0000-0000-000009000000}" name="2012"/>
    <tableColumn id="10" xr3:uid="{00000000-0010-0000-0000-00000A000000}" name="2011"/>
    <tableColumn id="11" xr3:uid="{00000000-0010-0000-0000-00000B000000}" name="2010"/>
    <tableColumn id="12" xr3:uid="{00000000-0010-0000-0000-00000C000000}" name="2009"/>
    <tableColumn id="13" xr3:uid="{00000000-0010-0000-0000-00000D000000}" name="2008"/>
    <tableColumn id="14" xr3:uid="{00000000-0010-0000-0000-00000E000000}" name="2007"/>
    <tableColumn id="15" xr3:uid="{00000000-0010-0000-0000-00000F000000}" name="2006"/>
    <tableColumn id="16" xr3:uid="{00000000-0010-0000-0000-000010000000}" name="2005"/>
    <tableColumn id="17" xr3:uid="{00000000-0010-0000-0000-000011000000}" name="2004"/>
    <tableColumn id="18" xr3:uid="{00000000-0010-0000-0000-000012000000}" name="2003"/>
    <tableColumn id="19" xr3:uid="{00000000-0010-0000-0000-000013000000}" name="2002"/>
    <tableColumn id="20" xr3:uid="{00000000-0010-0000-0000-000014000000}" name="2001"/>
    <tableColumn id="21" xr3:uid="{00000000-0010-0000-0000-000015000000}" name="2000"/>
    <tableColumn id="22" xr3:uid="{00000000-0010-0000-0000-000016000000}" name="enne 2000"/>
    <tableColumn id="23" xr3:uid="{00000000-0010-0000-0000-000017000000}" name="Column1"/>
    <tableColumn id="24" xr3:uid="{00000000-0010-0000-0000-000018000000}" name="Column2"/>
    <tableColumn id="25" xr3:uid="{00000000-0010-0000-0000-000019000000}" name="Column3"/>
    <tableColumn id="26" xr3:uid="{00000000-0010-0000-0000-00001A000000}" name="Column4"/>
    <tableColumn id="27" xr3:uid="{00000000-0010-0000-0000-00001B000000}" name="Column5"/>
    <tableColumn id="28" xr3:uid="{00000000-0010-0000-0000-00001C000000}" name="Column6"/>
    <tableColumn id="29" xr3:uid="{00000000-0010-0000-0000-00001D000000}" name="Column7"/>
    <tableColumn id="30" xr3:uid="{00000000-0010-0000-0000-00001E000000}" name="Column8"/>
    <tableColumn id="31" xr3:uid="{00000000-0010-0000-0000-00001F000000}" name="Column9"/>
    <tableColumn id="32" xr3:uid="{00000000-0010-0000-0000-000020000000}" name="Column10"/>
    <tableColumn id="33" xr3:uid="{00000000-0010-0000-0000-000021000000}" name="Column11"/>
    <tableColumn id="34" xr3:uid="{00000000-0010-0000-0000-000022000000}" name="Column12"/>
    <tableColumn id="35" xr3:uid="{00000000-0010-0000-0000-000023000000}" name="Column13"/>
    <tableColumn id="36" xr3:uid="{00000000-0010-0000-0000-000024000000}" name="Column14"/>
    <tableColumn id="37" xr3:uid="{00000000-0010-0000-0000-000025000000}" name="Column15"/>
    <tableColumn id="38" xr3:uid="{00000000-0010-0000-0000-000026000000}" name="Column16"/>
    <tableColumn id="39" xr3:uid="{00000000-0010-0000-0000-000027000000}" name="Column17"/>
    <tableColumn id="40" xr3:uid="{00000000-0010-0000-0000-000028000000}" name="Column18"/>
    <tableColumn id="41" xr3:uid="{00000000-0010-0000-0000-000029000000}" name="Column19"/>
    <tableColumn id="42" xr3:uid="{00000000-0010-0000-0000-00002A000000}" name="Column20"/>
    <tableColumn id="43" xr3:uid="{00000000-0010-0000-0000-00002B000000}" name="Column21"/>
    <tableColumn id="44" xr3:uid="{00000000-0010-0000-0000-00002C000000}" name="Column22"/>
    <tableColumn id="45" xr3:uid="{00000000-0010-0000-0000-00002D000000}" name="Column23"/>
    <tableColumn id="46" xr3:uid="{00000000-0010-0000-0000-00002E000000}" name="Column24"/>
    <tableColumn id="47" xr3:uid="{00000000-0010-0000-0000-00002F000000}" name="Column25"/>
    <tableColumn id="48" xr3:uid="{00000000-0010-0000-0000-000030000000}" name="Column26"/>
    <tableColumn id="49" xr3:uid="{00000000-0010-0000-0000-000031000000}" name="Column27"/>
    <tableColumn id="50" xr3:uid="{00000000-0010-0000-0000-000032000000}" name="Column28"/>
    <tableColumn id="51" xr3:uid="{00000000-0010-0000-0000-000033000000}" name="Column29"/>
    <tableColumn id="52" xr3:uid="{00000000-0010-0000-0000-000034000000}" name="Column30"/>
    <tableColumn id="53" xr3:uid="{00000000-0010-0000-0000-000035000000}" name="Column31"/>
    <tableColumn id="54" xr3:uid="{00000000-0010-0000-0000-000036000000}" name="Column32"/>
    <tableColumn id="55" xr3:uid="{00000000-0010-0000-0000-000037000000}" name="Column33"/>
    <tableColumn id="56" xr3:uid="{00000000-0010-0000-0000-000038000000}" name="Column34"/>
    <tableColumn id="57" xr3:uid="{00000000-0010-0000-0000-000039000000}" name="Column35"/>
    <tableColumn id="58" xr3:uid="{00000000-0010-0000-0000-00003A000000}" name="Column36"/>
    <tableColumn id="59" xr3:uid="{00000000-0010-0000-0000-00003B000000}" name="Column37"/>
    <tableColumn id="60" xr3:uid="{00000000-0010-0000-0000-00003C000000}" name="Column38"/>
    <tableColumn id="61" xr3:uid="{00000000-0010-0000-0000-00003D000000}" name="Column39"/>
    <tableColumn id="62" xr3:uid="{00000000-0010-0000-0000-00003E000000}" name="Column40"/>
    <tableColumn id="63" xr3:uid="{00000000-0010-0000-0000-00003F000000}" name="Column41"/>
    <tableColumn id="64" xr3:uid="{00000000-0010-0000-0000-000040000000}" name="Column42"/>
    <tableColumn id="65" xr3:uid="{00000000-0010-0000-0000-000041000000}" name="Column43"/>
    <tableColumn id="66" xr3:uid="{00000000-0010-0000-0000-000042000000}" name="Column44"/>
    <tableColumn id="67" xr3:uid="{00000000-0010-0000-0000-000043000000}" name="Column45"/>
    <tableColumn id="68" xr3:uid="{00000000-0010-0000-0000-000044000000}" name="Column46"/>
    <tableColumn id="69" xr3:uid="{00000000-0010-0000-0000-000045000000}" name="Column47"/>
    <tableColumn id="70" xr3:uid="{00000000-0010-0000-0000-000046000000}" name="Column48"/>
    <tableColumn id="71" xr3:uid="{00000000-0010-0000-0000-000047000000}" name="Column49"/>
    <tableColumn id="72" xr3:uid="{00000000-0010-0000-0000-000048000000}" name="Column50"/>
    <tableColumn id="73" xr3:uid="{00000000-0010-0000-0000-000049000000}" name="Column51"/>
    <tableColumn id="74" xr3:uid="{00000000-0010-0000-0000-00004A000000}" name="Column52"/>
    <tableColumn id="75" xr3:uid="{00000000-0010-0000-0000-00004B000000}" name="Column53"/>
    <tableColumn id="76" xr3:uid="{00000000-0010-0000-0000-00004C000000}" name="Column54"/>
    <tableColumn id="77" xr3:uid="{00000000-0010-0000-0000-00004D000000}" name="Column55"/>
    <tableColumn id="78" xr3:uid="{00000000-0010-0000-0000-00004E000000}" name="Column56"/>
    <tableColumn id="79" xr3:uid="{00000000-0010-0000-0000-00004F000000}" name="Column57"/>
    <tableColumn id="80" xr3:uid="{00000000-0010-0000-0000-000050000000}" name="Column58"/>
    <tableColumn id="81" xr3:uid="{00000000-0010-0000-0000-000051000000}" name="Column59"/>
    <tableColumn id="82" xr3:uid="{00000000-0010-0000-0000-000052000000}" name="Column60"/>
    <tableColumn id="83" xr3:uid="{00000000-0010-0000-0000-000053000000}" name="Column61"/>
    <tableColumn id="84" xr3:uid="{00000000-0010-0000-0000-000054000000}" name="Column62"/>
    <tableColumn id="85" xr3:uid="{00000000-0010-0000-0000-000055000000}" name="Column63"/>
    <tableColumn id="86" xr3:uid="{00000000-0010-0000-0000-000056000000}" name="Column64"/>
    <tableColumn id="87" xr3:uid="{00000000-0010-0000-0000-000057000000}" name="Column65"/>
    <tableColumn id="88" xr3:uid="{00000000-0010-0000-0000-000058000000}" name="Column66"/>
    <tableColumn id="89" xr3:uid="{00000000-0010-0000-0000-000059000000}" name="Column67"/>
    <tableColumn id="90" xr3:uid="{00000000-0010-0000-0000-00005A000000}" name="Column68"/>
    <tableColumn id="91" xr3:uid="{00000000-0010-0000-0000-00005B000000}" name="Column69"/>
    <tableColumn id="92" xr3:uid="{00000000-0010-0000-0000-00005C000000}" name="Column70"/>
    <tableColumn id="93" xr3:uid="{00000000-0010-0000-0000-00005D000000}" name="Column71"/>
    <tableColumn id="94" xr3:uid="{00000000-0010-0000-0000-00005E000000}" name="Column72"/>
    <tableColumn id="95" xr3:uid="{00000000-0010-0000-0000-00005F000000}" name="Column73"/>
    <tableColumn id="96" xr3:uid="{00000000-0010-0000-0000-000060000000}" name="Column74"/>
    <tableColumn id="97" xr3:uid="{00000000-0010-0000-0000-000061000000}" name="Column75"/>
    <tableColumn id="98" xr3:uid="{00000000-0010-0000-0000-000062000000}" name="Column76"/>
    <tableColumn id="99" xr3:uid="{00000000-0010-0000-0000-000063000000}" name="Column77"/>
    <tableColumn id="100" xr3:uid="{00000000-0010-0000-0000-000064000000}" name="Column78"/>
    <tableColumn id="101" xr3:uid="{00000000-0010-0000-0000-000065000000}" name="Column79"/>
    <tableColumn id="102" xr3:uid="{00000000-0010-0000-0000-000066000000}" name="Column80"/>
    <tableColumn id="103" xr3:uid="{00000000-0010-0000-0000-000067000000}" name="Column81"/>
    <tableColumn id="104" xr3:uid="{00000000-0010-0000-0000-000068000000}" name="Column82"/>
    <tableColumn id="105" xr3:uid="{00000000-0010-0000-0000-000069000000}" name="Column83"/>
    <tableColumn id="106" xr3:uid="{00000000-0010-0000-0000-00006A000000}" name="Column84"/>
    <tableColumn id="107" xr3:uid="{00000000-0010-0000-0000-00006B000000}" name="Column85"/>
    <tableColumn id="108" xr3:uid="{00000000-0010-0000-0000-00006C000000}" name="Column86"/>
    <tableColumn id="109" xr3:uid="{00000000-0010-0000-0000-00006D000000}" name="Column87"/>
    <tableColumn id="110" xr3:uid="{00000000-0010-0000-0000-00006E000000}" name="Column88"/>
    <tableColumn id="111" xr3:uid="{00000000-0010-0000-0000-00006F000000}" name="Column89"/>
    <tableColumn id="112" xr3:uid="{00000000-0010-0000-0000-000070000000}" name="Column90"/>
    <tableColumn id="113" xr3:uid="{00000000-0010-0000-0000-000071000000}" name="Column91"/>
    <tableColumn id="114" xr3:uid="{00000000-0010-0000-0000-000072000000}" name="Column92"/>
    <tableColumn id="115" xr3:uid="{00000000-0010-0000-0000-000073000000}" name="Column93"/>
    <tableColumn id="116" xr3:uid="{00000000-0010-0000-0000-000074000000}" name="Column94"/>
    <tableColumn id="117" xr3:uid="{00000000-0010-0000-0000-000075000000}" name="Column95"/>
    <tableColumn id="118" xr3:uid="{00000000-0010-0000-0000-000076000000}" name="Column96"/>
    <tableColumn id="119" xr3:uid="{00000000-0010-0000-0000-000077000000}" name="Column97"/>
    <tableColumn id="120" xr3:uid="{00000000-0010-0000-0000-000078000000}" name="Column98"/>
    <tableColumn id="121" xr3:uid="{00000000-0010-0000-0000-000079000000}" name="Column99"/>
    <tableColumn id="122" xr3:uid="{00000000-0010-0000-0000-00007A000000}" name="Column100"/>
    <tableColumn id="123" xr3:uid="{00000000-0010-0000-0000-00007B000000}" name="Column101"/>
    <tableColumn id="124" xr3:uid="{00000000-0010-0000-0000-00007C000000}" name="Column102"/>
    <tableColumn id="125" xr3:uid="{00000000-0010-0000-0000-00007D000000}" name="Column103"/>
    <tableColumn id="126" xr3:uid="{00000000-0010-0000-0000-00007E000000}" name="Column104"/>
    <tableColumn id="127" xr3:uid="{00000000-0010-0000-0000-00007F000000}" name="Column105"/>
    <tableColumn id="128" xr3:uid="{00000000-0010-0000-0000-000080000000}" name="Column106"/>
    <tableColumn id="129" xr3:uid="{00000000-0010-0000-0000-000081000000}" name="Column107"/>
    <tableColumn id="130" xr3:uid="{00000000-0010-0000-0000-000082000000}" name="Column108"/>
    <tableColumn id="131" xr3:uid="{00000000-0010-0000-0000-000083000000}" name="Column109"/>
    <tableColumn id="132" xr3:uid="{00000000-0010-0000-0000-000084000000}" name="Column110"/>
    <tableColumn id="133" xr3:uid="{00000000-0010-0000-0000-000085000000}" name="Column111"/>
    <tableColumn id="134" xr3:uid="{00000000-0010-0000-0000-000086000000}" name="Column112"/>
    <tableColumn id="135" xr3:uid="{00000000-0010-0000-0000-000087000000}" name="Column113"/>
    <tableColumn id="136" xr3:uid="{00000000-0010-0000-0000-000088000000}" name="Column114"/>
    <tableColumn id="137" xr3:uid="{00000000-0010-0000-0000-000089000000}" name="Column115"/>
    <tableColumn id="138" xr3:uid="{00000000-0010-0000-0000-00008A000000}" name="Column116"/>
    <tableColumn id="139" xr3:uid="{00000000-0010-0000-0000-00008B000000}" name="Column117"/>
    <tableColumn id="140" xr3:uid="{00000000-0010-0000-0000-00008C000000}" name="Column118"/>
    <tableColumn id="141" xr3:uid="{00000000-0010-0000-0000-00008D000000}" name="Column119"/>
    <tableColumn id="142" xr3:uid="{00000000-0010-0000-0000-00008E000000}" name="Column120"/>
    <tableColumn id="143" xr3:uid="{00000000-0010-0000-0000-00008F000000}" name="Column121"/>
    <tableColumn id="144" xr3:uid="{00000000-0010-0000-0000-000090000000}" name="Column122"/>
    <tableColumn id="145" xr3:uid="{00000000-0010-0000-0000-000091000000}" name="Column123"/>
    <tableColumn id="146" xr3:uid="{00000000-0010-0000-0000-000092000000}" name="Column124"/>
    <tableColumn id="147" xr3:uid="{00000000-0010-0000-0000-000093000000}" name="Column125"/>
    <tableColumn id="148" xr3:uid="{00000000-0010-0000-0000-000094000000}" name="Column126"/>
    <tableColumn id="149" xr3:uid="{00000000-0010-0000-0000-000095000000}" name="Column127"/>
    <tableColumn id="150" xr3:uid="{00000000-0010-0000-0000-000096000000}" name="Column128"/>
    <tableColumn id="151" xr3:uid="{00000000-0010-0000-0000-000097000000}" name="Column129"/>
    <tableColumn id="152" xr3:uid="{00000000-0010-0000-0000-000098000000}" name="Column130"/>
    <tableColumn id="153" xr3:uid="{00000000-0010-0000-0000-000099000000}" name="Column131"/>
    <tableColumn id="154" xr3:uid="{00000000-0010-0000-0000-00009A000000}" name="Column132"/>
    <tableColumn id="155" xr3:uid="{00000000-0010-0000-0000-00009B000000}" name="Column133"/>
    <tableColumn id="156" xr3:uid="{00000000-0010-0000-0000-00009C000000}" name="Column134"/>
    <tableColumn id="157" xr3:uid="{00000000-0010-0000-0000-00009D000000}" name="Column135"/>
    <tableColumn id="158" xr3:uid="{00000000-0010-0000-0000-00009E000000}" name="Column136"/>
    <tableColumn id="159" xr3:uid="{00000000-0010-0000-0000-00009F000000}" name="Column137"/>
    <tableColumn id="160" xr3:uid="{00000000-0010-0000-0000-0000A0000000}" name="Column138"/>
    <tableColumn id="161" xr3:uid="{00000000-0010-0000-0000-0000A1000000}" name="Column139"/>
    <tableColumn id="162" xr3:uid="{00000000-0010-0000-0000-0000A2000000}" name="Column140"/>
    <tableColumn id="163" xr3:uid="{00000000-0010-0000-0000-0000A3000000}" name="Column141"/>
    <tableColumn id="164" xr3:uid="{00000000-0010-0000-0000-0000A4000000}" name="Column142"/>
    <tableColumn id="165" xr3:uid="{00000000-0010-0000-0000-0000A5000000}" name="Column143"/>
    <tableColumn id="166" xr3:uid="{00000000-0010-0000-0000-0000A6000000}" name="Column144"/>
    <tableColumn id="167" xr3:uid="{00000000-0010-0000-0000-0000A7000000}" name="Column145"/>
    <tableColumn id="168" xr3:uid="{00000000-0010-0000-0000-0000A8000000}" name="Column146"/>
    <tableColumn id="169" xr3:uid="{00000000-0010-0000-0000-0000A9000000}" name="Column147"/>
    <tableColumn id="170" xr3:uid="{00000000-0010-0000-0000-0000AA000000}" name="Column148"/>
    <tableColumn id="171" xr3:uid="{00000000-0010-0000-0000-0000AB000000}" name="Column149"/>
    <tableColumn id="172" xr3:uid="{00000000-0010-0000-0000-0000AC000000}" name="Column150"/>
    <tableColumn id="173" xr3:uid="{00000000-0010-0000-0000-0000AD000000}" name="Column151"/>
    <tableColumn id="174" xr3:uid="{00000000-0010-0000-0000-0000AE000000}" name="Column152"/>
    <tableColumn id="175" xr3:uid="{00000000-0010-0000-0000-0000AF000000}" name="Column153"/>
    <tableColumn id="176" xr3:uid="{00000000-0010-0000-0000-0000B0000000}" name="Column154"/>
    <tableColumn id="177" xr3:uid="{00000000-0010-0000-0000-0000B1000000}" name="Column155"/>
    <tableColumn id="178" xr3:uid="{00000000-0010-0000-0000-0000B2000000}" name="Column156"/>
    <tableColumn id="179" xr3:uid="{00000000-0010-0000-0000-0000B3000000}" name="Column157"/>
    <tableColumn id="180" xr3:uid="{00000000-0010-0000-0000-0000B4000000}" name="Column158"/>
    <tableColumn id="181" xr3:uid="{00000000-0010-0000-0000-0000B5000000}" name="Column159"/>
    <tableColumn id="182" xr3:uid="{00000000-0010-0000-0000-0000B6000000}" name="Column160"/>
    <tableColumn id="183" xr3:uid="{00000000-0010-0000-0000-0000B7000000}" name="Column161"/>
    <tableColumn id="184" xr3:uid="{00000000-0010-0000-0000-0000B8000000}" name="Column162"/>
    <tableColumn id="185" xr3:uid="{00000000-0010-0000-0000-0000B9000000}" name="Column163"/>
    <tableColumn id="186" xr3:uid="{00000000-0010-0000-0000-0000BA000000}" name="Column164"/>
    <tableColumn id="187" xr3:uid="{00000000-0010-0000-0000-0000BB000000}" name="Column165"/>
    <tableColumn id="188" xr3:uid="{00000000-0010-0000-0000-0000BC000000}" name="Column166"/>
    <tableColumn id="189" xr3:uid="{00000000-0010-0000-0000-0000BD000000}" name="Column167"/>
    <tableColumn id="190" xr3:uid="{00000000-0010-0000-0000-0000BE000000}" name="Column168"/>
    <tableColumn id="191" xr3:uid="{00000000-0010-0000-0000-0000BF000000}" name="Column169"/>
    <tableColumn id="192" xr3:uid="{00000000-0010-0000-0000-0000C0000000}" name="Column170"/>
    <tableColumn id="193" xr3:uid="{00000000-0010-0000-0000-0000C1000000}" name="Column171"/>
    <tableColumn id="194" xr3:uid="{00000000-0010-0000-0000-0000C2000000}" name="Column172"/>
    <tableColumn id="195" xr3:uid="{00000000-0010-0000-0000-0000C3000000}" name="Column173"/>
    <tableColumn id="196" xr3:uid="{00000000-0010-0000-0000-0000C4000000}" name="Column174"/>
    <tableColumn id="197" xr3:uid="{00000000-0010-0000-0000-0000C5000000}" name="Column175"/>
    <tableColumn id="198" xr3:uid="{00000000-0010-0000-0000-0000C6000000}" name="Column176"/>
    <tableColumn id="199" xr3:uid="{00000000-0010-0000-0000-0000C7000000}" name="Column177"/>
    <tableColumn id="200" xr3:uid="{00000000-0010-0000-0000-0000C8000000}" name="Column178"/>
    <tableColumn id="201" xr3:uid="{00000000-0010-0000-0000-0000C9000000}" name="Column179"/>
    <tableColumn id="202" xr3:uid="{00000000-0010-0000-0000-0000CA000000}" name="Column180"/>
    <tableColumn id="203" xr3:uid="{00000000-0010-0000-0000-0000CB000000}" name="Column181"/>
    <tableColumn id="204" xr3:uid="{00000000-0010-0000-0000-0000CC000000}" name="Column182"/>
    <tableColumn id="205" xr3:uid="{00000000-0010-0000-0000-0000CD000000}" name="Column183"/>
    <tableColumn id="206" xr3:uid="{00000000-0010-0000-0000-0000CE000000}" name="Column184"/>
    <tableColumn id="207" xr3:uid="{00000000-0010-0000-0000-0000CF000000}" name="Column185"/>
    <tableColumn id="208" xr3:uid="{00000000-0010-0000-0000-0000D0000000}" name="Column186"/>
    <tableColumn id="209" xr3:uid="{00000000-0010-0000-0000-0000D1000000}" name="Column187"/>
    <tableColumn id="210" xr3:uid="{00000000-0010-0000-0000-0000D2000000}" name="Column188"/>
    <tableColumn id="211" xr3:uid="{00000000-0010-0000-0000-0000D3000000}" name="Column189"/>
    <tableColumn id="212" xr3:uid="{00000000-0010-0000-0000-0000D4000000}" name="Column190"/>
    <tableColumn id="213" xr3:uid="{00000000-0010-0000-0000-0000D5000000}" name="Column191"/>
    <tableColumn id="214" xr3:uid="{00000000-0010-0000-0000-0000D6000000}" name="Column192"/>
    <tableColumn id="215" xr3:uid="{00000000-0010-0000-0000-0000D7000000}" name="Column193"/>
    <tableColumn id="216" xr3:uid="{00000000-0010-0000-0000-0000D8000000}" name="Column194"/>
    <tableColumn id="217" xr3:uid="{00000000-0010-0000-0000-0000D9000000}" name="Column195"/>
    <tableColumn id="218" xr3:uid="{00000000-0010-0000-0000-0000DA000000}" name="Column196"/>
    <tableColumn id="219" xr3:uid="{00000000-0010-0000-0000-0000DB000000}" name="Column197"/>
    <tableColumn id="220" xr3:uid="{00000000-0010-0000-0000-0000DC000000}" name="Column198"/>
    <tableColumn id="221" xr3:uid="{00000000-0010-0000-0000-0000DD000000}" name="Column199"/>
    <tableColumn id="222" xr3:uid="{00000000-0010-0000-0000-0000DE000000}" name="Column200"/>
    <tableColumn id="223" xr3:uid="{00000000-0010-0000-0000-0000DF000000}" name="Column201"/>
    <tableColumn id="224" xr3:uid="{00000000-0010-0000-0000-0000E0000000}" name="Column202"/>
    <tableColumn id="225" xr3:uid="{00000000-0010-0000-0000-0000E1000000}" name="Column203"/>
    <tableColumn id="226" xr3:uid="{00000000-0010-0000-0000-0000E2000000}" name="Column204"/>
    <tableColumn id="227" xr3:uid="{00000000-0010-0000-0000-0000E3000000}" name="Column205"/>
    <tableColumn id="228" xr3:uid="{00000000-0010-0000-0000-0000E4000000}" name="Column206"/>
    <tableColumn id="229" xr3:uid="{00000000-0010-0000-0000-0000E5000000}" name="Column207"/>
    <tableColumn id="230" xr3:uid="{00000000-0010-0000-0000-0000E6000000}" name="Column208"/>
    <tableColumn id="231" xr3:uid="{00000000-0010-0000-0000-0000E7000000}" name="Column209"/>
    <tableColumn id="232" xr3:uid="{00000000-0010-0000-0000-0000E8000000}" name="Column210"/>
    <tableColumn id="233" xr3:uid="{00000000-0010-0000-0000-0000E9000000}" name="Column211"/>
    <tableColumn id="234" xr3:uid="{00000000-0010-0000-0000-0000EA000000}" name="Column212"/>
    <tableColumn id="235" xr3:uid="{00000000-0010-0000-0000-0000EB000000}" name="Column213"/>
    <tableColumn id="236" xr3:uid="{00000000-0010-0000-0000-0000EC000000}" name="Column214"/>
    <tableColumn id="237" xr3:uid="{00000000-0010-0000-0000-0000ED000000}" name="Column215"/>
    <tableColumn id="238" xr3:uid="{00000000-0010-0000-0000-0000EE000000}" name="Column216"/>
    <tableColumn id="239" xr3:uid="{00000000-0010-0000-0000-0000EF000000}" name="Column217"/>
    <tableColumn id="240" xr3:uid="{00000000-0010-0000-0000-0000F0000000}" name="Column218"/>
    <tableColumn id="241" xr3:uid="{00000000-0010-0000-0000-0000F1000000}" name="Column219"/>
    <tableColumn id="242" xr3:uid="{00000000-0010-0000-0000-0000F2000000}" name="Column220"/>
    <tableColumn id="243" xr3:uid="{00000000-0010-0000-0000-0000F3000000}" name="Column221"/>
    <tableColumn id="244" xr3:uid="{00000000-0010-0000-0000-0000F4000000}" name="Column222"/>
    <tableColumn id="245" xr3:uid="{00000000-0010-0000-0000-0000F5000000}" name="Column223"/>
    <tableColumn id="246" xr3:uid="{00000000-0010-0000-0000-0000F6000000}" name="Column224"/>
    <tableColumn id="247" xr3:uid="{00000000-0010-0000-0000-0000F7000000}" name="Column225"/>
    <tableColumn id="248" xr3:uid="{00000000-0010-0000-0000-0000F8000000}" name="Column226"/>
    <tableColumn id="249" xr3:uid="{00000000-0010-0000-0000-0000F9000000}" name="Column227"/>
    <tableColumn id="250" xr3:uid="{00000000-0010-0000-0000-0000FA000000}" name="Column228"/>
    <tableColumn id="251" xr3:uid="{00000000-0010-0000-0000-0000FB000000}" name="Column229"/>
    <tableColumn id="252" xr3:uid="{00000000-0010-0000-0000-0000FC000000}" name="Column230"/>
    <tableColumn id="253" xr3:uid="{00000000-0010-0000-0000-0000FD000000}" name="Column231"/>
    <tableColumn id="254" xr3:uid="{00000000-0010-0000-0000-0000FE000000}" name="Column232"/>
    <tableColumn id="255" xr3:uid="{00000000-0010-0000-0000-0000FF000000}" name="Column233"/>
    <tableColumn id="256" xr3:uid="{00000000-0010-0000-0000-000000010000}" name="Column234"/>
    <tableColumn id="257" xr3:uid="{00000000-0010-0000-0000-000001010000}" name="Column235"/>
    <tableColumn id="258" xr3:uid="{00000000-0010-0000-0000-000002010000}" name="Column236"/>
    <tableColumn id="259" xr3:uid="{00000000-0010-0000-0000-000003010000}" name="Column237"/>
    <tableColumn id="260" xr3:uid="{00000000-0010-0000-0000-000004010000}" name="Column238"/>
    <tableColumn id="261" xr3:uid="{00000000-0010-0000-0000-000005010000}" name="Column239"/>
    <tableColumn id="262" xr3:uid="{00000000-0010-0000-0000-000006010000}" name="Column240"/>
    <tableColumn id="263" xr3:uid="{00000000-0010-0000-0000-000007010000}" name="Column241"/>
    <tableColumn id="264" xr3:uid="{00000000-0010-0000-0000-000008010000}" name="Column242"/>
    <tableColumn id="265" xr3:uid="{00000000-0010-0000-0000-000009010000}" name="Column243"/>
    <tableColumn id="266" xr3:uid="{00000000-0010-0000-0000-00000A010000}" name="Column244"/>
    <tableColumn id="267" xr3:uid="{00000000-0010-0000-0000-00000B010000}" name="Column245"/>
    <tableColumn id="268" xr3:uid="{00000000-0010-0000-0000-00000C010000}" name="Column246"/>
    <tableColumn id="269" xr3:uid="{00000000-0010-0000-0000-00000D010000}" name="Column247"/>
    <tableColumn id="270" xr3:uid="{00000000-0010-0000-0000-00000E010000}" name="Column248"/>
    <tableColumn id="271" xr3:uid="{00000000-0010-0000-0000-00000F010000}" name="Column249"/>
    <tableColumn id="272" xr3:uid="{00000000-0010-0000-0000-000010010000}" name="Column250"/>
    <tableColumn id="273" xr3:uid="{00000000-0010-0000-0000-000011010000}" name="Column251"/>
    <tableColumn id="274" xr3:uid="{00000000-0010-0000-0000-000012010000}" name="Column252"/>
    <tableColumn id="275" xr3:uid="{00000000-0010-0000-0000-000013010000}" name="Column253"/>
    <tableColumn id="276" xr3:uid="{00000000-0010-0000-0000-000014010000}" name="Column254"/>
    <tableColumn id="277" xr3:uid="{00000000-0010-0000-0000-000015010000}" name="Column255"/>
    <tableColumn id="278" xr3:uid="{00000000-0010-0000-0000-000016010000}" name="Column256"/>
    <tableColumn id="279" xr3:uid="{00000000-0010-0000-0000-000017010000}" name="Column257"/>
    <tableColumn id="280" xr3:uid="{00000000-0010-0000-0000-000018010000}" name="Column258"/>
    <tableColumn id="281" xr3:uid="{00000000-0010-0000-0000-000019010000}" name="Column259"/>
    <tableColumn id="282" xr3:uid="{00000000-0010-0000-0000-00001A010000}" name="Column260"/>
    <tableColumn id="283" xr3:uid="{00000000-0010-0000-0000-00001B010000}" name="Column261"/>
    <tableColumn id="284" xr3:uid="{00000000-0010-0000-0000-00001C010000}" name="Column262"/>
    <tableColumn id="285" xr3:uid="{00000000-0010-0000-0000-00001D010000}" name="Column263"/>
    <tableColumn id="286" xr3:uid="{00000000-0010-0000-0000-00001E010000}" name="Column264"/>
    <tableColumn id="287" xr3:uid="{00000000-0010-0000-0000-00001F010000}" name="Column265"/>
    <tableColumn id="288" xr3:uid="{00000000-0010-0000-0000-000020010000}" name="Column266"/>
    <tableColumn id="289" xr3:uid="{00000000-0010-0000-0000-000021010000}" name="Column267"/>
    <tableColumn id="290" xr3:uid="{00000000-0010-0000-0000-000022010000}" name="Column268"/>
    <tableColumn id="291" xr3:uid="{00000000-0010-0000-0000-000023010000}" name="Column269"/>
    <tableColumn id="292" xr3:uid="{00000000-0010-0000-0000-000024010000}" name="Column270"/>
    <tableColumn id="293" xr3:uid="{00000000-0010-0000-0000-000025010000}" name="Column271"/>
    <tableColumn id="294" xr3:uid="{00000000-0010-0000-0000-000026010000}" name="Column272"/>
    <tableColumn id="295" xr3:uid="{00000000-0010-0000-0000-000027010000}" name="Column273"/>
    <tableColumn id="296" xr3:uid="{00000000-0010-0000-0000-000028010000}" name="Column274"/>
    <tableColumn id="297" xr3:uid="{00000000-0010-0000-0000-000029010000}" name="Column275"/>
    <tableColumn id="298" xr3:uid="{00000000-0010-0000-0000-00002A010000}" name="Column276"/>
    <tableColumn id="299" xr3:uid="{00000000-0010-0000-0000-00002B010000}" name="Column277"/>
    <tableColumn id="300" xr3:uid="{00000000-0010-0000-0000-00002C010000}" name="Column278"/>
    <tableColumn id="301" xr3:uid="{00000000-0010-0000-0000-00002D010000}" name="Column279"/>
    <tableColumn id="302" xr3:uid="{00000000-0010-0000-0000-00002E010000}" name="Column280"/>
    <tableColumn id="303" xr3:uid="{00000000-0010-0000-0000-00002F010000}" name="Column281"/>
    <tableColumn id="304" xr3:uid="{00000000-0010-0000-0000-000030010000}" name="Column282"/>
    <tableColumn id="305" xr3:uid="{00000000-0010-0000-0000-000031010000}" name="Column283"/>
    <tableColumn id="306" xr3:uid="{00000000-0010-0000-0000-000032010000}" name="Column284"/>
    <tableColumn id="307" xr3:uid="{00000000-0010-0000-0000-000033010000}" name="Column285"/>
    <tableColumn id="308" xr3:uid="{00000000-0010-0000-0000-000034010000}" name="Column286"/>
    <tableColumn id="309" xr3:uid="{00000000-0010-0000-0000-000035010000}" name="Column287"/>
    <tableColumn id="310" xr3:uid="{00000000-0010-0000-0000-000036010000}" name="Column288"/>
    <tableColumn id="311" xr3:uid="{00000000-0010-0000-0000-000037010000}" name="Column289"/>
    <tableColumn id="312" xr3:uid="{00000000-0010-0000-0000-000038010000}" name="Column290"/>
    <tableColumn id="313" xr3:uid="{00000000-0010-0000-0000-000039010000}" name="Column291"/>
    <tableColumn id="314" xr3:uid="{00000000-0010-0000-0000-00003A010000}" name="Column292"/>
    <tableColumn id="315" xr3:uid="{00000000-0010-0000-0000-00003B010000}" name="Column293"/>
    <tableColumn id="316" xr3:uid="{00000000-0010-0000-0000-00003C010000}" name="Column294"/>
    <tableColumn id="317" xr3:uid="{00000000-0010-0000-0000-00003D010000}" name="Column295"/>
    <tableColumn id="318" xr3:uid="{00000000-0010-0000-0000-00003E010000}" name="Column296"/>
    <tableColumn id="319" xr3:uid="{00000000-0010-0000-0000-00003F010000}" name="Column297"/>
    <tableColumn id="320" xr3:uid="{00000000-0010-0000-0000-000040010000}" name="Column298"/>
    <tableColumn id="321" xr3:uid="{00000000-0010-0000-0000-000041010000}" name="Column299"/>
    <tableColumn id="322" xr3:uid="{00000000-0010-0000-0000-000042010000}" name="Column300"/>
    <tableColumn id="323" xr3:uid="{00000000-0010-0000-0000-000043010000}" name="Column301"/>
    <tableColumn id="324" xr3:uid="{00000000-0010-0000-0000-000044010000}" name="Column302"/>
    <tableColumn id="325" xr3:uid="{00000000-0010-0000-0000-000045010000}" name="Column303"/>
    <tableColumn id="326" xr3:uid="{00000000-0010-0000-0000-000046010000}" name="Column304"/>
    <tableColumn id="327" xr3:uid="{00000000-0010-0000-0000-000047010000}" name="Column305"/>
    <tableColumn id="328" xr3:uid="{00000000-0010-0000-0000-000048010000}" name="Column306"/>
    <tableColumn id="329" xr3:uid="{00000000-0010-0000-0000-000049010000}" name="Column307"/>
    <tableColumn id="330" xr3:uid="{00000000-0010-0000-0000-00004A010000}" name="Column308"/>
    <tableColumn id="331" xr3:uid="{00000000-0010-0000-0000-00004B010000}" name="Column309"/>
    <tableColumn id="332" xr3:uid="{00000000-0010-0000-0000-00004C010000}" name="Column310"/>
    <tableColumn id="333" xr3:uid="{00000000-0010-0000-0000-00004D010000}" name="Column311"/>
    <tableColumn id="334" xr3:uid="{00000000-0010-0000-0000-00004E010000}" name="Column312"/>
    <tableColumn id="335" xr3:uid="{00000000-0010-0000-0000-00004F010000}" name="Column313"/>
    <tableColumn id="336" xr3:uid="{00000000-0010-0000-0000-000050010000}" name="Column314"/>
    <tableColumn id="337" xr3:uid="{00000000-0010-0000-0000-000051010000}" name="Column315"/>
    <tableColumn id="338" xr3:uid="{00000000-0010-0000-0000-000052010000}" name="Column316"/>
    <tableColumn id="339" xr3:uid="{00000000-0010-0000-0000-000053010000}" name="Column317"/>
    <tableColumn id="340" xr3:uid="{00000000-0010-0000-0000-000054010000}" name="Column318"/>
    <tableColumn id="341" xr3:uid="{00000000-0010-0000-0000-000055010000}" name="Column319"/>
    <tableColumn id="342" xr3:uid="{00000000-0010-0000-0000-000056010000}" name="Column320"/>
    <tableColumn id="343" xr3:uid="{00000000-0010-0000-0000-000057010000}" name="Column321"/>
    <tableColumn id="344" xr3:uid="{00000000-0010-0000-0000-000058010000}" name="Column322"/>
    <tableColumn id="345" xr3:uid="{00000000-0010-0000-0000-000059010000}" name="Column323"/>
    <tableColumn id="346" xr3:uid="{00000000-0010-0000-0000-00005A010000}" name="Column324"/>
    <tableColumn id="347" xr3:uid="{00000000-0010-0000-0000-00005B010000}" name="Column325"/>
    <tableColumn id="348" xr3:uid="{00000000-0010-0000-0000-00005C010000}" name="Column326"/>
    <tableColumn id="349" xr3:uid="{00000000-0010-0000-0000-00005D010000}" name="Column327"/>
    <tableColumn id="350" xr3:uid="{00000000-0010-0000-0000-00005E010000}" name="Column328"/>
    <tableColumn id="351" xr3:uid="{00000000-0010-0000-0000-00005F010000}" name="Column329"/>
    <tableColumn id="352" xr3:uid="{00000000-0010-0000-0000-000060010000}" name="Column330"/>
    <tableColumn id="353" xr3:uid="{00000000-0010-0000-0000-000061010000}" name="Column331"/>
    <tableColumn id="354" xr3:uid="{00000000-0010-0000-0000-000062010000}" name="Column332"/>
    <tableColumn id="355" xr3:uid="{00000000-0010-0000-0000-000063010000}" name="Column333"/>
    <tableColumn id="356" xr3:uid="{00000000-0010-0000-0000-000064010000}" name="Column334"/>
    <tableColumn id="357" xr3:uid="{00000000-0010-0000-0000-000065010000}" name="Column335"/>
    <tableColumn id="358" xr3:uid="{00000000-0010-0000-0000-000066010000}" name="Column336"/>
    <tableColumn id="359" xr3:uid="{00000000-0010-0000-0000-000067010000}" name="Column337"/>
    <tableColumn id="360" xr3:uid="{00000000-0010-0000-0000-000068010000}" name="Column338"/>
    <tableColumn id="361" xr3:uid="{00000000-0010-0000-0000-000069010000}" name="Column339"/>
    <tableColumn id="362" xr3:uid="{00000000-0010-0000-0000-00006A010000}" name="Column340"/>
    <tableColumn id="363" xr3:uid="{00000000-0010-0000-0000-00006B010000}" name="Column341"/>
    <tableColumn id="364" xr3:uid="{00000000-0010-0000-0000-00006C010000}" name="Column342"/>
    <tableColumn id="365" xr3:uid="{00000000-0010-0000-0000-00006D010000}" name="Column343"/>
    <tableColumn id="366" xr3:uid="{00000000-0010-0000-0000-00006E010000}" name="Column344"/>
    <tableColumn id="367" xr3:uid="{00000000-0010-0000-0000-00006F010000}" name="Column345"/>
    <tableColumn id="368" xr3:uid="{00000000-0010-0000-0000-000070010000}" name="Column346"/>
    <tableColumn id="369" xr3:uid="{00000000-0010-0000-0000-000071010000}" name="Column347"/>
    <tableColumn id="370" xr3:uid="{00000000-0010-0000-0000-000072010000}" name="Column348"/>
    <tableColumn id="371" xr3:uid="{00000000-0010-0000-0000-000073010000}" name="Column349"/>
    <tableColumn id="372" xr3:uid="{00000000-0010-0000-0000-000074010000}" name="Column350"/>
    <tableColumn id="373" xr3:uid="{00000000-0010-0000-0000-000075010000}" name="Column351"/>
    <tableColumn id="374" xr3:uid="{00000000-0010-0000-0000-000076010000}" name="Column352"/>
    <tableColumn id="375" xr3:uid="{00000000-0010-0000-0000-000077010000}" name="Column353"/>
    <tableColumn id="376" xr3:uid="{00000000-0010-0000-0000-000078010000}" name="Column354"/>
    <tableColumn id="377" xr3:uid="{00000000-0010-0000-0000-000079010000}" name="Column355"/>
    <tableColumn id="378" xr3:uid="{00000000-0010-0000-0000-00007A010000}" name="Column356"/>
    <tableColumn id="379" xr3:uid="{00000000-0010-0000-0000-00007B010000}" name="Column357"/>
    <tableColumn id="380" xr3:uid="{00000000-0010-0000-0000-00007C010000}" name="Column358"/>
    <tableColumn id="381" xr3:uid="{00000000-0010-0000-0000-00007D010000}" name="Column359"/>
    <tableColumn id="382" xr3:uid="{00000000-0010-0000-0000-00007E010000}" name="Column360"/>
    <tableColumn id="383" xr3:uid="{00000000-0010-0000-0000-00007F010000}" name="Column361"/>
    <tableColumn id="384" xr3:uid="{00000000-0010-0000-0000-000080010000}" name="Column362"/>
    <tableColumn id="385" xr3:uid="{00000000-0010-0000-0000-000081010000}" name="Column363"/>
    <tableColumn id="386" xr3:uid="{00000000-0010-0000-0000-000082010000}" name="Column364"/>
    <tableColumn id="387" xr3:uid="{00000000-0010-0000-0000-000083010000}" name="Column365"/>
    <tableColumn id="388" xr3:uid="{00000000-0010-0000-0000-000084010000}" name="Column366"/>
    <tableColumn id="389" xr3:uid="{00000000-0010-0000-0000-000085010000}" name="Column367"/>
    <tableColumn id="390" xr3:uid="{00000000-0010-0000-0000-000086010000}" name="Column368"/>
    <tableColumn id="391" xr3:uid="{00000000-0010-0000-0000-000087010000}" name="Column369"/>
    <tableColumn id="392" xr3:uid="{00000000-0010-0000-0000-000088010000}" name="Column370"/>
    <tableColumn id="393" xr3:uid="{00000000-0010-0000-0000-000089010000}" name="Column371"/>
    <tableColumn id="394" xr3:uid="{00000000-0010-0000-0000-00008A010000}" name="Column372"/>
    <tableColumn id="395" xr3:uid="{00000000-0010-0000-0000-00008B010000}" name="Column373"/>
    <tableColumn id="396" xr3:uid="{00000000-0010-0000-0000-00008C010000}" name="Column374"/>
    <tableColumn id="397" xr3:uid="{00000000-0010-0000-0000-00008D010000}" name="Column375"/>
    <tableColumn id="398" xr3:uid="{00000000-0010-0000-0000-00008E010000}" name="Column376"/>
    <tableColumn id="399" xr3:uid="{00000000-0010-0000-0000-00008F010000}" name="Column377"/>
    <tableColumn id="400" xr3:uid="{00000000-0010-0000-0000-000090010000}" name="Column378"/>
    <tableColumn id="401" xr3:uid="{00000000-0010-0000-0000-000091010000}" name="Column379"/>
    <tableColumn id="402" xr3:uid="{00000000-0010-0000-0000-000092010000}" name="Column380"/>
    <tableColumn id="403" xr3:uid="{00000000-0010-0000-0000-000093010000}" name="Column381"/>
    <tableColumn id="404" xr3:uid="{00000000-0010-0000-0000-000094010000}" name="Column382"/>
    <tableColumn id="405" xr3:uid="{00000000-0010-0000-0000-000095010000}" name="Column383"/>
    <tableColumn id="406" xr3:uid="{00000000-0010-0000-0000-000096010000}" name="Column384"/>
    <tableColumn id="407" xr3:uid="{00000000-0010-0000-0000-000097010000}" name="Column385"/>
    <tableColumn id="408" xr3:uid="{00000000-0010-0000-0000-000098010000}" name="Column386"/>
    <tableColumn id="409" xr3:uid="{00000000-0010-0000-0000-000099010000}" name="Column387"/>
    <tableColumn id="410" xr3:uid="{00000000-0010-0000-0000-00009A010000}" name="Column388"/>
    <tableColumn id="411" xr3:uid="{00000000-0010-0000-0000-00009B010000}" name="Column389"/>
    <tableColumn id="412" xr3:uid="{00000000-0010-0000-0000-00009C010000}" name="Column390"/>
    <tableColumn id="413" xr3:uid="{00000000-0010-0000-0000-00009D010000}" name="Column391"/>
    <tableColumn id="414" xr3:uid="{00000000-0010-0000-0000-00009E010000}" name="Column392"/>
    <tableColumn id="415" xr3:uid="{00000000-0010-0000-0000-00009F010000}" name="Column393"/>
    <tableColumn id="416" xr3:uid="{00000000-0010-0000-0000-0000A0010000}" name="Column394"/>
    <tableColumn id="417" xr3:uid="{00000000-0010-0000-0000-0000A1010000}" name="Column395"/>
    <tableColumn id="418" xr3:uid="{00000000-0010-0000-0000-0000A2010000}" name="Column396"/>
    <tableColumn id="419" xr3:uid="{00000000-0010-0000-0000-0000A3010000}" name="Column397"/>
    <tableColumn id="420" xr3:uid="{00000000-0010-0000-0000-0000A4010000}" name="Column398"/>
    <tableColumn id="421" xr3:uid="{00000000-0010-0000-0000-0000A5010000}" name="Column399"/>
    <tableColumn id="422" xr3:uid="{00000000-0010-0000-0000-0000A6010000}" name="Column400"/>
    <tableColumn id="423" xr3:uid="{00000000-0010-0000-0000-0000A7010000}" name="Column401"/>
    <tableColumn id="424" xr3:uid="{00000000-0010-0000-0000-0000A8010000}" name="Column402"/>
    <tableColumn id="425" xr3:uid="{00000000-0010-0000-0000-0000A9010000}" name="Column403"/>
    <tableColumn id="426" xr3:uid="{00000000-0010-0000-0000-0000AA010000}" name="Column404"/>
    <tableColumn id="427" xr3:uid="{00000000-0010-0000-0000-0000AB010000}" name="Column405"/>
    <tableColumn id="428" xr3:uid="{00000000-0010-0000-0000-0000AC010000}" name="Column406"/>
    <tableColumn id="429" xr3:uid="{00000000-0010-0000-0000-0000AD010000}" name="Column407"/>
    <tableColumn id="430" xr3:uid="{00000000-0010-0000-0000-0000AE010000}" name="Column408"/>
    <tableColumn id="431" xr3:uid="{00000000-0010-0000-0000-0000AF010000}" name="Column409"/>
    <tableColumn id="432" xr3:uid="{00000000-0010-0000-0000-0000B0010000}" name="Column410"/>
    <tableColumn id="433" xr3:uid="{00000000-0010-0000-0000-0000B1010000}" name="Column411"/>
    <tableColumn id="434" xr3:uid="{00000000-0010-0000-0000-0000B2010000}" name="Column412"/>
    <tableColumn id="435" xr3:uid="{00000000-0010-0000-0000-0000B3010000}" name="Column413"/>
    <tableColumn id="436" xr3:uid="{00000000-0010-0000-0000-0000B4010000}" name="Column414"/>
    <tableColumn id="437" xr3:uid="{00000000-0010-0000-0000-0000B5010000}" name="Column415"/>
    <tableColumn id="438" xr3:uid="{00000000-0010-0000-0000-0000B6010000}" name="Column416"/>
    <tableColumn id="439" xr3:uid="{00000000-0010-0000-0000-0000B7010000}" name="Column417"/>
    <tableColumn id="440" xr3:uid="{00000000-0010-0000-0000-0000B8010000}" name="Column418"/>
    <tableColumn id="441" xr3:uid="{00000000-0010-0000-0000-0000B9010000}" name="Column419"/>
    <tableColumn id="442" xr3:uid="{00000000-0010-0000-0000-0000BA010000}" name="Column420"/>
    <tableColumn id="443" xr3:uid="{00000000-0010-0000-0000-0000BB010000}" name="Column421"/>
    <tableColumn id="444" xr3:uid="{00000000-0010-0000-0000-0000BC010000}" name="Column422"/>
    <tableColumn id="445" xr3:uid="{00000000-0010-0000-0000-0000BD010000}" name="Column423"/>
    <tableColumn id="446" xr3:uid="{00000000-0010-0000-0000-0000BE010000}" name="Column424"/>
    <tableColumn id="447" xr3:uid="{00000000-0010-0000-0000-0000BF010000}" name="Column425"/>
    <tableColumn id="448" xr3:uid="{00000000-0010-0000-0000-0000C0010000}" name="Column426"/>
    <tableColumn id="449" xr3:uid="{00000000-0010-0000-0000-0000C1010000}" name="Column427"/>
    <tableColumn id="450" xr3:uid="{00000000-0010-0000-0000-0000C2010000}" name="Column428"/>
    <tableColumn id="451" xr3:uid="{00000000-0010-0000-0000-0000C3010000}" name="Column429"/>
    <tableColumn id="452" xr3:uid="{00000000-0010-0000-0000-0000C4010000}" name="Column430"/>
    <tableColumn id="453" xr3:uid="{00000000-0010-0000-0000-0000C5010000}" name="Column431"/>
    <tableColumn id="454" xr3:uid="{00000000-0010-0000-0000-0000C6010000}" name="Column432"/>
    <tableColumn id="455" xr3:uid="{00000000-0010-0000-0000-0000C7010000}" name="Column433"/>
    <tableColumn id="456" xr3:uid="{00000000-0010-0000-0000-0000C8010000}" name="Column434"/>
    <tableColumn id="457" xr3:uid="{00000000-0010-0000-0000-0000C9010000}" name="Column435"/>
    <tableColumn id="458" xr3:uid="{00000000-0010-0000-0000-0000CA010000}" name="Column436"/>
    <tableColumn id="459" xr3:uid="{00000000-0010-0000-0000-0000CB010000}" name="Column437"/>
    <tableColumn id="460" xr3:uid="{00000000-0010-0000-0000-0000CC010000}" name="Column438"/>
    <tableColumn id="461" xr3:uid="{00000000-0010-0000-0000-0000CD010000}" name="Column439"/>
    <tableColumn id="462" xr3:uid="{00000000-0010-0000-0000-0000CE010000}" name="Column440"/>
    <tableColumn id="463" xr3:uid="{00000000-0010-0000-0000-0000CF010000}" name="Column441"/>
    <tableColumn id="464" xr3:uid="{00000000-0010-0000-0000-0000D0010000}" name="Column442"/>
    <tableColumn id="465" xr3:uid="{00000000-0010-0000-0000-0000D1010000}" name="Column443"/>
    <tableColumn id="466" xr3:uid="{00000000-0010-0000-0000-0000D2010000}" name="Column444"/>
    <tableColumn id="467" xr3:uid="{00000000-0010-0000-0000-0000D3010000}" name="Column445"/>
    <tableColumn id="468" xr3:uid="{00000000-0010-0000-0000-0000D4010000}" name="Column446"/>
    <tableColumn id="469" xr3:uid="{00000000-0010-0000-0000-0000D5010000}" name="Column447"/>
    <tableColumn id="470" xr3:uid="{00000000-0010-0000-0000-0000D6010000}" name="Column448"/>
    <tableColumn id="471" xr3:uid="{00000000-0010-0000-0000-0000D7010000}" name="Column449"/>
    <tableColumn id="472" xr3:uid="{00000000-0010-0000-0000-0000D8010000}" name="Column450"/>
    <tableColumn id="473" xr3:uid="{00000000-0010-0000-0000-0000D9010000}" name="Column451"/>
    <tableColumn id="474" xr3:uid="{00000000-0010-0000-0000-0000DA010000}" name="Column452"/>
    <tableColumn id="475" xr3:uid="{00000000-0010-0000-0000-0000DB010000}" name="Column453"/>
    <tableColumn id="476" xr3:uid="{00000000-0010-0000-0000-0000DC010000}" name="Column454"/>
    <tableColumn id="477" xr3:uid="{00000000-0010-0000-0000-0000DD010000}" name="Column455"/>
    <tableColumn id="478" xr3:uid="{00000000-0010-0000-0000-0000DE010000}" name="Column456"/>
    <tableColumn id="479" xr3:uid="{00000000-0010-0000-0000-0000DF010000}" name="Column457"/>
    <tableColumn id="480" xr3:uid="{00000000-0010-0000-0000-0000E0010000}" name="Column458"/>
    <tableColumn id="481" xr3:uid="{00000000-0010-0000-0000-0000E1010000}" name="Column459"/>
    <tableColumn id="482" xr3:uid="{00000000-0010-0000-0000-0000E2010000}" name="Column460"/>
    <tableColumn id="483" xr3:uid="{00000000-0010-0000-0000-0000E3010000}" name="Column461"/>
    <tableColumn id="484" xr3:uid="{00000000-0010-0000-0000-0000E4010000}" name="Column462"/>
    <tableColumn id="485" xr3:uid="{00000000-0010-0000-0000-0000E5010000}" name="Column463"/>
    <tableColumn id="486" xr3:uid="{00000000-0010-0000-0000-0000E6010000}" name="Column464"/>
    <tableColumn id="487" xr3:uid="{00000000-0010-0000-0000-0000E7010000}" name="Column465"/>
    <tableColumn id="488" xr3:uid="{00000000-0010-0000-0000-0000E8010000}" name="Column466"/>
    <tableColumn id="489" xr3:uid="{00000000-0010-0000-0000-0000E9010000}" name="Column467"/>
    <tableColumn id="490" xr3:uid="{00000000-0010-0000-0000-0000EA010000}" name="Column468"/>
    <tableColumn id="491" xr3:uid="{00000000-0010-0000-0000-0000EB010000}" name="Column469"/>
    <tableColumn id="492" xr3:uid="{00000000-0010-0000-0000-0000EC010000}" name="Column470"/>
    <tableColumn id="493" xr3:uid="{00000000-0010-0000-0000-0000ED010000}" name="Column471"/>
    <tableColumn id="494" xr3:uid="{00000000-0010-0000-0000-0000EE010000}" name="Column472"/>
    <tableColumn id="495" xr3:uid="{00000000-0010-0000-0000-0000EF010000}" name="Column473"/>
    <tableColumn id="496" xr3:uid="{00000000-0010-0000-0000-0000F0010000}" name="Column474"/>
    <tableColumn id="497" xr3:uid="{00000000-0010-0000-0000-0000F1010000}" name="Column475"/>
    <tableColumn id="498" xr3:uid="{00000000-0010-0000-0000-0000F2010000}" name="Column476"/>
    <tableColumn id="499" xr3:uid="{00000000-0010-0000-0000-0000F3010000}" name="Column477"/>
    <tableColumn id="500" xr3:uid="{00000000-0010-0000-0000-0000F4010000}" name="Column478"/>
    <tableColumn id="501" xr3:uid="{00000000-0010-0000-0000-0000F5010000}" name="Column479"/>
    <tableColumn id="502" xr3:uid="{00000000-0010-0000-0000-0000F6010000}" name="Column480"/>
    <tableColumn id="503" xr3:uid="{00000000-0010-0000-0000-0000F7010000}" name="Column481"/>
    <tableColumn id="504" xr3:uid="{00000000-0010-0000-0000-0000F8010000}" name="Column482"/>
    <tableColumn id="505" xr3:uid="{00000000-0010-0000-0000-0000F9010000}" name="Column483"/>
    <tableColumn id="506" xr3:uid="{00000000-0010-0000-0000-0000FA010000}" name="Column484"/>
    <tableColumn id="507" xr3:uid="{00000000-0010-0000-0000-0000FB010000}" name="Column485"/>
    <tableColumn id="508" xr3:uid="{00000000-0010-0000-0000-0000FC010000}" name="Column486"/>
    <tableColumn id="509" xr3:uid="{00000000-0010-0000-0000-0000FD010000}" name="Column487"/>
    <tableColumn id="510" xr3:uid="{00000000-0010-0000-0000-0000FE010000}" name="Column488"/>
    <tableColumn id="511" xr3:uid="{00000000-0010-0000-0000-0000FF010000}" name="Column489"/>
    <tableColumn id="512" xr3:uid="{00000000-0010-0000-0000-000000020000}" name="Column490"/>
    <tableColumn id="513" xr3:uid="{00000000-0010-0000-0000-000001020000}" name="Column491"/>
    <tableColumn id="514" xr3:uid="{00000000-0010-0000-0000-000002020000}" name="Column492"/>
    <tableColumn id="515" xr3:uid="{00000000-0010-0000-0000-000003020000}" name="Column493"/>
    <tableColumn id="516" xr3:uid="{00000000-0010-0000-0000-000004020000}" name="Column494"/>
    <tableColumn id="517" xr3:uid="{00000000-0010-0000-0000-000005020000}" name="Column495"/>
    <tableColumn id="518" xr3:uid="{00000000-0010-0000-0000-000006020000}" name="Column496"/>
    <tableColumn id="519" xr3:uid="{00000000-0010-0000-0000-000007020000}" name="Column497"/>
    <tableColumn id="520" xr3:uid="{00000000-0010-0000-0000-000008020000}" name="Column498"/>
    <tableColumn id="521" xr3:uid="{00000000-0010-0000-0000-000009020000}" name="Column499"/>
    <tableColumn id="522" xr3:uid="{00000000-0010-0000-0000-00000A020000}" name="Column500"/>
    <tableColumn id="523" xr3:uid="{00000000-0010-0000-0000-00000B020000}" name="Column501"/>
    <tableColumn id="524" xr3:uid="{00000000-0010-0000-0000-00000C020000}" name="Column502"/>
    <tableColumn id="525" xr3:uid="{00000000-0010-0000-0000-00000D020000}" name="Column503"/>
    <tableColumn id="526" xr3:uid="{00000000-0010-0000-0000-00000E020000}" name="Column504"/>
    <tableColumn id="527" xr3:uid="{00000000-0010-0000-0000-00000F020000}" name="Column505"/>
    <tableColumn id="528" xr3:uid="{00000000-0010-0000-0000-000010020000}" name="Column506"/>
    <tableColumn id="529" xr3:uid="{00000000-0010-0000-0000-000011020000}" name="Column507"/>
    <tableColumn id="530" xr3:uid="{00000000-0010-0000-0000-000012020000}" name="Column508"/>
    <tableColumn id="531" xr3:uid="{00000000-0010-0000-0000-000013020000}" name="Column509"/>
    <tableColumn id="532" xr3:uid="{00000000-0010-0000-0000-000014020000}" name="Column510"/>
    <tableColumn id="533" xr3:uid="{00000000-0010-0000-0000-000015020000}" name="Column511"/>
    <tableColumn id="534" xr3:uid="{00000000-0010-0000-0000-000016020000}" name="Column512"/>
    <tableColumn id="535" xr3:uid="{00000000-0010-0000-0000-000017020000}" name="Column513"/>
    <tableColumn id="536" xr3:uid="{00000000-0010-0000-0000-000018020000}" name="Column514"/>
    <tableColumn id="537" xr3:uid="{00000000-0010-0000-0000-000019020000}" name="Column515"/>
    <tableColumn id="538" xr3:uid="{00000000-0010-0000-0000-00001A020000}" name="Column516"/>
    <tableColumn id="539" xr3:uid="{00000000-0010-0000-0000-00001B020000}" name="Column517"/>
    <tableColumn id="540" xr3:uid="{00000000-0010-0000-0000-00001C020000}" name="Column518"/>
    <tableColumn id="541" xr3:uid="{00000000-0010-0000-0000-00001D020000}" name="Column519"/>
    <tableColumn id="542" xr3:uid="{00000000-0010-0000-0000-00001E020000}" name="Column520"/>
    <tableColumn id="543" xr3:uid="{00000000-0010-0000-0000-00001F020000}" name="Column521"/>
    <tableColumn id="544" xr3:uid="{00000000-0010-0000-0000-000020020000}" name="Column522"/>
    <tableColumn id="545" xr3:uid="{00000000-0010-0000-0000-000021020000}" name="Column523"/>
    <tableColumn id="546" xr3:uid="{00000000-0010-0000-0000-000022020000}" name="Column524"/>
    <tableColumn id="547" xr3:uid="{00000000-0010-0000-0000-000023020000}" name="Column525"/>
    <tableColumn id="548" xr3:uid="{00000000-0010-0000-0000-000024020000}" name="Column526"/>
    <tableColumn id="549" xr3:uid="{00000000-0010-0000-0000-000025020000}" name="Column527"/>
    <tableColumn id="550" xr3:uid="{00000000-0010-0000-0000-000026020000}" name="Column528"/>
    <tableColumn id="551" xr3:uid="{00000000-0010-0000-0000-000027020000}" name="Column529"/>
    <tableColumn id="552" xr3:uid="{00000000-0010-0000-0000-000028020000}" name="Column530"/>
    <tableColumn id="553" xr3:uid="{00000000-0010-0000-0000-000029020000}" name="Column531"/>
    <tableColumn id="554" xr3:uid="{00000000-0010-0000-0000-00002A020000}" name="Column532"/>
    <tableColumn id="555" xr3:uid="{00000000-0010-0000-0000-00002B020000}" name="Column533"/>
    <tableColumn id="556" xr3:uid="{00000000-0010-0000-0000-00002C020000}" name="Column534"/>
    <tableColumn id="557" xr3:uid="{00000000-0010-0000-0000-00002D020000}" name="Column535"/>
    <tableColumn id="558" xr3:uid="{00000000-0010-0000-0000-00002E020000}" name="Column536"/>
    <tableColumn id="559" xr3:uid="{00000000-0010-0000-0000-00002F020000}" name="Column537"/>
    <tableColumn id="560" xr3:uid="{00000000-0010-0000-0000-000030020000}" name="Column538"/>
    <tableColumn id="561" xr3:uid="{00000000-0010-0000-0000-000031020000}" name="Column539"/>
    <tableColumn id="562" xr3:uid="{00000000-0010-0000-0000-000032020000}" name="Column540"/>
    <tableColumn id="563" xr3:uid="{00000000-0010-0000-0000-000033020000}" name="Column541"/>
    <tableColumn id="564" xr3:uid="{00000000-0010-0000-0000-000034020000}" name="Column542"/>
    <tableColumn id="565" xr3:uid="{00000000-0010-0000-0000-000035020000}" name="Column543"/>
    <tableColumn id="566" xr3:uid="{00000000-0010-0000-0000-000036020000}" name="Column544"/>
    <tableColumn id="567" xr3:uid="{00000000-0010-0000-0000-000037020000}" name="Column545"/>
    <tableColumn id="568" xr3:uid="{00000000-0010-0000-0000-000038020000}" name="Column546"/>
    <tableColumn id="569" xr3:uid="{00000000-0010-0000-0000-000039020000}" name="Column547"/>
    <tableColumn id="570" xr3:uid="{00000000-0010-0000-0000-00003A020000}" name="Column548"/>
    <tableColumn id="571" xr3:uid="{00000000-0010-0000-0000-00003B020000}" name="Column549"/>
    <tableColumn id="572" xr3:uid="{00000000-0010-0000-0000-00003C020000}" name="Column550"/>
    <tableColumn id="573" xr3:uid="{00000000-0010-0000-0000-00003D020000}" name="Column551"/>
    <tableColumn id="574" xr3:uid="{00000000-0010-0000-0000-00003E020000}" name="Column552"/>
    <tableColumn id="575" xr3:uid="{00000000-0010-0000-0000-00003F020000}" name="Column553"/>
    <tableColumn id="576" xr3:uid="{00000000-0010-0000-0000-000040020000}" name="Column554"/>
    <tableColumn id="577" xr3:uid="{00000000-0010-0000-0000-000041020000}" name="Column555"/>
    <tableColumn id="578" xr3:uid="{00000000-0010-0000-0000-000042020000}" name="Column556"/>
    <tableColumn id="579" xr3:uid="{00000000-0010-0000-0000-000043020000}" name="Column557"/>
    <tableColumn id="580" xr3:uid="{00000000-0010-0000-0000-000044020000}" name="Column558"/>
    <tableColumn id="581" xr3:uid="{00000000-0010-0000-0000-000045020000}" name="Column559"/>
    <tableColumn id="582" xr3:uid="{00000000-0010-0000-0000-000046020000}" name="Column560"/>
    <tableColumn id="583" xr3:uid="{00000000-0010-0000-0000-000047020000}" name="Column561"/>
    <tableColumn id="584" xr3:uid="{00000000-0010-0000-0000-000048020000}" name="Column562"/>
    <tableColumn id="585" xr3:uid="{00000000-0010-0000-0000-000049020000}" name="Column563"/>
    <tableColumn id="586" xr3:uid="{00000000-0010-0000-0000-00004A020000}" name="Column564"/>
    <tableColumn id="587" xr3:uid="{00000000-0010-0000-0000-00004B020000}" name="Column565"/>
    <tableColumn id="588" xr3:uid="{00000000-0010-0000-0000-00004C020000}" name="Column566"/>
    <tableColumn id="589" xr3:uid="{00000000-0010-0000-0000-00004D020000}" name="Column567"/>
    <tableColumn id="590" xr3:uid="{00000000-0010-0000-0000-00004E020000}" name="Column568"/>
    <tableColumn id="591" xr3:uid="{00000000-0010-0000-0000-00004F020000}" name="Column569"/>
    <tableColumn id="592" xr3:uid="{00000000-0010-0000-0000-000050020000}" name="Column570"/>
    <tableColumn id="593" xr3:uid="{00000000-0010-0000-0000-000051020000}" name="Column571"/>
    <tableColumn id="594" xr3:uid="{00000000-0010-0000-0000-000052020000}" name="Column572"/>
    <tableColumn id="595" xr3:uid="{00000000-0010-0000-0000-000053020000}" name="Column573"/>
    <tableColumn id="596" xr3:uid="{00000000-0010-0000-0000-000054020000}" name="Column574"/>
    <tableColumn id="597" xr3:uid="{00000000-0010-0000-0000-000055020000}" name="Column575"/>
    <tableColumn id="598" xr3:uid="{00000000-0010-0000-0000-000056020000}" name="Column576"/>
    <tableColumn id="599" xr3:uid="{00000000-0010-0000-0000-000057020000}" name="Column577"/>
    <tableColumn id="600" xr3:uid="{00000000-0010-0000-0000-000058020000}" name="Column578"/>
    <tableColumn id="601" xr3:uid="{00000000-0010-0000-0000-000059020000}" name="Column579"/>
    <tableColumn id="602" xr3:uid="{00000000-0010-0000-0000-00005A020000}" name="Column580"/>
    <tableColumn id="603" xr3:uid="{00000000-0010-0000-0000-00005B020000}" name="Column581"/>
    <tableColumn id="604" xr3:uid="{00000000-0010-0000-0000-00005C020000}" name="Column582"/>
    <tableColumn id="605" xr3:uid="{00000000-0010-0000-0000-00005D020000}" name="Column583"/>
    <tableColumn id="606" xr3:uid="{00000000-0010-0000-0000-00005E020000}" name="Column584"/>
    <tableColumn id="607" xr3:uid="{00000000-0010-0000-0000-00005F020000}" name="Column585"/>
    <tableColumn id="608" xr3:uid="{00000000-0010-0000-0000-000060020000}" name="Column586"/>
    <tableColumn id="609" xr3:uid="{00000000-0010-0000-0000-000061020000}" name="Column587"/>
    <tableColumn id="610" xr3:uid="{00000000-0010-0000-0000-000062020000}" name="Column588"/>
    <tableColumn id="611" xr3:uid="{00000000-0010-0000-0000-000063020000}" name="Column589"/>
    <tableColumn id="612" xr3:uid="{00000000-0010-0000-0000-000064020000}" name="Column590"/>
    <tableColumn id="613" xr3:uid="{00000000-0010-0000-0000-000065020000}" name="Column591"/>
    <tableColumn id="614" xr3:uid="{00000000-0010-0000-0000-000066020000}" name="Column592"/>
    <tableColumn id="615" xr3:uid="{00000000-0010-0000-0000-000067020000}" name="Column593"/>
    <tableColumn id="616" xr3:uid="{00000000-0010-0000-0000-000068020000}" name="Column594"/>
    <tableColumn id="617" xr3:uid="{00000000-0010-0000-0000-000069020000}" name="Column595"/>
    <tableColumn id="618" xr3:uid="{00000000-0010-0000-0000-00006A020000}" name="Column596"/>
    <tableColumn id="619" xr3:uid="{00000000-0010-0000-0000-00006B020000}" name="Column597"/>
    <tableColumn id="620" xr3:uid="{00000000-0010-0000-0000-00006C020000}" name="Column598"/>
    <tableColumn id="621" xr3:uid="{00000000-0010-0000-0000-00006D020000}" name="Column599"/>
    <tableColumn id="622" xr3:uid="{00000000-0010-0000-0000-00006E020000}" name="Column600"/>
    <tableColumn id="623" xr3:uid="{00000000-0010-0000-0000-00006F020000}" name="Column601"/>
    <tableColumn id="624" xr3:uid="{00000000-0010-0000-0000-000070020000}" name="Column602"/>
    <tableColumn id="625" xr3:uid="{00000000-0010-0000-0000-000071020000}" name="Column603"/>
    <tableColumn id="626" xr3:uid="{00000000-0010-0000-0000-000072020000}" name="Column604"/>
    <tableColumn id="627" xr3:uid="{00000000-0010-0000-0000-000073020000}" name="Column605"/>
    <tableColumn id="628" xr3:uid="{00000000-0010-0000-0000-000074020000}" name="Column606"/>
    <tableColumn id="629" xr3:uid="{00000000-0010-0000-0000-000075020000}" name="Column607"/>
    <tableColumn id="630" xr3:uid="{00000000-0010-0000-0000-000076020000}" name="Column608"/>
    <tableColumn id="631" xr3:uid="{00000000-0010-0000-0000-000077020000}" name="Column609"/>
    <tableColumn id="632" xr3:uid="{00000000-0010-0000-0000-000078020000}" name="Column610"/>
    <tableColumn id="633" xr3:uid="{00000000-0010-0000-0000-000079020000}" name="Column611"/>
    <tableColumn id="634" xr3:uid="{00000000-0010-0000-0000-00007A020000}" name="Column612"/>
    <tableColumn id="635" xr3:uid="{00000000-0010-0000-0000-00007B020000}" name="Column613"/>
    <tableColumn id="636" xr3:uid="{00000000-0010-0000-0000-00007C020000}" name="Column614"/>
    <tableColumn id="637" xr3:uid="{00000000-0010-0000-0000-00007D020000}" name="Column615"/>
    <tableColumn id="638" xr3:uid="{00000000-0010-0000-0000-00007E020000}" name="Column616"/>
    <tableColumn id="639" xr3:uid="{00000000-0010-0000-0000-00007F020000}" name="Column617"/>
    <tableColumn id="640" xr3:uid="{00000000-0010-0000-0000-000080020000}" name="Column618"/>
    <tableColumn id="641" xr3:uid="{00000000-0010-0000-0000-000081020000}" name="Column619"/>
    <tableColumn id="642" xr3:uid="{00000000-0010-0000-0000-000082020000}" name="Column620"/>
    <tableColumn id="643" xr3:uid="{00000000-0010-0000-0000-000083020000}" name="Column621"/>
    <tableColumn id="644" xr3:uid="{00000000-0010-0000-0000-000084020000}" name="Column622"/>
    <tableColumn id="645" xr3:uid="{00000000-0010-0000-0000-000085020000}" name="Column623"/>
    <tableColumn id="646" xr3:uid="{00000000-0010-0000-0000-000086020000}" name="Column624"/>
    <tableColumn id="647" xr3:uid="{00000000-0010-0000-0000-000087020000}" name="Column625"/>
    <tableColumn id="648" xr3:uid="{00000000-0010-0000-0000-000088020000}" name="Column626"/>
    <tableColumn id="649" xr3:uid="{00000000-0010-0000-0000-000089020000}" name="Column627"/>
    <tableColumn id="650" xr3:uid="{00000000-0010-0000-0000-00008A020000}" name="Column628"/>
    <tableColumn id="651" xr3:uid="{00000000-0010-0000-0000-00008B020000}" name="Column629"/>
    <tableColumn id="652" xr3:uid="{00000000-0010-0000-0000-00008C020000}" name="Column630"/>
    <tableColumn id="653" xr3:uid="{00000000-0010-0000-0000-00008D020000}" name="Column631"/>
    <tableColumn id="654" xr3:uid="{00000000-0010-0000-0000-00008E020000}" name="Column632"/>
    <tableColumn id="655" xr3:uid="{00000000-0010-0000-0000-00008F020000}" name="Column633"/>
    <tableColumn id="656" xr3:uid="{00000000-0010-0000-0000-000090020000}" name="Column634"/>
    <tableColumn id="657" xr3:uid="{00000000-0010-0000-0000-000091020000}" name="Column635"/>
    <tableColumn id="658" xr3:uid="{00000000-0010-0000-0000-000092020000}" name="Column636"/>
    <tableColumn id="659" xr3:uid="{00000000-0010-0000-0000-000093020000}" name="Column637"/>
    <tableColumn id="660" xr3:uid="{00000000-0010-0000-0000-000094020000}" name="Column638"/>
    <tableColumn id="661" xr3:uid="{00000000-0010-0000-0000-000095020000}" name="Column639"/>
    <tableColumn id="662" xr3:uid="{00000000-0010-0000-0000-000096020000}" name="Column640"/>
    <tableColumn id="663" xr3:uid="{00000000-0010-0000-0000-000097020000}" name="Column641"/>
    <tableColumn id="664" xr3:uid="{00000000-0010-0000-0000-000098020000}" name="Column642"/>
    <tableColumn id="665" xr3:uid="{00000000-0010-0000-0000-000099020000}" name="Column643"/>
    <tableColumn id="666" xr3:uid="{00000000-0010-0000-0000-00009A020000}" name="Column644"/>
    <tableColumn id="667" xr3:uid="{00000000-0010-0000-0000-00009B020000}" name="Column645"/>
    <tableColumn id="668" xr3:uid="{00000000-0010-0000-0000-00009C020000}" name="Column646"/>
    <tableColumn id="669" xr3:uid="{00000000-0010-0000-0000-00009D020000}" name="Column647"/>
    <tableColumn id="670" xr3:uid="{00000000-0010-0000-0000-00009E020000}" name="Column648"/>
    <tableColumn id="671" xr3:uid="{00000000-0010-0000-0000-00009F020000}" name="Column649"/>
    <tableColumn id="672" xr3:uid="{00000000-0010-0000-0000-0000A0020000}" name="Column650"/>
    <tableColumn id="673" xr3:uid="{00000000-0010-0000-0000-0000A1020000}" name="Column651"/>
    <tableColumn id="674" xr3:uid="{00000000-0010-0000-0000-0000A2020000}" name="Column652"/>
    <tableColumn id="675" xr3:uid="{00000000-0010-0000-0000-0000A3020000}" name="Column653"/>
    <tableColumn id="676" xr3:uid="{00000000-0010-0000-0000-0000A4020000}" name="Column654"/>
    <tableColumn id="677" xr3:uid="{00000000-0010-0000-0000-0000A5020000}" name="Column655"/>
    <tableColumn id="678" xr3:uid="{00000000-0010-0000-0000-0000A6020000}" name="Column656"/>
    <tableColumn id="679" xr3:uid="{00000000-0010-0000-0000-0000A7020000}" name="Column657"/>
    <tableColumn id="680" xr3:uid="{00000000-0010-0000-0000-0000A8020000}" name="Column658"/>
    <tableColumn id="681" xr3:uid="{00000000-0010-0000-0000-0000A9020000}" name="Column659"/>
    <tableColumn id="682" xr3:uid="{00000000-0010-0000-0000-0000AA020000}" name="Column660"/>
    <tableColumn id="683" xr3:uid="{00000000-0010-0000-0000-0000AB020000}" name="Column661"/>
    <tableColumn id="684" xr3:uid="{00000000-0010-0000-0000-0000AC020000}" name="Column662"/>
    <tableColumn id="685" xr3:uid="{00000000-0010-0000-0000-0000AD020000}" name="Column663"/>
    <tableColumn id="686" xr3:uid="{00000000-0010-0000-0000-0000AE020000}" name="Column664"/>
    <tableColumn id="687" xr3:uid="{00000000-0010-0000-0000-0000AF020000}" name="Column665"/>
    <tableColumn id="688" xr3:uid="{00000000-0010-0000-0000-0000B0020000}" name="Column666"/>
    <tableColumn id="689" xr3:uid="{00000000-0010-0000-0000-0000B1020000}" name="Column667"/>
    <tableColumn id="690" xr3:uid="{00000000-0010-0000-0000-0000B2020000}" name="Column668"/>
    <tableColumn id="691" xr3:uid="{00000000-0010-0000-0000-0000B3020000}" name="Column669"/>
    <tableColumn id="692" xr3:uid="{00000000-0010-0000-0000-0000B4020000}" name="Column670"/>
    <tableColumn id="693" xr3:uid="{00000000-0010-0000-0000-0000B5020000}" name="Column671"/>
    <tableColumn id="694" xr3:uid="{00000000-0010-0000-0000-0000B6020000}" name="Column672"/>
    <tableColumn id="695" xr3:uid="{00000000-0010-0000-0000-0000B7020000}" name="Column673"/>
    <tableColumn id="696" xr3:uid="{00000000-0010-0000-0000-0000B8020000}" name="Column674"/>
    <tableColumn id="697" xr3:uid="{00000000-0010-0000-0000-0000B9020000}" name="Column675"/>
    <tableColumn id="698" xr3:uid="{00000000-0010-0000-0000-0000BA020000}" name="Column676"/>
    <tableColumn id="699" xr3:uid="{00000000-0010-0000-0000-0000BB020000}" name="Column677"/>
    <tableColumn id="700" xr3:uid="{00000000-0010-0000-0000-0000BC020000}" name="Column678"/>
    <tableColumn id="701" xr3:uid="{00000000-0010-0000-0000-0000BD020000}" name="Column679"/>
    <tableColumn id="702" xr3:uid="{00000000-0010-0000-0000-0000BE020000}" name="Column680"/>
    <tableColumn id="703" xr3:uid="{00000000-0010-0000-0000-0000BF020000}" name="Column681"/>
    <tableColumn id="704" xr3:uid="{00000000-0010-0000-0000-0000C0020000}" name="Column682"/>
    <tableColumn id="705" xr3:uid="{00000000-0010-0000-0000-0000C1020000}" name="Column683"/>
    <tableColumn id="706" xr3:uid="{00000000-0010-0000-0000-0000C2020000}" name="Column684"/>
    <tableColumn id="707" xr3:uid="{00000000-0010-0000-0000-0000C3020000}" name="Column685"/>
    <tableColumn id="708" xr3:uid="{00000000-0010-0000-0000-0000C4020000}" name="Column686"/>
    <tableColumn id="709" xr3:uid="{00000000-0010-0000-0000-0000C5020000}" name="Column687"/>
    <tableColumn id="710" xr3:uid="{00000000-0010-0000-0000-0000C6020000}" name="Column688"/>
    <tableColumn id="711" xr3:uid="{00000000-0010-0000-0000-0000C7020000}" name="Column689"/>
    <tableColumn id="712" xr3:uid="{00000000-0010-0000-0000-0000C8020000}" name="Column690"/>
    <tableColumn id="713" xr3:uid="{00000000-0010-0000-0000-0000C9020000}" name="Column691"/>
    <tableColumn id="714" xr3:uid="{00000000-0010-0000-0000-0000CA020000}" name="Column692"/>
    <tableColumn id="715" xr3:uid="{00000000-0010-0000-0000-0000CB020000}" name="Column693"/>
    <tableColumn id="716" xr3:uid="{00000000-0010-0000-0000-0000CC020000}" name="Column694"/>
    <tableColumn id="717" xr3:uid="{00000000-0010-0000-0000-0000CD020000}" name="Column695"/>
    <tableColumn id="718" xr3:uid="{00000000-0010-0000-0000-0000CE020000}" name="Column696"/>
    <tableColumn id="719" xr3:uid="{00000000-0010-0000-0000-0000CF020000}" name="Column697"/>
    <tableColumn id="720" xr3:uid="{00000000-0010-0000-0000-0000D0020000}" name="Column698"/>
    <tableColumn id="721" xr3:uid="{00000000-0010-0000-0000-0000D1020000}" name="Column699"/>
    <tableColumn id="722" xr3:uid="{00000000-0010-0000-0000-0000D2020000}" name="Column700"/>
    <tableColumn id="723" xr3:uid="{00000000-0010-0000-0000-0000D3020000}" name="Column701"/>
    <tableColumn id="724" xr3:uid="{00000000-0010-0000-0000-0000D4020000}" name="Column702"/>
    <tableColumn id="725" xr3:uid="{00000000-0010-0000-0000-0000D5020000}" name="Column703"/>
    <tableColumn id="726" xr3:uid="{00000000-0010-0000-0000-0000D6020000}" name="Column704"/>
    <tableColumn id="727" xr3:uid="{00000000-0010-0000-0000-0000D7020000}" name="Column705"/>
    <tableColumn id="728" xr3:uid="{00000000-0010-0000-0000-0000D8020000}" name="Column706"/>
    <tableColumn id="729" xr3:uid="{00000000-0010-0000-0000-0000D9020000}" name="Column707"/>
    <tableColumn id="730" xr3:uid="{00000000-0010-0000-0000-0000DA020000}" name="Column708"/>
    <tableColumn id="731" xr3:uid="{00000000-0010-0000-0000-0000DB020000}" name="Column709"/>
    <tableColumn id="732" xr3:uid="{00000000-0010-0000-0000-0000DC020000}" name="Column710"/>
    <tableColumn id="733" xr3:uid="{00000000-0010-0000-0000-0000DD020000}" name="Column711"/>
    <tableColumn id="734" xr3:uid="{00000000-0010-0000-0000-0000DE020000}" name="Column712"/>
    <tableColumn id="735" xr3:uid="{00000000-0010-0000-0000-0000DF020000}" name="Column713"/>
    <tableColumn id="736" xr3:uid="{00000000-0010-0000-0000-0000E0020000}" name="Column714"/>
    <tableColumn id="737" xr3:uid="{00000000-0010-0000-0000-0000E1020000}" name="Column715"/>
    <tableColumn id="738" xr3:uid="{00000000-0010-0000-0000-0000E2020000}" name="Column716"/>
    <tableColumn id="739" xr3:uid="{00000000-0010-0000-0000-0000E3020000}" name="Column717"/>
    <tableColumn id="740" xr3:uid="{00000000-0010-0000-0000-0000E4020000}" name="Column718"/>
    <tableColumn id="741" xr3:uid="{00000000-0010-0000-0000-0000E5020000}" name="Column719"/>
    <tableColumn id="742" xr3:uid="{00000000-0010-0000-0000-0000E6020000}" name="Column720"/>
    <tableColumn id="743" xr3:uid="{00000000-0010-0000-0000-0000E7020000}" name="Column721"/>
    <tableColumn id="744" xr3:uid="{00000000-0010-0000-0000-0000E8020000}" name="Column722"/>
    <tableColumn id="745" xr3:uid="{00000000-0010-0000-0000-0000E9020000}" name="Column723"/>
    <tableColumn id="746" xr3:uid="{00000000-0010-0000-0000-0000EA020000}" name="Column724"/>
    <tableColumn id="747" xr3:uid="{00000000-0010-0000-0000-0000EB020000}" name="Column725"/>
    <tableColumn id="748" xr3:uid="{00000000-0010-0000-0000-0000EC020000}" name="Column726"/>
    <tableColumn id="749" xr3:uid="{00000000-0010-0000-0000-0000ED020000}" name="Column727"/>
    <tableColumn id="750" xr3:uid="{00000000-0010-0000-0000-0000EE020000}" name="Column728"/>
    <tableColumn id="751" xr3:uid="{00000000-0010-0000-0000-0000EF020000}" name="Column729"/>
    <tableColumn id="752" xr3:uid="{00000000-0010-0000-0000-0000F0020000}" name="Column730"/>
    <tableColumn id="753" xr3:uid="{00000000-0010-0000-0000-0000F1020000}" name="Column731"/>
    <tableColumn id="754" xr3:uid="{00000000-0010-0000-0000-0000F2020000}" name="Column732"/>
    <tableColumn id="755" xr3:uid="{00000000-0010-0000-0000-0000F3020000}" name="Column733"/>
    <tableColumn id="756" xr3:uid="{00000000-0010-0000-0000-0000F4020000}" name="Column734"/>
    <tableColumn id="757" xr3:uid="{00000000-0010-0000-0000-0000F5020000}" name="Column735"/>
    <tableColumn id="758" xr3:uid="{00000000-0010-0000-0000-0000F6020000}" name="Column736"/>
    <tableColumn id="759" xr3:uid="{00000000-0010-0000-0000-0000F7020000}" name="Column737"/>
    <tableColumn id="760" xr3:uid="{00000000-0010-0000-0000-0000F8020000}" name="Column738"/>
    <tableColumn id="761" xr3:uid="{00000000-0010-0000-0000-0000F9020000}" name="Column739"/>
    <tableColumn id="762" xr3:uid="{00000000-0010-0000-0000-0000FA020000}" name="Column740"/>
    <tableColumn id="763" xr3:uid="{00000000-0010-0000-0000-0000FB020000}" name="Column741"/>
    <tableColumn id="764" xr3:uid="{00000000-0010-0000-0000-0000FC020000}" name="Column742"/>
    <tableColumn id="765" xr3:uid="{00000000-0010-0000-0000-0000FD020000}" name="Column743"/>
    <tableColumn id="766" xr3:uid="{00000000-0010-0000-0000-0000FE020000}" name="Column744"/>
    <tableColumn id="767" xr3:uid="{00000000-0010-0000-0000-0000FF020000}" name="Column745"/>
    <tableColumn id="768" xr3:uid="{00000000-0010-0000-0000-000000030000}" name="Column746"/>
    <tableColumn id="769" xr3:uid="{00000000-0010-0000-0000-000001030000}" name="Column747"/>
    <tableColumn id="770" xr3:uid="{00000000-0010-0000-0000-000002030000}" name="Column748"/>
    <tableColumn id="771" xr3:uid="{00000000-0010-0000-0000-000003030000}" name="Column749"/>
    <tableColumn id="772" xr3:uid="{00000000-0010-0000-0000-000004030000}" name="Column750"/>
    <tableColumn id="773" xr3:uid="{00000000-0010-0000-0000-000005030000}" name="Column751"/>
    <tableColumn id="774" xr3:uid="{00000000-0010-0000-0000-000006030000}" name="Column752"/>
    <tableColumn id="775" xr3:uid="{00000000-0010-0000-0000-000007030000}" name="Column753"/>
    <tableColumn id="776" xr3:uid="{00000000-0010-0000-0000-000008030000}" name="Column754"/>
    <tableColumn id="777" xr3:uid="{00000000-0010-0000-0000-000009030000}" name="Column755"/>
    <tableColumn id="778" xr3:uid="{00000000-0010-0000-0000-00000A030000}" name="Column756"/>
    <tableColumn id="779" xr3:uid="{00000000-0010-0000-0000-00000B030000}" name="Column757"/>
    <tableColumn id="780" xr3:uid="{00000000-0010-0000-0000-00000C030000}" name="Column758"/>
    <tableColumn id="781" xr3:uid="{00000000-0010-0000-0000-00000D030000}" name="Column759"/>
    <tableColumn id="782" xr3:uid="{00000000-0010-0000-0000-00000E030000}" name="Column760"/>
    <tableColumn id="783" xr3:uid="{00000000-0010-0000-0000-00000F030000}" name="Column761"/>
    <tableColumn id="784" xr3:uid="{00000000-0010-0000-0000-000010030000}" name="Column762"/>
    <tableColumn id="785" xr3:uid="{00000000-0010-0000-0000-000011030000}" name="Column763"/>
    <tableColumn id="786" xr3:uid="{00000000-0010-0000-0000-000012030000}" name="Column764"/>
    <tableColumn id="787" xr3:uid="{00000000-0010-0000-0000-000013030000}" name="Column765"/>
    <tableColumn id="788" xr3:uid="{00000000-0010-0000-0000-000014030000}" name="Column766"/>
    <tableColumn id="789" xr3:uid="{00000000-0010-0000-0000-000015030000}" name="Column767"/>
    <tableColumn id="790" xr3:uid="{00000000-0010-0000-0000-000016030000}" name="Column768"/>
    <tableColumn id="791" xr3:uid="{00000000-0010-0000-0000-000017030000}" name="Column769"/>
    <tableColumn id="792" xr3:uid="{00000000-0010-0000-0000-000018030000}" name="Column770"/>
    <tableColumn id="793" xr3:uid="{00000000-0010-0000-0000-000019030000}" name="Column771"/>
    <tableColumn id="794" xr3:uid="{00000000-0010-0000-0000-00001A030000}" name="Column772"/>
    <tableColumn id="795" xr3:uid="{00000000-0010-0000-0000-00001B030000}" name="Column773"/>
    <tableColumn id="796" xr3:uid="{00000000-0010-0000-0000-00001C030000}" name="Column774"/>
    <tableColumn id="797" xr3:uid="{00000000-0010-0000-0000-00001D030000}" name="Column775"/>
    <tableColumn id="798" xr3:uid="{00000000-0010-0000-0000-00001E030000}" name="Column776"/>
    <tableColumn id="799" xr3:uid="{00000000-0010-0000-0000-00001F030000}" name="Column777"/>
    <tableColumn id="800" xr3:uid="{00000000-0010-0000-0000-000020030000}" name="Column778"/>
    <tableColumn id="801" xr3:uid="{00000000-0010-0000-0000-000021030000}" name="Column779"/>
    <tableColumn id="802" xr3:uid="{00000000-0010-0000-0000-000022030000}" name="Column780"/>
    <tableColumn id="803" xr3:uid="{00000000-0010-0000-0000-000023030000}" name="Column781"/>
    <tableColumn id="804" xr3:uid="{00000000-0010-0000-0000-000024030000}" name="Column782"/>
    <tableColumn id="805" xr3:uid="{00000000-0010-0000-0000-000025030000}" name="Column783"/>
    <tableColumn id="806" xr3:uid="{00000000-0010-0000-0000-000026030000}" name="Column784"/>
    <tableColumn id="807" xr3:uid="{00000000-0010-0000-0000-000027030000}" name="Column785"/>
    <tableColumn id="808" xr3:uid="{00000000-0010-0000-0000-000028030000}" name="Column786"/>
    <tableColumn id="809" xr3:uid="{00000000-0010-0000-0000-000029030000}" name="Column787"/>
    <tableColumn id="810" xr3:uid="{00000000-0010-0000-0000-00002A030000}" name="Column788"/>
    <tableColumn id="811" xr3:uid="{00000000-0010-0000-0000-00002B030000}" name="Column789"/>
    <tableColumn id="812" xr3:uid="{00000000-0010-0000-0000-00002C030000}" name="Column790"/>
    <tableColumn id="813" xr3:uid="{00000000-0010-0000-0000-00002D030000}" name="Column791"/>
    <tableColumn id="814" xr3:uid="{00000000-0010-0000-0000-00002E030000}" name="Column792"/>
    <tableColumn id="815" xr3:uid="{00000000-0010-0000-0000-00002F030000}" name="Column793"/>
    <tableColumn id="816" xr3:uid="{00000000-0010-0000-0000-000030030000}" name="Column794"/>
    <tableColumn id="817" xr3:uid="{00000000-0010-0000-0000-000031030000}" name="Column795"/>
    <tableColumn id="818" xr3:uid="{00000000-0010-0000-0000-000032030000}" name="Column796"/>
    <tableColumn id="819" xr3:uid="{00000000-0010-0000-0000-000033030000}" name="Column797"/>
    <tableColumn id="820" xr3:uid="{00000000-0010-0000-0000-000034030000}" name="Column798"/>
    <tableColumn id="821" xr3:uid="{00000000-0010-0000-0000-000035030000}" name="Column799"/>
    <tableColumn id="822" xr3:uid="{00000000-0010-0000-0000-000036030000}" name="Column800"/>
    <tableColumn id="823" xr3:uid="{00000000-0010-0000-0000-000037030000}" name="Column801"/>
    <tableColumn id="824" xr3:uid="{00000000-0010-0000-0000-000038030000}" name="Column802"/>
    <tableColumn id="825" xr3:uid="{00000000-0010-0000-0000-000039030000}" name="Column803"/>
    <tableColumn id="826" xr3:uid="{00000000-0010-0000-0000-00003A030000}" name="Column804"/>
    <tableColumn id="827" xr3:uid="{00000000-0010-0000-0000-00003B030000}" name="Column805"/>
    <tableColumn id="828" xr3:uid="{00000000-0010-0000-0000-00003C030000}" name="Column806"/>
    <tableColumn id="829" xr3:uid="{00000000-0010-0000-0000-00003D030000}" name="Column807"/>
    <tableColumn id="830" xr3:uid="{00000000-0010-0000-0000-00003E030000}" name="Column808"/>
    <tableColumn id="831" xr3:uid="{00000000-0010-0000-0000-00003F030000}" name="Column809"/>
    <tableColumn id="832" xr3:uid="{00000000-0010-0000-0000-000040030000}" name="Column810"/>
    <tableColumn id="833" xr3:uid="{00000000-0010-0000-0000-000041030000}" name="Column811"/>
    <tableColumn id="834" xr3:uid="{00000000-0010-0000-0000-000042030000}" name="Column812"/>
    <tableColumn id="835" xr3:uid="{00000000-0010-0000-0000-000043030000}" name="Column813"/>
    <tableColumn id="836" xr3:uid="{00000000-0010-0000-0000-000044030000}" name="Column814"/>
    <tableColumn id="837" xr3:uid="{00000000-0010-0000-0000-000045030000}" name="Column815"/>
    <tableColumn id="838" xr3:uid="{00000000-0010-0000-0000-000046030000}" name="Column816"/>
    <tableColumn id="839" xr3:uid="{00000000-0010-0000-0000-000047030000}" name="Column817"/>
    <tableColumn id="840" xr3:uid="{00000000-0010-0000-0000-000048030000}" name="Column818"/>
    <tableColumn id="841" xr3:uid="{00000000-0010-0000-0000-000049030000}" name="Column819"/>
    <tableColumn id="842" xr3:uid="{00000000-0010-0000-0000-00004A030000}" name="Column820"/>
    <tableColumn id="843" xr3:uid="{00000000-0010-0000-0000-00004B030000}" name="Column821"/>
    <tableColumn id="844" xr3:uid="{00000000-0010-0000-0000-00004C030000}" name="Column822"/>
    <tableColumn id="845" xr3:uid="{00000000-0010-0000-0000-00004D030000}" name="Column823"/>
    <tableColumn id="846" xr3:uid="{00000000-0010-0000-0000-00004E030000}" name="Column824"/>
    <tableColumn id="847" xr3:uid="{00000000-0010-0000-0000-00004F030000}" name="Column825"/>
    <tableColumn id="848" xr3:uid="{00000000-0010-0000-0000-000050030000}" name="Column826"/>
    <tableColumn id="849" xr3:uid="{00000000-0010-0000-0000-000051030000}" name="Column827"/>
    <tableColumn id="850" xr3:uid="{00000000-0010-0000-0000-000052030000}" name="Column828"/>
    <tableColumn id="851" xr3:uid="{00000000-0010-0000-0000-000053030000}" name="Column829"/>
    <tableColumn id="852" xr3:uid="{00000000-0010-0000-0000-000054030000}" name="Column830"/>
    <tableColumn id="853" xr3:uid="{00000000-0010-0000-0000-000055030000}" name="Column831"/>
    <tableColumn id="854" xr3:uid="{00000000-0010-0000-0000-000056030000}" name="Column832"/>
    <tableColumn id="855" xr3:uid="{00000000-0010-0000-0000-000057030000}" name="Column833"/>
    <tableColumn id="856" xr3:uid="{00000000-0010-0000-0000-000058030000}" name="Column834"/>
    <tableColumn id="857" xr3:uid="{00000000-0010-0000-0000-000059030000}" name="Column835"/>
    <tableColumn id="858" xr3:uid="{00000000-0010-0000-0000-00005A030000}" name="Column836"/>
    <tableColumn id="859" xr3:uid="{00000000-0010-0000-0000-00005B030000}" name="Column837"/>
    <tableColumn id="860" xr3:uid="{00000000-0010-0000-0000-00005C030000}" name="Column838"/>
    <tableColumn id="861" xr3:uid="{00000000-0010-0000-0000-00005D030000}" name="Column839"/>
    <tableColumn id="862" xr3:uid="{00000000-0010-0000-0000-00005E030000}" name="Column840"/>
    <tableColumn id="863" xr3:uid="{00000000-0010-0000-0000-00005F030000}" name="Column841"/>
    <tableColumn id="864" xr3:uid="{00000000-0010-0000-0000-000060030000}" name="Column842"/>
    <tableColumn id="865" xr3:uid="{00000000-0010-0000-0000-000061030000}" name="Column843"/>
    <tableColumn id="866" xr3:uid="{00000000-0010-0000-0000-000062030000}" name="Column844"/>
    <tableColumn id="867" xr3:uid="{00000000-0010-0000-0000-000063030000}" name="Column845"/>
    <tableColumn id="868" xr3:uid="{00000000-0010-0000-0000-000064030000}" name="Column846"/>
    <tableColumn id="869" xr3:uid="{00000000-0010-0000-0000-000065030000}" name="Column847"/>
    <tableColumn id="870" xr3:uid="{00000000-0010-0000-0000-000066030000}" name="Column848"/>
    <tableColumn id="871" xr3:uid="{00000000-0010-0000-0000-000067030000}" name="Column849"/>
    <tableColumn id="872" xr3:uid="{00000000-0010-0000-0000-000068030000}" name="Column850"/>
    <tableColumn id="873" xr3:uid="{00000000-0010-0000-0000-000069030000}" name="Column851"/>
    <tableColumn id="874" xr3:uid="{00000000-0010-0000-0000-00006A030000}" name="Column852"/>
    <tableColumn id="875" xr3:uid="{00000000-0010-0000-0000-00006B030000}" name="Column853"/>
    <tableColumn id="876" xr3:uid="{00000000-0010-0000-0000-00006C030000}" name="Column854"/>
    <tableColumn id="877" xr3:uid="{00000000-0010-0000-0000-00006D030000}" name="Column855"/>
    <tableColumn id="878" xr3:uid="{00000000-0010-0000-0000-00006E030000}" name="Column856"/>
    <tableColumn id="879" xr3:uid="{00000000-0010-0000-0000-00006F030000}" name="Column857"/>
    <tableColumn id="880" xr3:uid="{00000000-0010-0000-0000-000070030000}" name="Column858"/>
    <tableColumn id="881" xr3:uid="{00000000-0010-0000-0000-000071030000}" name="Column859"/>
    <tableColumn id="882" xr3:uid="{00000000-0010-0000-0000-000072030000}" name="Column860"/>
    <tableColumn id="883" xr3:uid="{00000000-0010-0000-0000-000073030000}" name="Column861"/>
    <tableColumn id="884" xr3:uid="{00000000-0010-0000-0000-000074030000}" name="Column862"/>
    <tableColumn id="885" xr3:uid="{00000000-0010-0000-0000-000075030000}" name="Column863"/>
    <tableColumn id="886" xr3:uid="{00000000-0010-0000-0000-000076030000}" name="Column864"/>
    <tableColumn id="887" xr3:uid="{00000000-0010-0000-0000-000077030000}" name="Column865"/>
    <tableColumn id="888" xr3:uid="{00000000-0010-0000-0000-000078030000}" name="Column866"/>
    <tableColumn id="889" xr3:uid="{00000000-0010-0000-0000-000079030000}" name="Column867"/>
    <tableColumn id="890" xr3:uid="{00000000-0010-0000-0000-00007A030000}" name="Column868"/>
    <tableColumn id="891" xr3:uid="{00000000-0010-0000-0000-00007B030000}" name="Column869"/>
    <tableColumn id="892" xr3:uid="{00000000-0010-0000-0000-00007C030000}" name="Column870"/>
    <tableColumn id="893" xr3:uid="{00000000-0010-0000-0000-00007D030000}" name="Column871"/>
    <tableColumn id="894" xr3:uid="{00000000-0010-0000-0000-00007E030000}" name="Column872"/>
    <tableColumn id="895" xr3:uid="{00000000-0010-0000-0000-00007F030000}" name="Column873"/>
    <tableColumn id="896" xr3:uid="{00000000-0010-0000-0000-000080030000}" name="Column874"/>
    <tableColumn id="897" xr3:uid="{00000000-0010-0000-0000-000081030000}" name="Column875"/>
    <tableColumn id="898" xr3:uid="{00000000-0010-0000-0000-000082030000}" name="Column876"/>
    <tableColumn id="899" xr3:uid="{00000000-0010-0000-0000-000083030000}" name="Column877"/>
    <tableColumn id="900" xr3:uid="{00000000-0010-0000-0000-000084030000}" name="Column878"/>
    <tableColumn id="901" xr3:uid="{00000000-0010-0000-0000-000085030000}" name="Column879"/>
    <tableColumn id="902" xr3:uid="{00000000-0010-0000-0000-000086030000}" name="Column880"/>
    <tableColumn id="903" xr3:uid="{00000000-0010-0000-0000-000087030000}" name="Column881"/>
    <tableColumn id="904" xr3:uid="{00000000-0010-0000-0000-000088030000}" name="Column882"/>
    <tableColumn id="905" xr3:uid="{00000000-0010-0000-0000-000089030000}" name="Column883"/>
    <tableColumn id="906" xr3:uid="{00000000-0010-0000-0000-00008A030000}" name="Column884"/>
    <tableColumn id="907" xr3:uid="{00000000-0010-0000-0000-00008B030000}" name="Column885"/>
    <tableColumn id="908" xr3:uid="{00000000-0010-0000-0000-00008C030000}" name="Column886"/>
    <tableColumn id="909" xr3:uid="{00000000-0010-0000-0000-00008D030000}" name="Column887"/>
    <tableColumn id="910" xr3:uid="{00000000-0010-0000-0000-00008E030000}" name="Column888"/>
    <tableColumn id="911" xr3:uid="{00000000-0010-0000-0000-00008F030000}" name="Column889"/>
    <tableColumn id="912" xr3:uid="{00000000-0010-0000-0000-000090030000}" name="Column890"/>
    <tableColumn id="913" xr3:uid="{00000000-0010-0000-0000-000091030000}" name="Column891"/>
    <tableColumn id="914" xr3:uid="{00000000-0010-0000-0000-000092030000}" name="Column892"/>
    <tableColumn id="915" xr3:uid="{00000000-0010-0000-0000-000093030000}" name="Column893"/>
    <tableColumn id="916" xr3:uid="{00000000-0010-0000-0000-000094030000}" name="Column894"/>
    <tableColumn id="917" xr3:uid="{00000000-0010-0000-0000-000095030000}" name="Column895"/>
    <tableColumn id="918" xr3:uid="{00000000-0010-0000-0000-000096030000}" name="Column896"/>
    <tableColumn id="919" xr3:uid="{00000000-0010-0000-0000-000097030000}" name="Column897"/>
    <tableColumn id="920" xr3:uid="{00000000-0010-0000-0000-000098030000}" name="Column898"/>
    <tableColumn id="921" xr3:uid="{00000000-0010-0000-0000-000099030000}" name="Column899"/>
    <tableColumn id="922" xr3:uid="{00000000-0010-0000-0000-00009A030000}" name="Column900"/>
    <tableColumn id="923" xr3:uid="{00000000-0010-0000-0000-00009B030000}" name="Column901"/>
    <tableColumn id="924" xr3:uid="{00000000-0010-0000-0000-00009C030000}" name="Column902"/>
    <tableColumn id="925" xr3:uid="{00000000-0010-0000-0000-00009D030000}" name="Column903"/>
    <tableColumn id="926" xr3:uid="{00000000-0010-0000-0000-00009E030000}" name="Column904"/>
    <tableColumn id="927" xr3:uid="{00000000-0010-0000-0000-00009F030000}" name="Column905"/>
    <tableColumn id="928" xr3:uid="{00000000-0010-0000-0000-0000A0030000}" name="Column906"/>
    <tableColumn id="929" xr3:uid="{00000000-0010-0000-0000-0000A1030000}" name="Column907"/>
    <tableColumn id="930" xr3:uid="{00000000-0010-0000-0000-0000A2030000}" name="Column908"/>
    <tableColumn id="931" xr3:uid="{00000000-0010-0000-0000-0000A3030000}" name="Column909"/>
    <tableColumn id="932" xr3:uid="{00000000-0010-0000-0000-0000A4030000}" name="Column910"/>
    <tableColumn id="933" xr3:uid="{00000000-0010-0000-0000-0000A5030000}" name="Column911"/>
    <tableColumn id="934" xr3:uid="{00000000-0010-0000-0000-0000A6030000}" name="Column912"/>
    <tableColumn id="935" xr3:uid="{00000000-0010-0000-0000-0000A7030000}" name="Column913"/>
    <tableColumn id="936" xr3:uid="{00000000-0010-0000-0000-0000A8030000}" name="Column914"/>
    <tableColumn id="937" xr3:uid="{00000000-0010-0000-0000-0000A9030000}" name="Column915"/>
    <tableColumn id="938" xr3:uid="{00000000-0010-0000-0000-0000AA030000}" name="Column916"/>
    <tableColumn id="939" xr3:uid="{00000000-0010-0000-0000-0000AB030000}" name="Column917"/>
    <tableColumn id="940" xr3:uid="{00000000-0010-0000-0000-0000AC030000}" name="Column918"/>
    <tableColumn id="941" xr3:uid="{00000000-0010-0000-0000-0000AD030000}" name="Column919"/>
    <tableColumn id="942" xr3:uid="{00000000-0010-0000-0000-0000AE030000}" name="Column920"/>
    <tableColumn id="943" xr3:uid="{00000000-0010-0000-0000-0000AF030000}" name="Column921"/>
    <tableColumn id="944" xr3:uid="{00000000-0010-0000-0000-0000B0030000}" name="Column922"/>
    <tableColumn id="945" xr3:uid="{00000000-0010-0000-0000-0000B1030000}" name="Column923"/>
    <tableColumn id="946" xr3:uid="{00000000-0010-0000-0000-0000B2030000}" name="Column924"/>
    <tableColumn id="947" xr3:uid="{00000000-0010-0000-0000-0000B3030000}" name="Column925"/>
    <tableColumn id="948" xr3:uid="{00000000-0010-0000-0000-0000B4030000}" name="Column926"/>
    <tableColumn id="949" xr3:uid="{00000000-0010-0000-0000-0000B5030000}" name="Column927"/>
    <tableColumn id="950" xr3:uid="{00000000-0010-0000-0000-0000B6030000}" name="Column928"/>
    <tableColumn id="951" xr3:uid="{00000000-0010-0000-0000-0000B7030000}" name="Column929"/>
    <tableColumn id="952" xr3:uid="{00000000-0010-0000-0000-0000B8030000}" name="Column930"/>
    <tableColumn id="953" xr3:uid="{00000000-0010-0000-0000-0000B9030000}" name="Column931"/>
    <tableColumn id="954" xr3:uid="{00000000-0010-0000-0000-0000BA030000}" name="Column932"/>
    <tableColumn id="955" xr3:uid="{00000000-0010-0000-0000-0000BB030000}" name="Column933"/>
    <tableColumn id="956" xr3:uid="{00000000-0010-0000-0000-0000BC030000}" name="Column934"/>
    <tableColumn id="957" xr3:uid="{00000000-0010-0000-0000-0000BD030000}" name="Column935"/>
    <tableColumn id="958" xr3:uid="{00000000-0010-0000-0000-0000BE030000}" name="Column936"/>
    <tableColumn id="959" xr3:uid="{00000000-0010-0000-0000-0000BF030000}" name="Column937"/>
    <tableColumn id="960" xr3:uid="{00000000-0010-0000-0000-0000C0030000}" name="Column938"/>
    <tableColumn id="961" xr3:uid="{00000000-0010-0000-0000-0000C1030000}" name="Column939"/>
    <tableColumn id="962" xr3:uid="{00000000-0010-0000-0000-0000C2030000}" name="Column940"/>
    <tableColumn id="963" xr3:uid="{00000000-0010-0000-0000-0000C3030000}" name="Column941"/>
    <tableColumn id="964" xr3:uid="{00000000-0010-0000-0000-0000C4030000}" name="Column942"/>
    <tableColumn id="965" xr3:uid="{00000000-0010-0000-0000-0000C5030000}" name="Column943"/>
    <tableColumn id="966" xr3:uid="{00000000-0010-0000-0000-0000C6030000}" name="Column944"/>
    <tableColumn id="967" xr3:uid="{00000000-0010-0000-0000-0000C7030000}" name="Column945"/>
    <tableColumn id="968" xr3:uid="{00000000-0010-0000-0000-0000C8030000}" name="Column946"/>
    <tableColumn id="969" xr3:uid="{00000000-0010-0000-0000-0000C9030000}" name="Column947"/>
    <tableColumn id="970" xr3:uid="{00000000-0010-0000-0000-0000CA030000}" name="Column948"/>
    <tableColumn id="971" xr3:uid="{00000000-0010-0000-0000-0000CB030000}" name="Column949"/>
    <tableColumn id="972" xr3:uid="{00000000-0010-0000-0000-0000CC030000}" name="Column950"/>
    <tableColumn id="973" xr3:uid="{00000000-0010-0000-0000-0000CD030000}" name="Column951"/>
    <tableColumn id="974" xr3:uid="{00000000-0010-0000-0000-0000CE030000}" name="Column952"/>
    <tableColumn id="975" xr3:uid="{00000000-0010-0000-0000-0000CF030000}" name="Column953"/>
    <tableColumn id="976" xr3:uid="{00000000-0010-0000-0000-0000D0030000}" name="Column954"/>
    <tableColumn id="977" xr3:uid="{00000000-0010-0000-0000-0000D1030000}" name="Column955"/>
    <tableColumn id="978" xr3:uid="{00000000-0010-0000-0000-0000D2030000}" name="Column956"/>
    <tableColumn id="979" xr3:uid="{00000000-0010-0000-0000-0000D3030000}" name="Column957"/>
    <tableColumn id="980" xr3:uid="{00000000-0010-0000-0000-0000D4030000}" name="Column958"/>
    <tableColumn id="981" xr3:uid="{00000000-0010-0000-0000-0000D5030000}" name="Column959"/>
    <tableColumn id="982" xr3:uid="{00000000-0010-0000-0000-0000D6030000}" name="Column960"/>
    <tableColumn id="983" xr3:uid="{00000000-0010-0000-0000-0000D7030000}" name="Column961"/>
    <tableColumn id="984" xr3:uid="{00000000-0010-0000-0000-0000D8030000}" name="Column962"/>
    <tableColumn id="985" xr3:uid="{00000000-0010-0000-0000-0000D9030000}" name="Column963"/>
    <tableColumn id="986" xr3:uid="{00000000-0010-0000-0000-0000DA030000}" name="Column964"/>
    <tableColumn id="987" xr3:uid="{00000000-0010-0000-0000-0000DB030000}" name="Column965"/>
    <tableColumn id="988" xr3:uid="{00000000-0010-0000-0000-0000DC030000}" name="Column966"/>
    <tableColumn id="989" xr3:uid="{00000000-0010-0000-0000-0000DD030000}" name="Column967"/>
    <tableColumn id="990" xr3:uid="{00000000-0010-0000-0000-0000DE030000}" name="Column968"/>
    <tableColumn id="991" xr3:uid="{00000000-0010-0000-0000-0000DF030000}" name="Column969"/>
    <tableColumn id="992" xr3:uid="{00000000-0010-0000-0000-0000E0030000}" name="Column970"/>
    <tableColumn id="993" xr3:uid="{00000000-0010-0000-0000-0000E1030000}" name="Column971"/>
    <tableColumn id="994" xr3:uid="{00000000-0010-0000-0000-0000E2030000}" name="Column972"/>
    <tableColumn id="995" xr3:uid="{00000000-0010-0000-0000-0000E3030000}" name="Column973"/>
    <tableColumn id="996" xr3:uid="{00000000-0010-0000-0000-0000E4030000}" name="Column974"/>
    <tableColumn id="997" xr3:uid="{00000000-0010-0000-0000-0000E5030000}" name="Column975"/>
    <tableColumn id="998" xr3:uid="{00000000-0010-0000-0000-0000E6030000}" name="Column976"/>
    <tableColumn id="999" xr3:uid="{00000000-0010-0000-0000-0000E7030000}" name="Column977"/>
    <tableColumn id="1000" xr3:uid="{00000000-0010-0000-0000-0000E8030000}" name="Column978"/>
    <tableColumn id="1001" xr3:uid="{00000000-0010-0000-0000-0000E9030000}" name="Column979"/>
    <tableColumn id="1002" xr3:uid="{00000000-0010-0000-0000-0000EA030000}" name="Column980"/>
    <tableColumn id="1003" xr3:uid="{00000000-0010-0000-0000-0000EB030000}" name="Column981"/>
    <tableColumn id="1004" xr3:uid="{00000000-0010-0000-0000-0000EC030000}" name="Column982"/>
    <tableColumn id="1005" xr3:uid="{00000000-0010-0000-0000-0000ED030000}" name="Column983"/>
    <tableColumn id="1006" xr3:uid="{00000000-0010-0000-0000-0000EE030000}" name="Column984"/>
    <tableColumn id="1007" xr3:uid="{00000000-0010-0000-0000-0000EF030000}" name="Column985"/>
    <tableColumn id="1008" xr3:uid="{00000000-0010-0000-0000-0000F0030000}" name="Column986"/>
    <tableColumn id="1009" xr3:uid="{00000000-0010-0000-0000-0000F1030000}" name="Column987"/>
    <tableColumn id="1010" xr3:uid="{00000000-0010-0000-0000-0000F2030000}" name="Column988"/>
    <tableColumn id="1011" xr3:uid="{00000000-0010-0000-0000-0000F3030000}" name="Column989"/>
    <tableColumn id="1012" xr3:uid="{00000000-0010-0000-0000-0000F4030000}" name="Column990"/>
    <tableColumn id="1013" xr3:uid="{00000000-0010-0000-0000-0000F5030000}" name="Column991"/>
    <tableColumn id="1014" xr3:uid="{00000000-0010-0000-0000-0000F6030000}" name="Column992"/>
    <tableColumn id="1015" xr3:uid="{00000000-0010-0000-0000-0000F7030000}" name="Column993"/>
    <tableColumn id="1016" xr3:uid="{00000000-0010-0000-0000-0000F8030000}" name="Column994"/>
    <tableColumn id="1017" xr3:uid="{00000000-0010-0000-0000-0000F9030000}" name="Column995"/>
    <tableColumn id="1018" xr3:uid="{00000000-0010-0000-0000-0000FA030000}" name="Column996"/>
    <tableColumn id="1019" xr3:uid="{00000000-0010-0000-0000-0000FB030000}" name="Column997"/>
    <tableColumn id="1020" xr3:uid="{00000000-0010-0000-0000-0000FC030000}" name="Column998"/>
    <tableColumn id="1021" xr3:uid="{00000000-0010-0000-0000-0000FD030000}" name="Column999"/>
    <tableColumn id="1022" xr3:uid="{00000000-0010-0000-0000-0000FE030000}" name="Column1000"/>
    <tableColumn id="1023" xr3:uid="{00000000-0010-0000-0000-0000FF030000}" name="Column1001"/>
    <tableColumn id="1024" xr3:uid="{00000000-0010-0000-0000-000000040000}" name="Column100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07"/>
  <sheetViews>
    <sheetView tabSelected="1" workbookViewId="0">
      <selection activeCell="B2" sqref="B2:B407"/>
    </sheetView>
  </sheetViews>
  <sheetFormatPr defaultColWidth="13" defaultRowHeight="17.100000000000001" customHeight="1"/>
  <cols>
    <col min="1" max="1" width="24.375" style="19" bestFit="1" customWidth="1"/>
    <col min="2" max="2" width="11.5" style="3" customWidth="1"/>
    <col min="3" max="3" width="11.5" style="20" customWidth="1"/>
    <col min="4" max="4" width="17.5" style="20" customWidth="1"/>
    <col min="5" max="6" width="10.125" style="3" customWidth="1"/>
    <col min="7" max="7" width="10.125" style="4" customWidth="1"/>
    <col min="8" max="8" width="10.125" style="3" customWidth="1"/>
    <col min="9" max="14" width="8.625" style="4" customWidth="1"/>
    <col min="15" max="22" width="5.25" style="4" customWidth="1"/>
    <col min="23" max="23" width="9.625" style="4" customWidth="1"/>
    <col min="24" max="260" width="8.625" style="4" customWidth="1"/>
    <col min="261" max="1025" width="8.625" customWidth="1"/>
    <col min="1026" max="1026" width="13" customWidth="1"/>
  </cols>
  <sheetData>
    <row r="1" spans="1:1025" s="2" customFormat="1" ht="17.100000000000001" customHeight="1">
      <c r="A1" s="18" t="s">
        <v>0</v>
      </c>
      <c r="B1" s="1" t="s">
        <v>1</v>
      </c>
      <c r="C1" s="23" t="s">
        <v>1389</v>
      </c>
      <c r="D1" s="23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1" t="s">
        <v>20</v>
      </c>
      <c r="W1" s="1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  <c r="CV1" s="2" t="s">
        <v>98</v>
      </c>
      <c r="CW1" s="2" t="s">
        <v>99</v>
      </c>
      <c r="CX1" s="2" t="s">
        <v>100</v>
      </c>
      <c r="CY1" s="2" t="s">
        <v>101</v>
      </c>
      <c r="CZ1" s="2" t="s">
        <v>102</v>
      </c>
      <c r="DA1" s="2" t="s">
        <v>103</v>
      </c>
      <c r="DB1" s="2" t="s">
        <v>104</v>
      </c>
      <c r="DC1" s="2" t="s">
        <v>105</v>
      </c>
      <c r="DD1" s="2" t="s">
        <v>106</v>
      </c>
      <c r="DE1" s="2" t="s">
        <v>107</v>
      </c>
      <c r="DF1" s="2" t="s">
        <v>108</v>
      </c>
      <c r="DG1" s="2" t="s">
        <v>109</v>
      </c>
      <c r="DH1" s="2" t="s">
        <v>110</v>
      </c>
      <c r="DI1" s="2" t="s">
        <v>111</v>
      </c>
      <c r="DJ1" s="2" t="s">
        <v>112</v>
      </c>
      <c r="DK1" s="2" t="s">
        <v>113</v>
      </c>
      <c r="DL1" s="2" t="s">
        <v>114</v>
      </c>
      <c r="DM1" s="2" t="s">
        <v>115</v>
      </c>
      <c r="DN1" s="2" t="s">
        <v>116</v>
      </c>
      <c r="DO1" s="2" t="s">
        <v>117</v>
      </c>
      <c r="DP1" s="2" t="s">
        <v>118</v>
      </c>
      <c r="DQ1" s="2" t="s">
        <v>119</v>
      </c>
      <c r="DR1" s="2" t="s">
        <v>120</v>
      </c>
      <c r="DS1" s="2" t="s">
        <v>121</v>
      </c>
      <c r="DT1" s="2" t="s">
        <v>122</v>
      </c>
      <c r="DU1" s="2" t="s">
        <v>123</v>
      </c>
      <c r="DV1" s="2" t="s">
        <v>124</v>
      </c>
      <c r="DW1" s="2" t="s">
        <v>125</v>
      </c>
      <c r="DX1" s="2" t="s">
        <v>126</v>
      </c>
      <c r="DY1" s="2" t="s">
        <v>127</v>
      </c>
      <c r="DZ1" s="2" t="s">
        <v>128</v>
      </c>
      <c r="EA1" s="2" t="s">
        <v>129</v>
      </c>
      <c r="EB1" s="2" t="s">
        <v>130</v>
      </c>
      <c r="EC1" s="2" t="s">
        <v>131</v>
      </c>
      <c r="ED1" s="2" t="s">
        <v>132</v>
      </c>
      <c r="EE1" s="2" t="s">
        <v>133</v>
      </c>
      <c r="EF1" s="2" t="s">
        <v>134</v>
      </c>
      <c r="EG1" s="2" t="s">
        <v>135</v>
      </c>
      <c r="EH1" s="2" t="s">
        <v>136</v>
      </c>
      <c r="EI1" s="2" t="s">
        <v>137</v>
      </c>
      <c r="EJ1" s="2" t="s">
        <v>138</v>
      </c>
      <c r="EK1" s="2" t="s">
        <v>139</v>
      </c>
      <c r="EL1" s="2" t="s">
        <v>140</v>
      </c>
      <c r="EM1" s="2" t="s">
        <v>141</v>
      </c>
      <c r="EN1" s="2" t="s">
        <v>142</v>
      </c>
      <c r="EO1" s="2" t="s">
        <v>143</v>
      </c>
      <c r="EP1" s="2" t="s">
        <v>144</v>
      </c>
      <c r="EQ1" s="2" t="s">
        <v>145</v>
      </c>
      <c r="ER1" s="2" t="s">
        <v>146</v>
      </c>
      <c r="ES1" s="2" t="s">
        <v>147</v>
      </c>
      <c r="ET1" s="2" t="s">
        <v>148</v>
      </c>
      <c r="EU1" s="2" t="s">
        <v>149</v>
      </c>
      <c r="EV1" s="2" t="s">
        <v>150</v>
      </c>
      <c r="EW1" s="2" t="s">
        <v>151</v>
      </c>
      <c r="EX1" s="2" t="s">
        <v>152</v>
      </c>
      <c r="EY1" s="2" t="s">
        <v>153</v>
      </c>
      <c r="EZ1" s="2" t="s">
        <v>154</v>
      </c>
      <c r="FA1" s="2" t="s">
        <v>155</v>
      </c>
      <c r="FB1" s="2" t="s">
        <v>156</v>
      </c>
      <c r="FC1" s="2" t="s">
        <v>157</v>
      </c>
      <c r="FD1" s="2" t="s">
        <v>158</v>
      </c>
      <c r="FE1" s="2" t="s">
        <v>159</v>
      </c>
      <c r="FF1" s="2" t="s">
        <v>160</v>
      </c>
      <c r="FG1" s="2" t="s">
        <v>161</v>
      </c>
      <c r="FH1" s="2" t="s">
        <v>162</v>
      </c>
      <c r="FI1" s="2" t="s">
        <v>163</v>
      </c>
      <c r="FJ1" s="2" t="s">
        <v>164</v>
      </c>
      <c r="FK1" s="2" t="s">
        <v>165</v>
      </c>
      <c r="FL1" s="2" t="s">
        <v>166</v>
      </c>
      <c r="FM1" s="2" t="s">
        <v>167</v>
      </c>
      <c r="FN1" s="2" t="s">
        <v>168</v>
      </c>
      <c r="FO1" s="2" t="s">
        <v>169</v>
      </c>
      <c r="FP1" s="2" t="s">
        <v>170</v>
      </c>
      <c r="FQ1" s="2" t="s">
        <v>171</v>
      </c>
      <c r="FR1" s="2" t="s">
        <v>172</v>
      </c>
      <c r="FS1" s="2" t="s">
        <v>173</v>
      </c>
      <c r="FT1" s="2" t="s">
        <v>174</v>
      </c>
      <c r="FU1" s="2" t="s">
        <v>175</v>
      </c>
      <c r="FV1" s="2" t="s">
        <v>176</v>
      </c>
      <c r="FW1" s="2" t="s">
        <v>177</v>
      </c>
      <c r="FX1" s="2" t="s">
        <v>178</v>
      </c>
      <c r="FY1" s="2" t="s">
        <v>179</v>
      </c>
      <c r="FZ1" s="2" t="s">
        <v>180</v>
      </c>
      <c r="GA1" s="2" t="s">
        <v>181</v>
      </c>
      <c r="GB1" s="2" t="s">
        <v>182</v>
      </c>
      <c r="GC1" s="2" t="s">
        <v>183</v>
      </c>
      <c r="GD1" s="2" t="s">
        <v>184</v>
      </c>
      <c r="GE1" s="2" t="s">
        <v>185</v>
      </c>
      <c r="GF1" s="2" t="s">
        <v>186</v>
      </c>
      <c r="GG1" s="2" t="s">
        <v>187</v>
      </c>
      <c r="GH1" s="2" t="s">
        <v>188</v>
      </c>
      <c r="GI1" s="2" t="s">
        <v>189</v>
      </c>
      <c r="GJ1" s="2" t="s">
        <v>190</v>
      </c>
      <c r="GK1" s="2" t="s">
        <v>191</v>
      </c>
      <c r="GL1" s="2" t="s">
        <v>192</v>
      </c>
      <c r="GM1" s="2" t="s">
        <v>193</v>
      </c>
      <c r="GN1" s="2" t="s">
        <v>194</v>
      </c>
      <c r="GO1" s="2" t="s">
        <v>195</v>
      </c>
      <c r="GP1" s="2" t="s">
        <v>196</v>
      </c>
      <c r="GQ1" s="2" t="s">
        <v>197</v>
      </c>
      <c r="GR1" s="2" t="s">
        <v>198</v>
      </c>
      <c r="GS1" s="2" t="s">
        <v>199</v>
      </c>
      <c r="GT1" s="2" t="s">
        <v>200</v>
      </c>
      <c r="GU1" s="2" t="s">
        <v>201</v>
      </c>
      <c r="GV1" s="2" t="s">
        <v>202</v>
      </c>
      <c r="GW1" s="2" t="s">
        <v>203</v>
      </c>
      <c r="GX1" s="2" t="s">
        <v>204</v>
      </c>
      <c r="GY1" s="2" t="s">
        <v>205</v>
      </c>
      <c r="GZ1" s="2" t="s">
        <v>206</v>
      </c>
      <c r="HA1" s="2" t="s">
        <v>207</v>
      </c>
      <c r="HB1" s="2" t="s">
        <v>208</v>
      </c>
      <c r="HC1" s="2" t="s">
        <v>209</v>
      </c>
      <c r="HD1" s="2" t="s">
        <v>210</v>
      </c>
      <c r="HE1" s="2" t="s">
        <v>211</v>
      </c>
      <c r="HF1" s="2" t="s">
        <v>212</v>
      </c>
      <c r="HG1" s="2" t="s">
        <v>213</v>
      </c>
      <c r="HH1" s="2" t="s">
        <v>214</v>
      </c>
      <c r="HI1" s="2" t="s">
        <v>215</v>
      </c>
      <c r="HJ1" s="2" t="s">
        <v>216</v>
      </c>
      <c r="HK1" s="2" t="s">
        <v>217</v>
      </c>
      <c r="HL1" s="2" t="s">
        <v>218</v>
      </c>
      <c r="HM1" s="2" t="s">
        <v>219</v>
      </c>
      <c r="HN1" s="2" t="s">
        <v>220</v>
      </c>
      <c r="HO1" s="2" t="s">
        <v>221</v>
      </c>
      <c r="HP1" s="2" t="s">
        <v>222</v>
      </c>
      <c r="HQ1" s="2" t="s">
        <v>223</v>
      </c>
      <c r="HR1" s="2" t="s">
        <v>224</v>
      </c>
      <c r="HS1" s="2" t="s">
        <v>225</v>
      </c>
      <c r="HT1" s="2" t="s">
        <v>226</v>
      </c>
      <c r="HU1" s="2" t="s">
        <v>227</v>
      </c>
      <c r="HV1" s="2" t="s">
        <v>228</v>
      </c>
      <c r="HW1" s="2" t="s">
        <v>229</v>
      </c>
      <c r="HX1" s="2" t="s">
        <v>230</v>
      </c>
      <c r="HY1" s="2" t="s">
        <v>231</v>
      </c>
      <c r="HZ1" s="2" t="s">
        <v>232</v>
      </c>
      <c r="IA1" s="2" t="s">
        <v>233</v>
      </c>
      <c r="IB1" s="2" t="s">
        <v>234</v>
      </c>
      <c r="IC1" s="2" t="s">
        <v>235</v>
      </c>
      <c r="ID1" s="2" t="s">
        <v>236</v>
      </c>
      <c r="IE1" s="2" t="s">
        <v>237</v>
      </c>
      <c r="IF1" s="2" t="s">
        <v>238</v>
      </c>
      <c r="IG1" s="2" t="s">
        <v>239</v>
      </c>
      <c r="IH1" s="2" t="s">
        <v>240</v>
      </c>
      <c r="II1" s="2" t="s">
        <v>241</v>
      </c>
      <c r="IJ1" s="2" t="s">
        <v>242</v>
      </c>
      <c r="IK1" s="2" t="s">
        <v>243</v>
      </c>
      <c r="IL1" s="2" t="s">
        <v>244</v>
      </c>
      <c r="IM1" s="2" t="s">
        <v>245</v>
      </c>
      <c r="IN1" s="2" t="s">
        <v>246</v>
      </c>
      <c r="IO1" s="2" t="s">
        <v>247</v>
      </c>
      <c r="IP1" s="2" t="s">
        <v>248</v>
      </c>
      <c r="IQ1" s="2" t="s">
        <v>249</v>
      </c>
      <c r="IR1" s="2" t="s">
        <v>250</v>
      </c>
      <c r="IS1" s="2" t="s">
        <v>251</v>
      </c>
      <c r="IT1" s="2" t="s">
        <v>252</v>
      </c>
      <c r="IU1" s="2" t="s">
        <v>253</v>
      </c>
      <c r="IV1" s="2" t="s">
        <v>254</v>
      </c>
      <c r="IW1" s="2" t="s">
        <v>255</v>
      </c>
      <c r="IX1" s="2" t="s">
        <v>256</v>
      </c>
      <c r="IY1" s="2" t="s">
        <v>257</v>
      </c>
      <c r="IZ1" s="2" t="s">
        <v>258</v>
      </c>
      <c r="JA1" s="2" t="s">
        <v>259</v>
      </c>
      <c r="JB1" s="2" t="s">
        <v>260</v>
      </c>
      <c r="JC1" s="2" t="s">
        <v>261</v>
      </c>
      <c r="JD1" s="2" t="s">
        <v>262</v>
      </c>
      <c r="JE1" s="2" t="s">
        <v>263</v>
      </c>
      <c r="JF1" s="2" t="s">
        <v>264</v>
      </c>
      <c r="JG1" s="2" t="s">
        <v>265</v>
      </c>
      <c r="JH1" s="2" t="s">
        <v>266</v>
      </c>
      <c r="JI1" s="2" t="s">
        <v>267</v>
      </c>
      <c r="JJ1" s="2" t="s">
        <v>268</v>
      </c>
      <c r="JK1" s="2" t="s">
        <v>269</v>
      </c>
      <c r="JL1" s="2" t="s">
        <v>270</v>
      </c>
      <c r="JM1" s="2" t="s">
        <v>271</v>
      </c>
      <c r="JN1" s="2" t="s">
        <v>272</v>
      </c>
      <c r="JO1" s="2" t="s">
        <v>273</v>
      </c>
      <c r="JP1" s="2" t="s">
        <v>274</v>
      </c>
      <c r="JQ1" s="2" t="s">
        <v>275</v>
      </c>
      <c r="JR1" s="2" t="s">
        <v>276</v>
      </c>
      <c r="JS1" s="2" t="s">
        <v>277</v>
      </c>
      <c r="JT1" s="2" t="s">
        <v>278</v>
      </c>
      <c r="JU1" s="2" t="s">
        <v>279</v>
      </c>
      <c r="JV1" s="2" t="s">
        <v>280</v>
      </c>
      <c r="JW1" s="2" t="s">
        <v>281</v>
      </c>
      <c r="JX1" s="2" t="s">
        <v>282</v>
      </c>
      <c r="JY1" s="2" t="s">
        <v>283</v>
      </c>
      <c r="JZ1" s="2" t="s">
        <v>284</v>
      </c>
      <c r="KA1" s="2" t="s">
        <v>285</v>
      </c>
      <c r="KB1" s="2" t="s">
        <v>286</v>
      </c>
      <c r="KC1" s="2" t="s">
        <v>287</v>
      </c>
      <c r="KD1" s="2" t="s">
        <v>288</v>
      </c>
      <c r="KE1" s="2" t="s">
        <v>289</v>
      </c>
      <c r="KF1" s="2" t="s">
        <v>290</v>
      </c>
      <c r="KG1" s="2" t="s">
        <v>291</v>
      </c>
      <c r="KH1" s="2" t="s">
        <v>292</v>
      </c>
      <c r="KI1" s="2" t="s">
        <v>293</v>
      </c>
      <c r="KJ1" s="2" t="s">
        <v>294</v>
      </c>
      <c r="KK1" s="2" t="s">
        <v>295</v>
      </c>
      <c r="KL1" s="2" t="s">
        <v>296</v>
      </c>
      <c r="KM1" s="2" t="s">
        <v>297</v>
      </c>
      <c r="KN1" s="2" t="s">
        <v>298</v>
      </c>
      <c r="KO1" s="2" t="s">
        <v>299</v>
      </c>
      <c r="KP1" s="2" t="s">
        <v>300</v>
      </c>
      <c r="KQ1" s="2" t="s">
        <v>301</v>
      </c>
      <c r="KR1" s="2" t="s">
        <v>302</v>
      </c>
      <c r="KS1" s="2" t="s">
        <v>303</v>
      </c>
      <c r="KT1" s="2" t="s">
        <v>304</v>
      </c>
      <c r="KU1" s="2" t="s">
        <v>305</v>
      </c>
      <c r="KV1" s="2" t="s">
        <v>306</v>
      </c>
      <c r="KW1" s="2" t="s">
        <v>307</v>
      </c>
      <c r="KX1" s="2" t="s">
        <v>308</v>
      </c>
      <c r="KY1" s="2" t="s">
        <v>309</v>
      </c>
      <c r="KZ1" s="2" t="s">
        <v>310</v>
      </c>
      <c r="LA1" s="2" t="s">
        <v>311</v>
      </c>
      <c r="LB1" s="2" t="s">
        <v>312</v>
      </c>
      <c r="LC1" s="2" t="s">
        <v>313</v>
      </c>
      <c r="LD1" s="2" t="s">
        <v>314</v>
      </c>
      <c r="LE1" s="2" t="s">
        <v>315</v>
      </c>
      <c r="LF1" s="2" t="s">
        <v>316</v>
      </c>
      <c r="LG1" s="2" t="s">
        <v>317</v>
      </c>
      <c r="LH1" s="2" t="s">
        <v>318</v>
      </c>
      <c r="LI1" s="2" t="s">
        <v>319</v>
      </c>
      <c r="LJ1" s="2" t="s">
        <v>320</v>
      </c>
      <c r="LK1" s="2" t="s">
        <v>321</v>
      </c>
      <c r="LL1" s="2" t="s">
        <v>322</v>
      </c>
      <c r="LM1" s="2" t="s">
        <v>323</v>
      </c>
      <c r="LN1" s="2" t="s">
        <v>324</v>
      </c>
      <c r="LO1" s="2" t="s">
        <v>325</v>
      </c>
      <c r="LP1" s="2" t="s">
        <v>326</v>
      </c>
      <c r="LQ1" s="2" t="s">
        <v>327</v>
      </c>
      <c r="LR1" s="2" t="s">
        <v>328</v>
      </c>
      <c r="LS1" s="2" t="s">
        <v>329</v>
      </c>
      <c r="LT1" s="2" t="s">
        <v>330</v>
      </c>
      <c r="LU1" s="2" t="s">
        <v>331</v>
      </c>
      <c r="LV1" s="2" t="s">
        <v>332</v>
      </c>
      <c r="LW1" s="2" t="s">
        <v>333</v>
      </c>
      <c r="LX1" s="2" t="s">
        <v>334</v>
      </c>
      <c r="LY1" s="2" t="s">
        <v>335</v>
      </c>
      <c r="LZ1" s="2" t="s">
        <v>336</v>
      </c>
      <c r="MA1" s="2" t="s">
        <v>337</v>
      </c>
      <c r="MB1" s="2" t="s">
        <v>338</v>
      </c>
      <c r="MC1" s="2" t="s">
        <v>339</v>
      </c>
      <c r="MD1" s="2" t="s">
        <v>340</v>
      </c>
      <c r="ME1" s="2" t="s">
        <v>341</v>
      </c>
      <c r="MF1" s="2" t="s">
        <v>342</v>
      </c>
      <c r="MG1" s="2" t="s">
        <v>343</v>
      </c>
      <c r="MH1" s="2" t="s">
        <v>344</v>
      </c>
      <c r="MI1" s="2" t="s">
        <v>345</v>
      </c>
      <c r="MJ1" s="2" t="s">
        <v>346</v>
      </c>
      <c r="MK1" s="2" t="s">
        <v>347</v>
      </c>
      <c r="ML1" s="2" t="s">
        <v>348</v>
      </c>
      <c r="MM1" s="2" t="s">
        <v>349</v>
      </c>
      <c r="MN1" s="2" t="s">
        <v>350</v>
      </c>
      <c r="MO1" s="2" t="s">
        <v>351</v>
      </c>
      <c r="MP1" s="2" t="s">
        <v>352</v>
      </c>
      <c r="MQ1" s="2" t="s">
        <v>353</v>
      </c>
      <c r="MR1" s="2" t="s">
        <v>354</v>
      </c>
      <c r="MS1" s="2" t="s">
        <v>355</v>
      </c>
      <c r="MT1" s="2" t="s">
        <v>356</v>
      </c>
      <c r="MU1" s="2" t="s">
        <v>357</v>
      </c>
      <c r="MV1" s="2" t="s">
        <v>358</v>
      </c>
      <c r="MW1" s="2" t="s">
        <v>359</v>
      </c>
      <c r="MX1" s="2" t="s">
        <v>360</v>
      </c>
      <c r="MY1" s="2" t="s">
        <v>361</v>
      </c>
      <c r="MZ1" s="2" t="s">
        <v>362</v>
      </c>
      <c r="NA1" s="2" t="s">
        <v>363</v>
      </c>
      <c r="NB1" s="2" t="s">
        <v>364</v>
      </c>
      <c r="NC1" s="2" t="s">
        <v>365</v>
      </c>
      <c r="ND1" s="2" t="s">
        <v>366</v>
      </c>
      <c r="NE1" s="2" t="s">
        <v>367</v>
      </c>
      <c r="NF1" s="2" t="s">
        <v>368</v>
      </c>
      <c r="NG1" s="2" t="s">
        <v>369</v>
      </c>
      <c r="NH1" s="2" t="s">
        <v>370</v>
      </c>
      <c r="NI1" s="2" t="s">
        <v>371</v>
      </c>
      <c r="NJ1" s="2" t="s">
        <v>372</v>
      </c>
      <c r="NK1" s="2" t="s">
        <v>373</v>
      </c>
      <c r="NL1" s="2" t="s">
        <v>374</v>
      </c>
      <c r="NM1" s="2" t="s">
        <v>375</v>
      </c>
      <c r="NN1" s="2" t="s">
        <v>376</v>
      </c>
      <c r="NO1" s="2" t="s">
        <v>377</v>
      </c>
      <c r="NP1" s="2" t="s">
        <v>378</v>
      </c>
      <c r="NQ1" s="2" t="s">
        <v>379</v>
      </c>
      <c r="NR1" s="2" t="s">
        <v>380</v>
      </c>
      <c r="NS1" s="2" t="s">
        <v>381</v>
      </c>
      <c r="NT1" s="2" t="s">
        <v>382</v>
      </c>
      <c r="NU1" s="2" t="s">
        <v>383</v>
      </c>
      <c r="NV1" s="2" t="s">
        <v>384</v>
      </c>
      <c r="NW1" s="2" t="s">
        <v>385</v>
      </c>
      <c r="NX1" s="2" t="s">
        <v>386</v>
      </c>
      <c r="NY1" s="2" t="s">
        <v>387</v>
      </c>
      <c r="NZ1" s="2" t="s">
        <v>388</v>
      </c>
      <c r="OA1" s="2" t="s">
        <v>389</v>
      </c>
      <c r="OB1" s="2" t="s">
        <v>390</v>
      </c>
      <c r="OC1" s="2" t="s">
        <v>391</v>
      </c>
      <c r="OD1" s="2" t="s">
        <v>392</v>
      </c>
      <c r="OE1" s="2" t="s">
        <v>393</v>
      </c>
      <c r="OF1" s="2" t="s">
        <v>394</v>
      </c>
      <c r="OG1" s="2" t="s">
        <v>395</v>
      </c>
      <c r="OH1" s="2" t="s">
        <v>396</v>
      </c>
      <c r="OI1" s="2" t="s">
        <v>397</v>
      </c>
      <c r="OJ1" s="2" t="s">
        <v>398</v>
      </c>
      <c r="OK1" s="2" t="s">
        <v>399</v>
      </c>
      <c r="OL1" s="2" t="s">
        <v>400</v>
      </c>
      <c r="OM1" s="2" t="s">
        <v>401</v>
      </c>
      <c r="ON1" s="2" t="s">
        <v>402</v>
      </c>
      <c r="OO1" s="2" t="s">
        <v>403</v>
      </c>
      <c r="OP1" s="2" t="s">
        <v>404</v>
      </c>
      <c r="OQ1" s="2" t="s">
        <v>405</v>
      </c>
      <c r="OR1" s="2" t="s">
        <v>406</v>
      </c>
      <c r="OS1" s="2" t="s">
        <v>407</v>
      </c>
      <c r="OT1" s="2" t="s">
        <v>408</v>
      </c>
      <c r="OU1" s="2" t="s">
        <v>409</v>
      </c>
      <c r="OV1" s="2" t="s">
        <v>410</v>
      </c>
      <c r="OW1" s="2" t="s">
        <v>411</v>
      </c>
      <c r="OX1" s="2" t="s">
        <v>412</v>
      </c>
      <c r="OY1" s="2" t="s">
        <v>413</v>
      </c>
      <c r="OZ1" s="2" t="s">
        <v>414</v>
      </c>
      <c r="PA1" s="2" t="s">
        <v>415</v>
      </c>
      <c r="PB1" s="2" t="s">
        <v>416</v>
      </c>
      <c r="PC1" s="2" t="s">
        <v>417</v>
      </c>
      <c r="PD1" s="2" t="s">
        <v>418</v>
      </c>
      <c r="PE1" s="2" t="s">
        <v>419</v>
      </c>
      <c r="PF1" s="2" t="s">
        <v>420</v>
      </c>
      <c r="PG1" s="2" t="s">
        <v>421</v>
      </c>
      <c r="PH1" s="2" t="s">
        <v>422</v>
      </c>
      <c r="PI1" s="2" t="s">
        <v>423</v>
      </c>
      <c r="PJ1" s="2" t="s">
        <v>424</v>
      </c>
      <c r="PK1" s="2" t="s">
        <v>425</v>
      </c>
      <c r="PL1" s="2" t="s">
        <v>426</v>
      </c>
      <c r="PM1" s="2" t="s">
        <v>427</v>
      </c>
      <c r="PN1" s="2" t="s">
        <v>428</v>
      </c>
      <c r="PO1" s="2" t="s">
        <v>429</v>
      </c>
      <c r="PP1" s="2" t="s">
        <v>430</v>
      </c>
      <c r="PQ1" s="2" t="s">
        <v>431</v>
      </c>
      <c r="PR1" s="2" t="s">
        <v>432</v>
      </c>
      <c r="PS1" s="2" t="s">
        <v>433</v>
      </c>
      <c r="PT1" s="2" t="s">
        <v>434</v>
      </c>
      <c r="PU1" s="2" t="s">
        <v>435</v>
      </c>
      <c r="PV1" s="2" t="s">
        <v>436</v>
      </c>
      <c r="PW1" s="2" t="s">
        <v>437</v>
      </c>
      <c r="PX1" s="2" t="s">
        <v>438</v>
      </c>
      <c r="PY1" s="2" t="s">
        <v>439</v>
      </c>
      <c r="PZ1" s="2" t="s">
        <v>440</v>
      </c>
      <c r="QA1" s="2" t="s">
        <v>441</v>
      </c>
      <c r="QB1" s="2" t="s">
        <v>442</v>
      </c>
      <c r="QC1" s="2" t="s">
        <v>443</v>
      </c>
      <c r="QD1" s="2" t="s">
        <v>444</v>
      </c>
      <c r="QE1" s="2" t="s">
        <v>445</v>
      </c>
      <c r="QF1" s="2" t="s">
        <v>446</v>
      </c>
      <c r="QG1" s="2" t="s">
        <v>447</v>
      </c>
      <c r="QH1" s="2" t="s">
        <v>448</v>
      </c>
      <c r="QI1" s="2" t="s">
        <v>449</v>
      </c>
      <c r="QJ1" s="2" t="s">
        <v>450</v>
      </c>
      <c r="QK1" s="2" t="s">
        <v>451</v>
      </c>
      <c r="QL1" s="2" t="s">
        <v>452</v>
      </c>
      <c r="QM1" s="2" t="s">
        <v>453</v>
      </c>
      <c r="QN1" s="2" t="s">
        <v>454</v>
      </c>
      <c r="QO1" s="2" t="s">
        <v>455</v>
      </c>
      <c r="QP1" s="2" t="s">
        <v>456</v>
      </c>
      <c r="QQ1" s="2" t="s">
        <v>457</v>
      </c>
      <c r="QR1" s="2" t="s">
        <v>458</v>
      </c>
      <c r="QS1" s="2" t="s">
        <v>459</v>
      </c>
      <c r="QT1" s="2" t="s">
        <v>460</v>
      </c>
      <c r="QU1" s="2" t="s">
        <v>461</v>
      </c>
      <c r="QV1" s="2" t="s">
        <v>462</v>
      </c>
      <c r="QW1" s="2" t="s">
        <v>463</v>
      </c>
      <c r="QX1" s="2" t="s">
        <v>464</v>
      </c>
      <c r="QY1" s="2" t="s">
        <v>465</v>
      </c>
      <c r="QZ1" s="2" t="s">
        <v>466</v>
      </c>
      <c r="RA1" s="2" t="s">
        <v>467</v>
      </c>
      <c r="RB1" s="2" t="s">
        <v>468</v>
      </c>
      <c r="RC1" s="2" t="s">
        <v>469</v>
      </c>
      <c r="RD1" s="2" t="s">
        <v>470</v>
      </c>
      <c r="RE1" s="2" t="s">
        <v>471</v>
      </c>
      <c r="RF1" s="2" t="s">
        <v>472</v>
      </c>
      <c r="RG1" s="2" t="s">
        <v>473</v>
      </c>
      <c r="RH1" s="2" t="s">
        <v>474</v>
      </c>
      <c r="RI1" s="2" t="s">
        <v>475</v>
      </c>
      <c r="RJ1" s="2" t="s">
        <v>476</v>
      </c>
      <c r="RK1" s="2" t="s">
        <v>477</v>
      </c>
      <c r="RL1" s="2" t="s">
        <v>478</v>
      </c>
      <c r="RM1" s="2" t="s">
        <v>479</v>
      </c>
      <c r="RN1" s="2" t="s">
        <v>480</v>
      </c>
      <c r="RO1" s="2" t="s">
        <v>481</v>
      </c>
      <c r="RP1" s="2" t="s">
        <v>482</v>
      </c>
      <c r="RQ1" s="2" t="s">
        <v>483</v>
      </c>
      <c r="RR1" s="2" t="s">
        <v>484</v>
      </c>
      <c r="RS1" s="2" t="s">
        <v>485</v>
      </c>
      <c r="RT1" s="2" t="s">
        <v>486</v>
      </c>
      <c r="RU1" s="2" t="s">
        <v>487</v>
      </c>
      <c r="RV1" s="2" t="s">
        <v>488</v>
      </c>
      <c r="RW1" s="2" t="s">
        <v>489</v>
      </c>
      <c r="RX1" s="2" t="s">
        <v>490</v>
      </c>
      <c r="RY1" s="2" t="s">
        <v>491</v>
      </c>
      <c r="RZ1" s="2" t="s">
        <v>492</v>
      </c>
      <c r="SA1" s="2" t="s">
        <v>493</v>
      </c>
      <c r="SB1" s="2" t="s">
        <v>494</v>
      </c>
      <c r="SC1" s="2" t="s">
        <v>495</v>
      </c>
      <c r="SD1" s="2" t="s">
        <v>496</v>
      </c>
      <c r="SE1" s="2" t="s">
        <v>497</v>
      </c>
      <c r="SF1" s="2" t="s">
        <v>498</v>
      </c>
      <c r="SG1" s="2" t="s">
        <v>499</v>
      </c>
      <c r="SH1" s="2" t="s">
        <v>500</v>
      </c>
      <c r="SI1" s="2" t="s">
        <v>501</v>
      </c>
      <c r="SJ1" s="2" t="s">
        <v>502</v>
      </c>
      <c r="SK1" s="2" t="s">
        <v>503</v>
      </c>
      <c r="SL1" s="2" t="s">
        <v>504</v>
      </c>
      <c r="SM1" s="2" t="s">
        <v>505</v>
      </c>
      <c r="SN1" s="2" t="s">
        <v>506</v>
      </c>
      <c r="SO1" s="2" t="s">
        <v>507</v>
      </c>
      <c r="SP1" s="2" t="s">
        <v>508</v>
      </c>
      <c r="SQ1" s="2" t="s">
        <v>509</v>
      </c>
      <c r="SR1" s="2" t="s">
        <v>510</v>
      </c>
      <c r="SS1" s="2" t="s">
        <v>511</v>
      </c>
      <c r="ST1" s="2" t="s">
        <v>512</v>
      </c>
      <c r="SU1" s="2" t="s">
        <v>513</v>
      </c>
      <c r="SV1" s="2" t="s">
        <v>514</v>
      </c>
      <c r="SW1" s="2" t="s">
        <v>515</v>
      </c>
      <c r="SX1" s="2" t="s">
        <v>516</v>
      </c>
      <c r="SY1" s="2" t="s">
        <v>517</v>
      </c>
      <c r="SZ1" s="2" t="s">
        <v>518</v>
      </c>
      <c r="TA1" s="2" t="s">
        <v>519</v>
      </c>
      <c r="TB1" s="2" t="s">
        <v>520</v>
      </c>
      <c r="TC1" s="2" t="s">
        <v>521</v>
      </c>
      <c r="TD1" s="2" t="s">
        <v>522</v>
      </c>
      <c r="TE1" s="2" t="s">
        <v>523</v>
      </c>
      <c r="TF1" s="2" t="s">
        <v>524</v>
      </c>
      <c r="TG1" s="2" t="s">
        <v>525</v>
      </c>
      <c r="TH1" s="2" t="s">
        <v>526</v>
      </c>
      <c r="TI1" s="2" t="s">
        <v>527</v>
      </c>
      <c r="TJ1" s="2" t="s">
        <v>528</v>
      </c>
      <c r="TK1" s="2" t="s">
        <v>529</v>
      </c>
      <c r="TL1" s="2" t="s">
        <v>530</v>
      </c>
      <c r="TM1" s="2" t="s">
        <v>531</v>
      </c>
      <c r="TN1" s="2" t="s">
        <v>532</v>
      </c>
      <c r="TO1" s="2" t="s">
        <v>533</v>
      </c>
      <c r="TP1" s="2" t="s">
        <v>534</v>
      </c>
      <c r="TQ1" s="2" t="s">
        <v>535</v>
      </c>
      <c r="TR1" s="2" t="s">
        <v>536</v>
      </c>
      <c r="TS1" s="2" t="s">
        <v>537</v>
      </c>
      <c r="TT1" s="2" t="s">
        <v>538</v>
      </c>
      <c r="TU1" s="2" t="s">
        <v>539</v>
      </c>
      <c r="TV1" s="2" t="s">
        <v>540</v>
      </c>
      <c r="TW1" s="2" t="s">
        <v>541</v>
      </c>
      <c r="TX1" s="2" t="s">
        <v>542</v>
      </c>
      <c r="TY1" s="2" t="s">
        <v>543</v>
      </c>
      <c r="TZ1" s="2" t="s">
        <v>544</v>
      </c>
      <c r="UA1" s="2" t="s">
        <v>545</v>
      </c>
      <c r="UB1" s="2" t="s">
        <v>546</v>
      </c>
      <c r="UC1" s="2" t="s">
        <v>547</v>
      </c>
      <c r="UD1" s="2" t="s">
        <v>548</v>
      </c>
      <c r="UE1" s="2" t="s">
        <v>549</v>
      </c>
      <c r="UF1" s="2" t="s">
        <v>550</v>
      </c>
      <c r="UG1" s="2" t="s">
        <v>551</v>
      </c>
      <c r="UH1" s="2" t="s">
        <v>552</v>
      </c>
      <c r="UI1" s="2" t="s">
        <v>553</v>
      </c>
      <c r="UJ1" s="2" t="s">
        <v>554</v>
      </c>
      <c r="UK1" s="2" t="s">
        <v>555</v>
      </c>
      <c r="UL1" s="2" t="s">
        <v>556</v>
      </c>
      <c r="UM1" s="2" t="s">
        <v>557</v>
      </c>
      <c r="UN1" s="2" t="s">
        <v>558</v>
      </c>
      <c r="UO1" s="2" t="s">
        <v>559</v>
      </c>
      <c r="UP1" s="2" t="s">
        <v>560</v>
      </c>
      <c r="UQ1" s="2" t="s">
        <v>561</v>
      </c>
      <c r="UR1" s="2" t="s">
        <v>562</v>
      </c>
      <c r="US1" s="2" t="s">
        <v>563</v>
      </c>
      <c r="UT1" s="2" t="s">
        <v>564</v>
      </c>
      <c r="UU1" s="2" t="s">
        <v>565</v>
      </c>
      <c r="UV1" s="2" t="s">
        <v>566</v>
      </c>
      <c r="UW1" s="2" t="s">
        <v>567</v>
      </c>
      <c r="UX1" s="2" t="s">
        <v>568</v>
      </c>
      <c r="UY1" s="2" t="s">
        <v>569</v>
      </c>
      <c r="UZ1" s="2" t="s">
        <v>570</v>
      </c>
      <c r="VA1" s="2" t="s">
        <v>571</v>
      </c>
      <c r="VB1" s="2" t="s">
        <v>572</v>
      </c>
      <c r="VC1" s="2" t="s">
        <v>573</v>
      </c>
      <c r="VD1" s="2" t="s">
        <v>574</v>
      </c>
      <c r="VE1" s="2" t="s">
        <v>575</v>
      </c>
      <c r="VF1" s="2" t="s">
        <v>576</v>
      </c>
      <c r="VG1" s="2" t="s">
        <v>577</v>
      </c>
      <c r="VH1" s="2" t="s">
        <v>578</v>
      </c>
      <c r="VI1" s="2" t="s">
        <v>579</v>
      </c>
      <c r="VJ1" s="2" t="s">
        <v>580</v>
      </c>
      <c r="VK1" s="2" t="s">
        <v>581</v>
      </c>
      <c r="VL1" s="2" t="s">
        <v>582</v>
      </c>
      <c r="VM1" s="2" t="s">
        <v>583</v>
      </c>
      <c r="VN1" s="2" t="s">
        <v>584</v>
      </c>
      <c r="VO1" s="2" t="s">
        <v>585</v>
      </c>
      <c r="VP1" s="2" t="s">
        <v>586</v>
      </c>
      <c r="VQ1" s="2" t="s">
        <v>587</v>
      </c>
      <c r="VR1" s="2" t="s">
        <v>588</v>
      </c>
      <c r="VS1" s="2" t="s">
        <v>589</v>
      </c>
      <c r="VT1" s="2" t="s">
        <v>590</v>
      </c>
      <c r="VU1" s="2" t="s">
        <v>591</v>
      </c>
      <c r="VV1" s="2" t="s">
        <v>592</v>
      </c>
      <c r="VW1" s="2" t="s">
        <v>593</v>
      </c>
      <c r="VX1" s="2" t="s">
        <v>594</v>
      </c>
      <c r="VY1" s="2" t="s">
        <v>595</v>
      </c>
      <c r="VZ1" s="2" t="s">
        <v>596</v>
      </c>
      <c r="WA1" s="2" t="s">
        <v>597</v>
      </c>
      <c r="WB1" s="2" t="s">
        <v>598</v>
      </c>
      <c r="WC1" s="2" t="s">
        <v>599</v>
      </c>
      <c r="WD1" s="2" t="s">
        <v>600</v>
      </c>
      <c r="WE1" s="2" t="s">
        <v>601</v>
      </c>
      <c r="WF1" s="2" t="s">
        <v>602</v>
      </c>
      <c r="WG1" s="2" t="s">
        <v>603</v>
      </c>
      <c r="WH1" s="2" t="s">
        <v>604</v>
      </c>
      <c r="WI1" s="2" t="s">
        <v>605</v>
      </c>
      <c r="WJ1" s="2" t="s">
        <v>606</v>
      </c>
      <c r="WK1" s="2" t="s">
        <v>607</v>
      </c>
      <c r="WL1" s="2" t="s">
        <v>608</v>
      </c>
      <c r="WM1" s="2" t="s">
        <v>609</v>
      </c>
      <c r="WN1" s="2" t="s">
        <v>610</v>
      </c>
      <c r="WO1" s="2" t="s">
        <v>611</v>
      </c>
      <c r="WP1" s="2" t="s">
        <v>612</v>
      </c>
      <c r="WQ1" s="2" t="s">
        <v>613</v>
      </c>
      <c r="WR1" s="2" t="s">
        <v>614</v>
      </c>
      <c r="WS1" s="2" t="s">
        <v>615</v>
      </c>
      <c r="WT1" s="2" t="s">
        <v>616</v>
      </c>
      <c r="WU1" s="2" t="s">
        <v>617</v>
      </c>
      <c r="WV1" s="2" t="s">
        <v>618</v>
      </c>
      <c r="WW1" s="2" t="s">
        <v>619</v>
      </c>
      <c r="WX1" s="2" t="s">
        <v>620</v>
      </c>
      <c r="WY1" s="2" t="s">
        <v>621</v>
      </c>
      <c r="WZ1" s="2" t="s">
        <v>622</v>
      </c>
      <c r="XA1" s="2" t="s">
        <v>623</v>
      </c>
      <c r="XB1" s="2" t="s">
        <v>624</v>
      </c>
      <c r="XC1" s="2" t="s">
        <v>625</v>
      </c>
      <c r="XD1" s="2" t="s">
        <v>626</v>
      </c>
      <c r="XE1" s="2" t="s">
        <v>627</v>
      </c>
      <c r="XF1" s="2" t="s">
        <v>628</v>
      </c>
      <c r="XG1" s="2" t="s">
        <v>629</v>
      </c>
      <c r="XH1" s="2" t="s">
        <v>630</v>
      </c>
      <c r="XI1" s="2" t="s">
        <v>631</v>
      </c>
      <c r="XJ1" s="2" t="s">
        <v>632</v>
      </c>
      <c r="XK1" s="2" t="s">
        <v>633</v>
      </c>
      <c r="XL1" s="2" t="s">
        <v>634</v>
      </c>
      <c r="XM1" s="2" t="s">
        <v>635</v>
      </c>
      <c r="XN1" s="2" t="s">
        <v>636</v>
      </c>
      <c r="XO1" s="2" t="s">
        <v>637</v>
      </c>
      <c r="XP1" s="2" t="s">
        <v>638</v>
      </c>
      <c r="XQ1" s="2" t="s">
        <v>639</v>
      </c>
      <c r="XR1" s="2" t="s">
        <v>640</v>
      </c>
      <c r="XS1" s="2" t="s">
        <v>641</v>
      </c>
      <c r="XT1" s="2" t="s">
        <v>642</v>
      </c>
      <c r="XU1" s="2" t="s">
        <v>643</v>
      </c>
      <c r="XV1" s="2" t="s">
        <v>644</v>
      </c>
      <c r="XW1" s="2" t="s">
        <v>645</v>
      </c>
      <c r="XX1" s="2" t="s">
        <v>646</v>
      </c>
      <c r="XY1" s="2" t="s">
        <v>647</v>
      </c>
      <c r="XZ1" s="2" t="s">
        <v>648</v>
      </c>
      <c r="YA1" s="2" t="s">
        <v>649</v>
      </c>
      <c r="YB1" s="2" t="s">
        <v>650</v>
      </c>
      <c r="YC1" s="2" t="s">
        <v>651</v>
      </c>
      <c r="YD1" s="2" t="s">
        <v>652</v>
      </c>
      <c r="YE1" s="2" t="s">
        <v>653</v>
      </c>
      <c r="YF1" s="2" t="s">
        <v>654</v>
      </c>
      <c r="YG1" s="2" t="s">
        <v>655</v>
      </c>
      <c r="YH1" s="2" t="s">
        <v>656</v>
      </c>
      <c r="YI1" s="2" t="s">
        <v>657</v>
      </c>
      <c r="YJ1" s="2" t="s">
        <v>658</v>
      </c>
      <c r="YK1" s="2" t="s">
        <v>659</v>
      </c>
      <c r="YL1" s="2" t="s">
        <v>660</v>
      </c>
      <c r="YM1" s="2" t="s">
        <v>661</v>
      </c>
      <c r="YN1" s="2" t="s">
        <v>662</v>
      </c>
      <c r="YO1" s="2" t="s">
        <v>663</v>
      </c>
      <c r="YP1" s="2" t="s">
        <v>664</v>
      </c>
      <c r="YQ1" s="2" t="s">
        <v>665</v>
      </c>
      <c r="YR1" s="2" t="s">
        <v>666</v>
      </c>
      <c r="YS1" s="2" t="s">
        <v>667</v>
      </c>
      <c r="YT1" s="2" t="s">
        <v>668</v>
      </c>
      <c r="YU1" s="2" t="s">
        <v>669</v>
      </c>
      <c r="YV1" s="2" t="s">
        <v>670</v>
      </c>
      <c r="YW1" s="2" t="s">
        <v>671</v>
      </c>
      <c r="YX1" s="2" t="s">
        <v>672</v>
      </c>
      <c r="YY1" s="2" t="s">
        <v>673</v>
      </c>
      <c r="YZ1" s="2" t="s">
        <v>674</v>
      </c>
      <c r="ZA1" s="2" t="s">
        <v>675</v>
      </c>
      <c r="ZB1" s="2" t="s">
        <v>676</v>
      </c>
      <c r="ZC1" s="2" t="s">
        <v>677</v>
      </c>
      <c r="ZD1" s="2" t="s">
        <v>678</v>
      </c>
      <c r="ZE1" s="2" t="s">
        <v>679</v>
      </c>
      <c r="ZF1" s="2" t="s">
        <v>680</v>
      </c>
      <c r="ZG1" s="2" t="s">
        <v>681</v>
      </c>
      <c r="ZH1" s="2" t="s">
        <v>682</v>
      </c>
      <c r="ZI1" s="2" t="s">
        <v>683</v>
      </c>
      <c r="ZJ1" s="2" t="s">
        <v>684</v>
      </c>
      <c r="ZK1" s="2" t="s">
        <v>685</v>
      </c>
      <c r="ZL1" s="2" t="s">
        <v>686</v>
      </c>
      <c r="ZM1" s="2" t="s">
        <v>687</v>
      </c>
      <c r="ZN1" s="2" t="s">
        <v>688</v>
      </c>
      <c r="ZO1" s="2" t="s">
        <v>689</v>
      </c>
      <c r="ZP1" s="2" t="s">
        <v>690</v>
      </c>
      <c r="ZQ1" s="2" t="s">
        <v>691</v>
      </c>
      <c r="ZR1" s="2" t="s">
        <v>692</v>
      </c>
      <c r="ZS1" s="2" t="s">
        <v>693</v>
      </c>
      <c r="ZT1" s="2" t="s">
        <v>694</v>
      </c>
      <c r="ZU1" s="2" t="s">
        <v>695</v>
      </c>
      <c r="ZV1" s="2" t="s">
        <v>696</v>
      </c>
      <c r="ZW1" s="2" t="s">
        <v>697</v>
      </c>
      <c r="ZX1" s="2" t="s">
        <v>698</v>
      </c>
      <c r="ZY1" s="2" t="s">
        <v>699</v>
      </c>
      <c r="ZZ1" s="2" t="s">
        <v>700</v>
      </c>
      <c r="AAA1" s="2" t="s">
        <v>701</v>
      </c>
      <c r="AAB1" s="2" t="s">
        <v>702</v>
      </c>
      <c r="AAC1" s="2" t="s">
        <v>703</v>
      </c>
      <c r="AAD1" s="2" t="s">
        <v>704</v>
      </c>
      <c r="AAE1" s="2" t="s">
        <v>705</v>
      </c>
      <c r="AAF1" s="2" t="s">
        <v>706</v>
      </c>
      <c r="AAG1" s="2" t="s">
        <v>707</v>
      </c>
      <c r="AAH1" s="2" t="s">
        <v>708</v>
      </c>
      <c r="AAI1" s="2" t="s">
        <v>709</v>
      </c>
      <c r="AAJ1" s="2" t="s">
        <v>710</v>
      </c>
      <c r="AAK1" s="2" t="s">
        <v>711</v>
      </c>
      <c r="AAL1" s="2" t="s">
        <v>712</v>
      </c>
      <c r="AAM1" s="2" t="s">
        <v>713</v>
      </c>
      <c r="AAN1" s="2" t="s">
        <v>714</v>
      </c>
      <c r="AAO1" s="2" t="s">
        <v>715</v>
      </c>
      <c r="AAP1" s="2" t="s">
        <v>716</v>
      </c>
      <c r="AAQ1" s="2" t="s">
        <v>717</v>
      </c>
      <c r="AAR1" s="2" t="s">
        <v>718</v>
      </c>
      <c r="AAS1" s="2" t="s">
        <v>719</v>
      </c>
      <c r="AAT1" s="2" t="s">
        <v>720</v>
      </c>
      <c r="AAU1" s="2" t="s">
        <v>721</v>
      </c>
      <c r="AAV1" s="2" t="s">
        <v>722</v>
      </c>
      <c r="AAW1" s="2" t="s">
        <v>723</v>
      </c>
      <c r="AAX1" s="2" t="s">
        <v>724</v>
      </c>
      <c r="AAY1" s="2" t="s">
        <v>725</v>
      </c>
      <c r="AAZ1" s="2" t="s">
        <v>726</v>
      </c>
      <c r="ABA1" s="2" t="s">
        <v>727</v>
      </c>
      <c r="ABB1" s="2" t="s">
        <v>728</v>
      </c>
      <c r="ABC1" s="2" t="s">
        <v>729</v>
      </c>
      <c r="ABD1" s="2" t="s">
        <v>730</v>
      </c>
      <c r="ABE1" s="2" t="s">
        <v>731</v>
      </c>
      <c r="ABF1" s="2" t="s">
        <v>732</v>
      </c>
      <c r="ABG1" s="2" t="s">
        <v>733</v>
      </c>
      <c r="ABH1" s="2" t="s">
        <v>734</v>
      </c>
      <c r="ABI1" s="2" t="s">
        <v>735</v>
      </c>
      <c r="ABJ1" s="2" t="s">
        <v>736</v>
      </c>
      <c r="ABK1" s="2" t="s">
        <v>737</v>
      </c>
      <c r="ABL1" s="2" t="s">
        <v>738</v>
      </c>
      <c r="ABM1" s="2" t="s">
        <v>739</v>
      </c>
      <c r="ABN1" s="2" t="s">
        <v>740</v>
      </c>
      <c r="ABO1" s="2" t="s">
        <v>741</v>
      </c>
      <c r="ABP1" s="2" t="s">
        <v>742</v>
      </c>
      <c r="ABQ1" s="2" t="s">
        <v>743</v>
      </c>
      <c r="ABR1" s="2" t="s">
        <v>744</v>
      </c>
      <c r="ABS1" s="2" t="s">
        <v>745</v>
      </c>
      <c r="ABT1" s="2" t="s">
        <v>746</v>
      </c>
      <c r="ABU1" s="2" t="s">
        <v>747</v>
      </c>
      <c r="ABV1" s="2" t="s">
        <v>748</v>
      </c>
      <c r="ABW1" s="2" t="s">
        <v>749</v>
      </c>
      <c r="ABX1" s="2" t="s">
        <v>750</v>
      </c>
      <c r="ABY1" s="2" t="s">
        <v>751</v>
      </c>
      <c r="ABZ1" s="2" t="s">
        <v>752</v>
      </c>
      <c r="ACA1" s="2" t="s">
        <v>753</v>
      </c>
      <c r="ACB1" s="2" t="s">
        <v>754</v>
      </c>
      <c r="ACC1" s="2" t="s">
        <v>755</v>
      </c>
      <c r="ACD1" s="2" t="s">
        <v>756</v>
      </c>
      <c r="ACE1" s="2" t="s">
        <v>757</v>
      </c>
      <c r="ACF1" s="2" t="s">
        <v>758</v>
      </c>
      <c r="ACG1" s="2" t="s">
        <v>759</v>
      </c>
      <c r="ACH1" s="2" t="s">
        <v>760</v>
      </c>
      <c r="ACI1" s="2" t="s">
        <v>761</v>
      </c>
      <c r="ACJ1" s="2" t="s">
        <v>762</v>
      </c>
      <c r="ACK1" s="2" t="s">
        <v>763</v>
      </c>
      <c r="ACL1" s="2" t="s">
        <v>764</v>
      </c>
      <c r="ACM1" s="2" t="s">
        <v>765</v>
      </c>
      <c r="ACN1" s="2" t="s">
        <v>766</v>
      </c>
      <c r="ACO1" s="2" t="s">
        <v>767</v>
      </c>
      <c r="ACP1" s="2" t="s">
        <v>768</v>
      </c>
      <c r="ACQ1" s="2" t="s">
        <v>769</v>
      </c>
      <c r="ACR1" s="2" t="s">
        <v>770</v>
      </c>
      <c r="ACS1" s="2" t="s">
        <v>771</v>
      </c>
      <c r="ACT1" s="2" t="s">
        <v>772</v>
      </c>
      <c r="ACU1" s="2" t="s">
        <v>773</v>
      </c>
      <c r="ACV1" s="2" t="s">
        <v>774</v>
      </c>
      <c r="ACW1" s="2" t="s">
        <v>775</v>
      </c>
      <c r="ACX1" s="2" t="s">
        <v>776</v>
      </c>
      <c r="ACY1" s="2" t="s">
        <v>777</v>
      </c>
      <c r="ACZ1" s="2" t="s">
        <v>778</v>
      </c>
      <c r="ADA1" s="2" t="s">
        <v>779</v>
      </c>
      <c r="ADB1" s="2" t="s">
        <v>780</v>
      </c>
      <c r="ADC1" s="2" t="s">
        <v>781</v>
      </c>
      <c r="ADD1" s="2" t="s">
        <v>782</v>
      </c>
      <c r="ADE1" s="2" t="s">
        <v>783</v>
      </c>
      <c r="ADF1" s="2" t="s">
        <v>784</v>
      </c>
      <c r="ADG1" s="2" t="s">
        <v>785</v>
      </c>
      <c r="ADH1" s="2" t="s">
        <v>786</v>
      </c>
      <c r="ADI1" s="2" t="s">
        <v>787</v>
      </c>
      <c r="ADJ1" s="2" t="s">
        <v>788</v>
      </c>
      <c r="ADK1" s="2" t="s">
        <v>789</v>
      </c>
      <c r="ADL1" s="2" t="s">
        <v>790</v>
      </c>
      <c r="ADM1" s="2" t="s">
        <v>791</v>
      </c>
      <c r="ADN1" s="2" t="s">
        <v>792</v>
      </c>
      <c r="ADO1" s="2" t="s">
        <v>793</v>
      </c>
      <c r="ADP1" s="2" t="s">
        <v>794</v>
      </c>
      <c r="ADQ1" s="2" t="s">
        <v>795</v>
      </c>
      <c r="ADR1" s="2" t="s">
        <v>796</v>
      </c>
      <c r="ADS1" s="2" t="s">
        <v>797</v>
      </c>
      <c r="ADT1" s="2" t="s">
        <v>798</v>
      </c>
      <c r="ADU1" s="2" t="s">
        <v>799</v>
      </c>
      <c r="ADV1" s="2" t="s">
        <v>800</v>
      </c>
      <c r="ADW1" s="2" t="s">
        <v>801</v>
      </c>
      <c r="ADX1" s="2" t="s">
        <v>802</v>
      </c>
      <c r="ADY1" s="2" t="s">
        <v>803</v>
      </c>
      <c r="ADZ1" s="2" t="s">
        <v>804</v>
      </c>
      <c r="AEA1" s="2" t="s">
        <v>805</v>
      </c>
      <c r="AEB1" s="2" t="s">
        <v>806</v>
      </c>
      <c r="AEC1" s="2" t="s">
        <v>807</v>
      </c>
      <c r="AED1" s="2" t="s">
        <v>808</v>
      </c>
      <c r="AEE1" s="2" t="s">
        <v>809</v>
      </c>
      <c r="AEF1" s="2" t="s">
        <v>810</v>
      </c>
      <c r="AEG1" s="2" t="s">
        <v>811</v>
      </c>
      <c r="AEH1" s="2" t="s">
        <v>812</v>
      </c>
      <c r="AEI1" s="2" t="s">
        <v>813</v>
      </c>
      <c r="AEJ1" s="2" t="s">
        <v>814</v>
      </c>
      <c r="AEK1" s="2" t="s">
        <v>815</v>
      </c>
      <c r="AEL1" s="2" t="s">
        <v>816</v>
      </c>
      <c r="AEM1" s="2" t="s">
        <v>817</v>
      </c>
      <c r="AEN1" s="2" t="s">
        <v>818</v>
      </c>
      <c r="AEO1" s="2" t="s">
        <v>819</v>
      </c>
      <c r="AEP1" s="2" t="s">
        <v>820</v>
      </c>
      <c r="AEQ1" s="2" t="s">
        <v>821</v>
      </c>
      <c r="AER1" s="2" t="s">
        <v>822</v>
      </c>
      <c r="AES1" s="2" t="s">
        <v>823</v>
      </c>
      <c r="AET1" s="2" t="s">
        <v>824</v>
      </c>
      <c r="AEU1" s="2" t="s">
        <v>825</v>
      </c>
      <c r="AEV1" s="2" t="s">
        <v>826</v>
      </c>
      <c r="AEW1" s="2" t="s">
        <v>827</v>
      </c>
      <c r="AEX1" s="2" t="s">
        <v>828</v>
      </c>
      <c r="AEY1" s="2" t="s">
        <v>829</v>
      </c>
      <c r="AEZ1" s="2" t="s">
        <v>830</v>
      </c>
      <c r="AFA1" s="2" t="s">
        <v>831</v>
      </c>
      <c r="AFB1" s="2" t="s">
        <v>832</v>
      </c>
      <c r="AFC1" s="2" t="s">
        <v>833</v>
      </c>
      <c r="AFD1" s="2" t="s">
        <v>834</v>
      </c>
      <c r="AFE1" s="2" t="s">
        <v>835</v>
      </c>
      <c r="AFF1" s="2" t="s">
        <v>836</v>
      </c>
      <c r="AFG1" s="2" t="s">
        <v>837</v>
      </c>
      <c r="AFH1" s="2" t="s">
        <v>838</v>
      </c>
      <c r="AFI1" s="2" t="s">
        <v>839</v>
      </c>
      <c r="AFJ1" s="2" t="s">
        <v>840</v>
      </c>
      <c r="AFK1" s="2" t="s">
        <v>841</v>
      </c>
      <c r="AFL1" s="2" t="s">
        <v>842</v>
      </c>
      <c r="AFM1" s="2" t="s">
        <v>843</v>
      </c>
      <c r="AFN1" s="2" t="s">
        <v>844</v>
      </c>
      <c r="AFO1" s="2" t="s">
        <v>845</v>
      </c>
      <c r="AFP1" s="2" t="s">
        <v>846</v>
      </c>
      <c r="AFQ1" s="2" t="s">
        <v>847</v>
      </c>
      <c r="AFR1" s="2" t="s">
        <v>848</v>
      </c>
      <c r="AFS1" s="2" t="s">
        <v>849</v>
      </c>
      <c r="AFT1" s="2" t="s">
        <v>850</v>
      </c>
      <c r="AFU1" s="2" t="s">
        <v>851</v>
      </c>
      <c r="AFV1" s="2" t="s">
        <v>852</v>
      </c>
      <c r="AFW1" s="2" t="s">
        <v>853</v>
      </c>
      <c r="AFX1" s="2" t="s">
        <v>854</v>
      </c>
      <c r="AFY1" s="2" t="s">
        <v>855</v>
      </c>
      <c r="AFZ1" s="2" t="s">
        <v>856</v>
      </c>
      <c r="AGA1" s="2" t="s">
        <v>857</v>
      </c>
      <c r="AGB1" s="2" t="s">
        <v>858</v>
      </c>
      <c r="AGC1" s="2" t="s">
        <v>859</v>
      </c>
      <c r="AGD1" s="2" t="s">
        <v>860</v>
      </c>
      <c r="AGE1" s="2" t="s">
        <v>861</v>
      </c>
      <c r="AGF1" s="2" t="s">
        <v>862</v>
      </c>
      <c r="AGG1" s="2" t="s">
        <v>863</v>
      </c>
      <c r="AGH1" s="2" t="s">
        <v>864</v>
      </c>
      <c r="AGI1" s="2" t="s">
        <v>865</v>
      </c>
      <c r="AGJ1" s="2" t="s">
        <v>866</v>
      </c>
      <c r="AGK1" s="2" t="s">
        <v>867</v>
      </c>
      <c r="AGL1" s="2" t="s">
        <v>868</v>
      </c>
      <c r="AGM1" s="2" t="s">
        <v>869</v>
      </c>
      <c r="AGN1" s="2" t="s">
        <v>870</v>
      </c>
      <c r="AGO1" s="2" t="s">
        <v>871</v>
      </c>
      <c r="AGP1" s="2" t="s">
        <v>872</v>
      </c>
      <c r="AGQ1" s="2" t="s">
        <v>873</v>
      </c>
      <c r="AGR1" s="2" t="s">
        <v>874</v>
      </c>
      <c r="AGS1" s="2" t="s">
        <v>875</v>
      </c>
      <c r="AGT1" s="2" t="s">
        <v>876</v>
      </c>
      <c r="AGU1" s="2" t="s">
        <v>877</v>
      </c>
      <c r="AGV1" s="2" t="s">
        <v>878</v>
      </c>
      <c r="AGW1" s="2" t="s">
        <v>879</v>
      </c>
      <c r="AGX1" s="2" t="s">
        <v>880</v>
      </c>
      <c r="AGY1" s="2" t="s">
        <v>881</v>
      </c>
      <c r="AGZ1" s="2" t="s">
        <v>882</v>
      </c>
      <c r="AHA1" s="2" t="s">
        <v>883</v>
      </c>
      <c r="AHB1" s="2" t="s">
        <v>884</v>
      </c>
      <c r="AHC1" s="2" t="s">
        <v>885</v>
      </c>
      <c r="AHD1" s="2" t="s">
        <v>886</v>
      </c>
      <c r="AHE1" s="2" t="s">
        <v>887</v>
      </c>
      <c r="AHF1" s="2" t="s">
        <v>888</v>
      </c>
      <c r="AHG1" s="2" t="s">
        <v>889</v>
      </c>
      <c r="AHH1" s="2" t="s">
        <v>890</v>
      </c>
      <c r="AHI1" s="2" t="s">
        <v>891</v>
      </c>
      <c r="AHJ1" s="2" t="s">
        <v>892</v>
      </c>
      <c r="AHK1" s="2" t="s">
        <v>893</v>
      </c>
      <c r="AHL1" s="2" t="s">
        <v>894</v>
      </c>
      <c r="AHM1" s="2" t="s">
        <v>895</v>
      </c>
      <c r="AHN1" s="2" t="s">
        <v>896</v>
      </c>
      <c r="AHO1" s="2" t="s">
        <v>897</v>
      </c>
      <c r="AHP1" s="2" t="s">
        <v>898</v>
      </c>
      <c r="AHQ1" s="2" t="s">
        <v>899</v>
      </c>
      <c r="AHR1" s="2" t="s">
        <v>900</v>
      </c>
      <c r="AHS1" s="2" t="s">
        <v>901</v>
      </c>
      <c r="AHT1" s="2" t="s">
        <v>902</v>
      </c>
      <c r="AHU1" s="2" t="s">
        <v>903</v>
      </c>
      <c r="AHV1" s="2" t="s">
        <v>904</v>
      </c>
      <c r="AHW1" s="2" t="s">
        <v>905</v>
      </c>
      <c r="AHX1" s="2" t="s">
        <v>906</v>
      </c>
      <c r="AHY1" s="2" t="s">
        <v>907</v>
      </c>
      <c r="AHZ1" s="2" t="s">
        <v>908</v>
      </c>
      <c r="AIA1" s="2" t="s">
        <v>909</v>
      </c>
      <c r="AIB1" s="2" t="s">
        <v>910</v>
      </c>
      <c r="AIC1" s="2" t="s">
        <v>911</v>
      </c>
      <c r="AID1" s="2" t="s">
        <v>912</v>
      </c>
      <c r="AIE1" s="2" t="s">
        <v>913</v>
      </c>
      <c r="AIF1" s="2" t="s">
        <v>914</v>
      </c>
      <c r="AIG1" s="2" t="s">
        <v>915</v>
      </c>
      <c r="AIH1" s="2" t="s">
        <v>916</v>
      </c>
      <c r="AII1" s="2" t="s">
        <v>917</v>
      </c>
      <c r="AIJ1" s="2" t="s">
        <v>918</v>
      </c>
      <c r="AIK1" s="2" t="s">
        <v>919</v>
      </c>
      <c r="AIL1" s="2" t="s">
        <v>920</v>
      </c>
      <c r="AIM1" s="2" t="s">
        <v>921</v>
      </c>
      <c r="AIN1" s="2" t="s">
        <v>922</v>
      </c>
      <c r="AIO1" s="2" t="s">
        <v>923</v>
      </c>
      <c r="AIP1" s="2" t="s">
        <v>924</v>
      </c>
      <c r="AIQ1" s="2" t="s">
        <v>925</v>
      </c>
      <c r="AIR1" s="2" t="s">
        <v>926</v>
      </c>
      <c r="AIS1" s="2" t="s">
        <v>927</v>
      </c>
      <c r="AIT1" s="2" t="s">
        <v>928</v>
      </c>
      <c r="AIU1" s="2" t="s">
        <v>929</v>
      </c>
      <c r="AIV1" s="2" t="s">
        <v>930</v>
      </c>
      <c r="AIW1" s="2" t="s">
        <v>931</v>
      </c>
      <c r="AIX1" s="2" t="s">
        <v>932</v>
      </c>
      <c r="AIY1" s="2" t="s">
        <v>933</v>
      </c>
      <c r="AIZ1" s="2" t="s">
        <v>934</v>
      </c>
      <c r="AJA1" s="2" t="s">
        <v>935</v>
      </c>
      <c r="AJB1" s="2" t="s">
        <v>936</v>
      </c>
      <c r="AJC1" s="2" t="s">
        <v>937</v>
      </c>
      <c r="AJD1" s="2" t="s">
        <v>938</v>
      </c>
      <c r="AJE1" s="2" t="s">
        <v>939</v>
      </c>
      <c r="AJF1" s="2" t="s">
        <v>940</v>
      </c>
      <c r="AJG1" s="2" t="s">
        <v>941</v>
      </c>
      <c r="AJH1" s="2" t="s">
        <v>942</v>
      </c>
      <c r="AJI1" s="2" t="s">
        <v>943</v>
      </c>
      <c r="AJJ1" s="2" t="s">
        <v>944</v>
      </c>
      <c r="AJK1" s="2" t="s">
        <v>945</v>
      </c>
      <c r="AJL1" s="2" t="s">
        <v>946</v>
      </c>
      <c r="AJM1" s="2" t="s">
        <v>947</v>
      </c>
      <c r="AJN1" s="2" t="s">
        <v>948</v>
      </c>
      <c r="AJO1" s="2" t="s">
        <v>949</v>
      </c>
      <c r="AJP1" s="2" t="s">
        <v>950</v>
      </c>
      <c r="AJQ1" s="2" t="s">
        <v>951</v>
      </c>
      <c r="AJR1" s="2" t="s">
        <v>952</v>
      </c>
      <c r="AJS1" s="2" t="s">
        <v>953</v>
      </c>
      <c r="AJT1" s="2" t="s">
        <v>954</v>
      </c>
      <c r="AJU1" s="2" t="s">
        <v>955</v>
      </c>
      <c r="AJV1" s="2" t="s">
        <v>956</v>
      </c>
      <c r="AJW1" s="2" t="s">
        <v>957</v>
      </c>
      <c r="AJX1" s="2" t="s">
        <v>958</v>
      </c>
      <c r="AJY1" s="2" t="s">
        <v>959</v>
      </c>
      <c r="AJZ1" s="2" t="s">
        <v>960</v>
      </c>
      <c r="AKA1" s="2" t="s">
        <v>961</v>
      </c>
      <c r="AKB1" s="2" t="s">
        <v>962</v>
      </c>
      <c r="AKC1" s="2" t="s">
        <v>963</v>
      </c>
      <c r="AKD1" s="2" t="s">
        <v>964</v>
      </c>
      <c r="AKE1" s="2" t="s">
        <v>965</v>
      </c>
      <c r="AKF1" s="2" t="s">
        <v>966</v>
      </c>
      <c r="AKG1" s="2" t="s">
        <v>967</v>
      </c>
      <c r="AKH1" s="2" t="s">
        <v>968</v>
      </c>
      <c r="AKI1" s="2" t="s">
        <v>969</v>
      </c>
      <c r="AKJ1" s="2" t="s">
        <v>970</v>
      </c>
      <c r="AKK1" s="2" t="s">
        <v>971</v>
      </c>
      <c r="AKL1" s="2" t="s">
        <v>972</v>
      </c>
      <c r="AKM1" s="2" t="s">
        <v>973</v>
      </c>
      <c r="AKN1" s="2" t="s">
        <v>974</v>
      </c>
      <c r="AKO1" s="2" t="s">
        <v>975</v>
      </c>
      <c r="AKP1" s="2" t="s">
        <v>976</v>
      </c>
      <c r="AKQ1" s="2" t="s">
        <v>977</v>
      </c>
      <c r="AKR1" s="2" t="s">
        <v>978</v>
      </c>
      <c r="AKS1" s="2" t="s">
        <v>979</v>
      </c>
      <c r="AKT1" s="2" t="s">
        <v>980</v>
      </c>
      <c r="AKU1" s="2" t="s">
        <v>981</v>
      </c>
      <c r="AKV1" s="2" t="s">
        <v>982</v>
      </c>
      <c r="AKW1" s="2" t="s">
        <v>983</v>
      </c>
      <c r="AKX1" s="2" t="s">
        <v>984</v>
      </c>
      <c r="AKY1" s="2" t="s">
        <v>985</v>
      </c>
      <c r="AKZ1" s="2" t="s">
        <v>986</v>
      </c>
      <c r="ALA1" s="2" t="s">
        <v>987</v>
      </c>
      <c r="ALB1" s="2" t="s">
        <v>988</v>
      </c>
      <c r="ALC1" s="2" t="s">
        <v>989</v>
      </c>
      <c r="ALD1" s="2" t="s">
        <v>990</v>
      </c>
      <c r="ALE1" s="2" t="s">
        <v>991</v>
      </c>
      <c r="ALF1" s="2" t="s">
        <v>992</v>
      </c>
      <c r="ALG1" s="2" t="s">
        <v>993</v>
      </c>
      <c r="ALH1" s="2" t="s">
        <v>994</v>
      </c>
      <c r="ALI1" s="2" t="s">
        <v>995</v>
      </c>
      <c r="ALJ1" s="2" t="s">
        <v>996</v>
      </c>
      <c r="ALK1" s="2" t="s">
        <v>997</v>
      </c>
      <c r="ALL1" s="2" t="s">
        <v>998</v>
      </c>
      <c r="ALM1" s="2" t="s">
        <v>999</v>
      </c>
      <c r="ALN1" s="2" t="s">
        <v>1000</v>
      </c>
      <c r="ALO1" s="2" t="s">
        <v>1001</v>
      </c>
      <c r="ALP1" s="2" t="s">
        <v>1002</v>
      </c>
      <c r="ALQ1" s="2" t="s">
        <v>1003</v>
      </c>
      <c r="ALR1" s="2" t="s">
        <v>1004</v>
      </c>
      <c r="ALS1" s="2" t="s">
        <v>1005</v>
      </c>
      <c r="ALT1" s="2" t="s">
        <v>1006</v>
      </c>
      <c r="ALU1" s="2" t="s">
        <v>1007</v>
      </c>
      <c r="ALV1" s="2" t="s">
        <v>1008</v>
      </c>
      <c r="ALW1" s="2" t="s">
        <v>1009</v>
      </c>
      <c r="ALX1" s="2" t="s">
        <v>1010</v>
      </c>
      <c r="ALY1" s="2" t="s">
        <v>1011</v>
      </c>
      <c r="ALZ1" s="2" t="s">
        <v>1012</v>
      </c>
      <c r="AMA1" s="2" t="s">
        <v>1013</v>
      </c>
      <c r="AMB1" s="2" t="s">
        <v>1014</v>
      </c>
      <c r="AMC1" s="2" t="s">
        <v>1015</v>
      </c>
      <c r="AMD1" s="2" t="s">
        <v>1016</v>
      </c>
      <c r="AME1" s="2" t="s">
        <v>1017</v>
      </c>
      <c r="AMF1" s="2" t="s">
        <v>1018</v>
      </c>
      <c r="AMG1" s="2" t="s">
        <v>1019</v>
      </c>
      <c r="AMH1" s="2" t="s">
        <v>1020</v>
      </c>
      <c r="AMI1" s="2" t="s">
        <v>1021</v>
      </c>
      <c r="AMJ1" s="2" t="s">
        <v>1022</v>
      </c>
      <c r="AMK1" s="2" t="s">
        <v>1023</v>
      </c>
    </row>
    <row r="2" spans="1:1025" ht="17.100000000000001" customHeight="1">
      <c r="A2" s="19" t="s">
        <v>1025</v>
      </c>
      <c r="B2" s="20">
        <f>SUM(C2:W2)</f>
        <v>5754.9</v>
      </c>
      <c r="C2" s="20">
        <f>51+124+50+122+84</f>
        <v>431</v>
      </c>
      <c r="D2" s="20">
        <f>46+81+55</f>
        <v>182</v>
      </c>
      <c r="E2" s="3">
        <f>SUM(80.4+80+120+120+160+82+85.5)</f>
        <v>727.9</v>
      </c>
      <c r="F2" s="3">
        <f>SUM(81+160+84)</f>
        <v>325</v>
      </c>
      <c r="G2" s="4">
        <f>SUM(50+81+53+120+120+85+81)</f>
        <v>590</v>
      </c>
      <c r="H2" s="4">
        <f>SUM(54+120+120+51+80+67+45+81+51+120+52)</f>
        <v>841</v>
      </c>
      <c r="I2" s="4">
        <v>243</v>
      </c>
      <c r="J2" s="4">
        <v>56</v>
      </c>
      <c r="K2" s="4">
        <v>561</v>
      </c>
      <c r="L2" s="4">
        <v>654</v>
      </c>
      <c r="M2" s="4">
        <v>506</v>
      </c>
      <c r="N2" s="4">
        <v>341</v>
      </c>
      <c r="O2" s="4">
        <v>297</v>
      </c>
    </row>
    <row r="3" spans="1:1025" ht="17.100000000000001" customHeight="1">
      <c r="A3" s="19" t="s">
        <v>1024</v>
      </c>
      <c r="B3" s="20">
        <f>SUM(C3:W3)</f>
        <v>5104.95</v>
      </c>
      <c r="D3" s="20">
        <v>0</v>
      </c>
      <c r="E3" s="3">
        <f>SUM(54+80.4+82.5+120)</f>
        <v>336.9</v>
      </c>
      <c r="F3" s="3">
        <f>SUM(46+54+160+55.5+42.4+52+160+66)</f>
        <v>635.9</v>
      </c>
      <c r="G3" s="4">
        <f>SUM(54+53+120+54+120)</f>
        <v>401</v>
      </c>
      <c r="H3" s="4">
        <f>SUM(54+120+160+52)</f>
        <v>386</v>
      </c>
      <c r="I3" s="4">
        <v>264.5</v>
      </c>
      <c r="J3" s="4">
        <v>570.35</v>
      </c>
      <c r="K3" s="4">
        <v>467</v>
      </c>
      <c r="L3" s="4">
        <v>563.29999999999995</v>
      </c>
      <c r="M3" s="4">
        <v>328</v>
      </c>
      <c r="N3" s="4">
        <v>639</v>
      </c>
      <c r="O3" s="4">
        <v>340</v>
      </c>
      <c r="P3" s="4">
        <v>107</v>
      </c>
      <c r="Q3" s="4">
        <v>66</v>
      </c>
    </row>
    <row r="4" spans="1:1025" ht="17.100000000000001" customHeight="1">
      <c r="A4" s="19" t="s">
        <v>1027</v>
      </c>
      <c r="B4" s="20">
        <f>SUM(C4:W4)</f>
        <v>3405.25</v>
      </c>
      <c r="C4" s="20">
        <v>52</v>
      </c>
      <c r="D4" s="20">
        <f>50+80+81+55+81+50+55</f>
        <v>452</v>
      </c>
      <c r="E4" s="3">
        <f>SUM(55+120)</f>
        <v>175</v>
      </c>
      <c r="F4" s="3">
        <f>SUM(46+81+80+67+83+80+80+84)</f>
        <v>601</v>
      </c>
      <c r="G4" s="4">
        <f>SUM(50+80.4+53+80+52+54+67+85+59+57)</f>
        <v>637.4</v>
      </c>
      <c r="H4" s="4">
        <f>SUM(54+84+39+62+88+52)</f>
        <v>379</v>
      </c>
      <c r="I4" s="4">
        <v>365.5</v>
      </c>
      <c r="J4" s="4">
        <v>385.35</v>
      </c>
      <c r="K4" s="4">
        <v>281</v>
      </c>
      <c r="L4" s="4">
        <v>77</v>
      </c>
    </row>
    <row r="5" spans="1:1025" ht="17.100000000000001" customHeight="1">
      <c r="A5" s="19" t="s">
        <v>1030</v>
      </c>
      <c r="B5" s="20">
        <f>SUM(C5:W5)</f>
        <v>3159.1</v>
      </c>
      <c r="D5" s="20">
        <f>54+84+50</f>
        <v>188</v>
      </c>
      <c r="E5" s="3">
        <f>SUM(53.6+120+50+120+82+80+85.5)</f>
        <v>591.1</v>
      </c>
      <c r="F5" s="3">
        <f>SUM(81+120+67+83+52+120+84)</f>
        <v>607</v>
      </c>
      <c r="G5" s="4">
        <f>SUM(84+120+80+67+120+85+57)</f>
        <v>613</v>
      </c>
      <c r="H5" s="4">
        <f>SUM(81+120+80+81+52)</f>
        <v>414</v>
      </c>
      <c r="I5" s="4">
        <v>374.5</v>
      </c>
      <c r="J5" s="4">
        <v>281</v>
      </c>
      <c r="K5" s="4">
        <v>57.5</v>
      </c>
      <c r="L5" s="4">
        <v>33</v>
      </c>
    </row>
    <row r="6" spans="1:1025" ht="17.100000000000001" customHeight="1">
      <c r="A6" s="19" t="s">
        <v>1029</v>
      </c>
      <c r="B6" s="20">
        <f>SUM(C6:W6)</f>
        <v>3140.1</v>
      </c>
      <c r="C6" s="20">
        <f>56+82+52+50</f>
        <v>240</v>
      </c>
      <c r="D6" s="20">
        <v>0</v>
      </c>
      <c r="E6" s="3">
        <f>SUM(54+80.4+80+122+80+85.5)</f>
        <v>501.9</v>
      </c>
      <c r="F6" s="3">
        <f>SUM(54+120+52+85+84)</f>
        <v>395</v>
      </c>
      <c r="G6" s="4">
        <f>SUM(81+54+120+89+51+55+81)</f>
        <v>531</v>
      </c>
      <c r="H6" s="4">
        <f>SUM(81+80+39+45+62+84)</f>
        <v>391</v>
      </c>
      <c r="I6" s="4">
        <v>282.5</v>
      </c>
      <c r="J6" s="4">
        <v>326.2</v>
      </c>
      <c r="K6" s="4">
        <v>388.5</v>
      </c>
      <c r="L6" s="4">
        <v>84</v>
      </c>
    </row>
    <row r="7" spans="1:1025" ht="17.100000000000001" customHeight="1">
      <c r="A7" s="19" t="s">
        <v>1038</v>
      </c>
      <c r="B7" s="20">
        <f>SUM(C7:W7)</f>
        <v>2760.2</v>
      </c>
      <c r="C7" s="20">
        <f>56+124+120+80</f>
        <v>380</v>
      </c>
      <c r="D7" s="20">
        <f>46+46+80+121+120+80</f>
        <v>493</v>
      </c>
      <c r="E7" s="3">
        <f>SUM(53.6+120+160)</f>
        <v>333.6</v>
      </c>
      <c r="F7" s="3">
        <f>SUM(46+54+160+120+32+40.5+160)</f>
        <v>612.5</v>
      </c>
      <c r="G7" s="4">
        <f>SUM(50+120+120+52+120)</f>
        <v>462</v>
      </c>
      <c r="H7" s="4">
        <f>SUM(90.6+84+81+51)</f>
        <v>306.60000000000002</v>
      </c>
      <c r="I7" s="4">
        <v>172.5</v>
      </c>
    </row>
    <row r="8" spans="1:1025" ht="17.100000000000001" customHeight="1">
      <c r="A8" s="19" t="s">
        <v>1043</v>
      </c>
      <c r="B8" s="20">
        <f>SUM(C8:W8)</f>
        <v>2755.5</v>
      </c>
      <c r="C8" s="20">
        <f>40.5+44+81+56+124</f>
        <v>345.5</v>
      </c>
      <c r="D8" s="20">
        <f>46+54+80+53.6+52+80+80+50+55</f>
        <v>550.6</v>
      </c>
      <c r="E8" s="3">
        <f>SUM(54+120+120+80+80+120)</f>
        <v>574</v>
      </c>
      <c r="F8" s="3">
        <f>SUM(46+50+54+80+67+120+120+66)</f>
        <v>603</v>
      </c>
      <c r="G8" s="4">
        <f>SUM(80.4+53+80+67+85+81)</f>
        <v>446.4</v>
      </c>
      <c r="H8" s="4">
        <f>SUM(34+62+51+89)</f>
        <v>236</v>
      </c>
    </row>
    <row r="9" spans="1:1025" ht="17.100000000000001" customHeight="1">
      <c r="A9" s="19" t="s">
        <v>1026</v>
      </c>
      <c r="B9" s="20">
        <f>SUM(C9:W9)</f>
        <v>2731</v>
      </c>
      <c r="D9" s="20">
        <v>0</v>
      </c>
      <c r="E9" s="3">
        <v>0</v>
      </c>
      <c r="F9" s="3">
        <f>SUM(34+44)</f>
        <v>78</v>
      </c>
      <c r="G9" s="4">
        <f>SUM(120+85)</f>
        <v>205</v>
      </c>
      <c r="H9" s="4">
        <f>SUM(80+39+81+51+120)</f>
        <v>371</v>
      </c>
      <c r="J9" s="4">
        <v>536</v>
      </c>
      <c r="K9" s="4">
        <v>641.5</v>
      </c>
      <c r="L9" s="4">
        <v>368</v>
      </c>
      <c r="M9" s="4">
        <v>435.5</v>
      </c>
      <c r="N9" s="4">
        <v>96</v>
      </c>
    </row>
    <row r="10" spans="1:1025" ht="17.100000000000001" customHeight="1">
      <c r="A10" s="19" t="s">
        <v>1028</v>
      </c>
      <c r="B10" s="20">
        <f>SUM(C10:W10)</f>
        <v>2672.8</v>
      </c>
      <c r="D10" s="20">
        <v>0</v>
      </c>
      <c r="E10" s="3">
        <v>0</v>
      </c>
      <c r="F10" s="3">
        <f>SUM(81+100)</f>
        <v>181</v>
      </c>
      <c r="G10" s="4">
        <f>SUM(81+85+81)</f>
        <v>247</v>
      </c>
      <c r="H10" s="4"/>
      <c r="I10" s="4">
        <v>242</v>
      </c>
      <c r="J10" s="4">
        <v>325.5</v>
      </c>
      <c r="K10" s="4">
        <v>235</v>
      </c>
      <c r="L10" s="4">
        <v>561.29999999999995</v>
      </c>
      <c r="M10" s="4">
        <v>402</v>
      </c>
      <c r="N10" s="4">
        <v>394</v>
      </c>
      <c r="O10" s="4">
        <v>85</v>
      </c>
    </row>
    <row r="11" spans="1:1025" ht="17.100000000000001" customHeight="1">
      <c r="A11" s="19" t="s">
        <v>1054</v>
      </c>
      <c r="B11" s="20">
        <f>SUM(C11:W11)</f>
        <v>2597.5</v>
      </c>
      <c r="C11" s="20">
        <f>40.5+44+81+85+124+84+120+50</f>
        <v>628.5</v>
      </c>
      <c r="D11" s="20">
        <f>46+54+80+50+50+55</f>
        <v>335</v>
      </c>
      <c r="E11" s="3">
        <f>SUM(54+120+120+50+80+120+82+30.5)</f>
        <v>656.5</v>
      </c>
      <c r="F11" s="3">
        <f>SUM(46+50+80+42.4+55.5+120+84)</f>
        <v>477.9</v>
      </c>
      <c r="G11" s="4">
        <f>SUM(50+53.6+53+80+67+51+81)</f>
        <v>435.6</v>
      </c>
      <c r="H11" s="4">
        <f>SUM(30+34)</f>
        <v>64</v>
      </c>
    </row>
    <row r="12" spans="1:1025" ht="17.100000000000001" customHeight="1">
      <c r="A12" s="19" t="s">
        <v>1048</v>
      </c>
      <c r="B12" s="20">
        <f>SUM(C12:W12)</f>
        <v>2531.6</v>
      </c>
      <c r="C12" s="20">
        <f>44+81+86+86+50+120</f>
        <v>467</v>
      </c>
      <c r="D12" s="20">
        <f>54+80+83+48+120+50+82</f>
        <v>517</v>
      </c>
      <c r="E12" s="3">
        <f>SUM(60+40+80+82+52+85.5)</f>
        <v>399.5</v>
      </c>
      <c r="F12" s="3">
        <f>SUM(30+83+32)</f>
        <v>145</v>
      </c>
      <c r="G12" s="4">
        <f>SUM(50+53.6+52+51)</f>
        <v>206.6</v>
      </c>
      <c r="H12" s="4">
        <f>SUM(53+54+51+67+45+62+88)</f>
        <v>420</v>
      </c>
      <c r="I12" s="4">
        <v>147</v>
      </c>
      <c r="J12" s="4">
        <v>124.5</v>
      </c>
      <c r="K12" s="4">
        <v>105</v>
      </c>
    </row>
    <row r="13" spans="1:1025" ht="17.100000000000001" customHeight="1">
      <c r="A13" s="19" t="s">
        <v>1033</v>
      </c>
      <c r="B13" s="20">
        <f>SUM(C13:W13)</f>
        <v>2399.75</v>
      </c>
      <c r="D13" s="20">
        <f>80+32</f>
        <v>112</v>
      </c>
      <c r="E13" s="3">
        <f>SUM(55+80+81+85.5)</f>
        <v>301.5</v>
      </c>
      <c r="F13" s="3">
        <f>SUM(40.5+80+56)</f>
        <v>176.5</v>
      </c>
      <c r="G13" s="4">
        <f>SUM(80.4+120+80+67+57)</f>
        <v>404.4</v>
      </c>
      <c r="H13" s="4">
        <f>SUM(81+80+67+81+120+52)</f>
        <v>481</v>
      </c>
      <c r="I13" s="4">
        <v>517</v>
      </c>
      <c r="J13" s="4">
        <v>365.35</v>
      </c>
      <c r="K13" s="4">
        <v>42</v>
      </c>
    </row>
    <row r="14" spans="1:1025" ht="17.100000000000001" customHeight="1">
      <c r="A14" s="19" t="s">
        <v>1031</v>
      </c>
      <c r="B14" s="20">
        <f>SUM(C14:W14)</f>
        <v>2239.35</v>
      </c>
      <c r="D14" s="20">
        <v>0</v>
      </c>
      <c r="E14" s="3">
        <f>SUM(55+53.6)</f>
        <v>108.6</v>
      </c>
      <c r="F14" s="3">
        <f>SUM(54+80+67+32)</f>
        <v>233</v>
      </c>
      <c r="G14" s="4">
        <f>SUM(53.6+34+80+67+85+57)</f>
        <v>376.6</v>
      </c>
      <c r="H14" s="4">
        <f>SUM(53+80+67+81+37+34)</f>
        <v>352</v>
      </c>
      <c r="I14" s="4">
        <v>362</v>
      </c>
      <c r="J14" s="4">
        <v>220.85</v>
      </c>
      <c r="K14" s="4">
        <v>334.5</v>
      </c>
      <c r="L14" s="4">
        <v>251.8</v>
      </c>
    </row>
    <row r="15" spans="1:1025" ht="17.100000000000001" customHeight="1">
      <c r="A15" s="19" t="s">
        <v>1050</v>
      </c>
      <c r="B15" s="20">
        <f>SUM(C15:W15)</f>
        <v>2103.6</v>
      </c>
      <c r="C15" s="20">
        <f>50+120+120</f>
        <v>290</v>
      </c>
      <c r="D15" s="20">
        <f>83+120+121</f>
        <v>324</v>
      </c>
      <c r="E15" s="3">
        <f>SUM(84+80+80+120)</f>
        <v>364</v>
      </c>
      <c r="F15" s="3">
        <f>SUM(46+81+80+83+83)</f>
        <v>373</v>
      </c>
      <c r="G15" s="4">
        <f>SUM(50+53.6+84+80+81+85+80+57)</f>
        <v>570.6</v>
      </c>
      <c r="H15" s="4">
        <f>SUM(34+45+51+52)</f>
        <v>182</v>
      </c>
    </row>
    <row r="16" spans="1:1025" ht="17.100000000000001" customHeight="1">
      <c r="A16" s="19" t="s">
        <v>1032</v>
      </c>
      <c r="B16" s="20">
        <f>SUM(C16:W16)</f>
        <v>2070.8000000000002</v>
      </c>
      <c r="D16" s="20">
        <v>0</v>
      </c>
      <c r="E16" s="3">
        <f>SUM(30)</f>
        <v>30</v>
      </c>
      <c r="F16" s="3">
        <f>SUM(40.5+80)</f>
        <v>120.5</v>
      </c>
      <c r="G16" s="4">
        <f>SUM(50+80+80+85)</f>
        <v>295</v>
      </c>
      <c r="H16" s="4">
        <f>SUM(80+80+81+120)</f>
        <v>361</v>
      </c>
      <c r="I16" s="4">
        <v>241.5</v>
      </c>
      <c r="K16" s="4">
        <v>540</v>
      </c>
      <c r="L16" s="4">
        <v>271.8</v>
      </c>
      <c r="M16" s="4">
        <v>181</v>
      </c>
      <c r="N16" s="4">
        <v>30</v>
      </c>
    </row>
    <row r="17" spans="1:20" ht="17.100000000000001" customHeight="1">
      <c r="A17" s="19" t="s">
        <v>1034</v>
      </c>
      <c r="B17" s="20">
        <f>SUM(C17:W17)</f>
        <v>1923</v>
      </c>
      <c r="D17" s="20">
        <v>0</v>
      </c>
      <c r="E17" s="3">
        <v>0</v>
      </c>
      <c r="F17" s="3">
        <v>0</v>
      </c>
      <c r="H17" s="4"/>
      <c r="M17" s="4">
        <v>401</v>
      </c>
      <c r="N17" s="4">
        <v>63</v>
      </c>
      <c r="O17" s="4">
        <v>211</v>
      </c>
      <c r="P17" s="4">
        <v>371</v>
      </c>
      <c r="Q17" s="4">
        <v>350</v>
      </c>
      <c r="R17" s="4">
        <v>306</v>
      </c>
      <c r="S17" s="4">
        <v>188</v>
      </c>
      <c r="T17" s="4">
        <v>33</v>
      </c>
    </row>
    <row r="18" spans="1:20" ht="17.100000000000001" customHeight="1">
      <c r="A18" s="19" t="s">
        <v>1035</v>
      </c>
      <c r="B18" s="20">
        <f>SUM(C18:W18)</f>
        <v>1918.8</v>
      </c>
      <c r="D18" s="20">
        <v>0</v>
      </c>
      <c r="E18" s="3">
        <v>0</v>
      </c>
      <c r="F18" s="3">
        <v>0</v>
      </c>
      <c r="H18" s="4"/>
      <c r="K18" s="4">
        <v>84</v>
      </c>
      <c r="L18" s="4">
        <v>555.79999999999995</v>
      </c>
      <c r="M18" s="4">
        <v>303</v>
      </c>
      <c r="N18" s="4">
        <v>415</v>
      </c>
      <c r="O18" s="4">
        <v>265</v>
      </c>
      <c r="P18" s="4">
        <v>296</v>
      </c>
    </row>
    <row r="19" spans="1:20" ht="17.100000000000001" customHeight="1">
      <c r="A19" s="19" t="s">
        <v>1037</v>
      </c>
      <c r="B19" s="20">
        <f>SUM(C19:W19)</f>
        <v>1847.0500000000002</v>
      </c>
      <c r="D19" s="20">
        <v>0</v>
      </c>
      <c r="E19" s="3">
        <f>SUM(50+87.6)</f>
        <v>137.6</v>
      </c>
      <c r="F19" s="3">
        <f>SUM(56)</f>
        <v>56</v>
      </c>
      <c r="G19" s="4">
        <f>SUM(31.6)</f>
        <v>31.6</v>
      </c>
      <c r="H19" s="4">
        <f>SUM(32+81+67)</f>
        <v>180</v>
      </c>
      <c r="I19" s="4">
        <v>359.5</v>
      </c>
      <c r="J19" s="4">
        <v>241.85</v>
      </c>
      <c r="K19" s="4">
        <v>435.5</v>
      </c>
      <c r="L19" s="4">
        <v>189</v>
      </c>
      <c r="M19" s="4">
        <v>47</v>
      </c>
      <c r="N19" s="4">
        <v>169</v>
      </c>
    </row>
    <row r="20" spans="1:20" ht="17.100000000000001" customHeight="1">
      <c r="A20" s="19" t="s">
        <v>1036</v>
      </c>
      <c r="B20" s="20">
        <f>SUM(C20:W20)</f>
        <v>1827.35</v>
      </c>
      <c r="D20" s="20">
        <v>0</v>
      </c>
      <c r="E20" s="3">
        <v>0</v>
      </c>
      <c r="F20" s="3">
        <v>0</v>
      </c>
      <c r="G20" s="4">
        <f>SUM(50+53+120+50+120)</f>
        <v>393</v>
      </c>
      <c r="H20" s="4">
        <f>SUM(54+80+53+120+51+51+80)</f>
        <v>489</v>
      </c>
      <c r="I20" s="4">
        <v>545</v>
      </c>
      <c r="J20" s="4">
        <v>302.85000000000002</v>
      </c>
      <c r="K20" s="4">
        <v>97.5</v>
      </c>
    </row>
    <row r="21" spans="1:20" ht="17.100000000000001" customHeight="1">
      <c r="A21" s="19" t="s">
        <v>1040</v>
      </c>
      <c r="B21" s="20">
        <f>SUM(C21:W21)</f>
        <v>1816.35</v>
      </c>
      <c r="D21" s="20">
        <v>0</v>
      </c>
      <c r="E21" s="3">
        <f>SUM(120+120+120)</f>
        <v>360</v>
      </c>
      <c r="F21" s="3">
        <f>SUM(42.4+42.4+83+82.4+80)</f>
        <v>330.20000000000005</v>
      </c>
      <c r="G21" s="4">
        <f>SUM(45.9+48.4+81)</f>
        <v>175.3</v>
      </c>
      <c r="H21" s="4">
        <f>SUM(81)</f>
        <v>81</v>
      </c>
      <c r="I21" s="4">
        <v>200</v>
      </c>
      <c r="J21" s="4">
        <v>410.85</v>
      </c>
      <c r="K21" s="4">
        <v>259</v>
      </c>
    </row>
    <row r="22" spans="1:20" ht="17.100000000000001" customHeight="1">
      <c r="A22" s="19" t="s">
        <v>1051</v>
      </c>
      <c r="B22" s="20">
        <f>SUM(C22:W22)</f>
        <v>1758.9</v>
      </c>
      <c r="D22" s="20">
        <f>80+34+55</f>
        <v>169</v>
      </c>
      <c r="E22" s="3">
        <f>SUM(55+80+120+80+80+85.5)</f>
        <v>500.5</v>
      </c>
      <c r="F22" s="3">
        <f>SUM(81+120+67+83+52+120)</f>
        <v>523</v>
      </c>
      <c r="G22" s="4">
        <f>SUM(80.4+52+31+67+80+85)</f>
        <v>395.4</v>
      </c>
      <c r="H22" s="4">
        <f>SUM(80)</f>
        <v>80</v>
      </c>
      <c r="I22" s="4">
        <f>SUM(41+50)</f>
        <v>91</v>
      </c>
    </row>
    <row r="23" spans="1:20" ht="17.100000000000001" customHeight="1">
      <c r="A23" s="19" t="s">
        <v>1058</v>
      </c>
      <c r="B23" s="20">
        <f>SUM(C23:W23)</f>
        <v>1632</v>
      </c>
      <c r="C23" s="20">
        <f>56+86</f>
        <v>142</v>
      </c>
      <c r="D23" s="20">
        <f>81+80+83</f>
        <v>244</v>
      </c>
      <c r="E23" s="3">
        <f>SUM(55+80+50+120+80)</f>
        <v>385</v>
      </c>
      <c r="F23" s="3">
        <f>SUM(54+80+67+52+120+84)</f>
        <v>457</v>
      </c>
      <c r="G23" s="4">
        <f>SUM(50+84+80+67+84)</f>
        <v>365</v>
      </c>
      <c r="H23" s="4">
        <f>SUM(39)</f>
        <v>39</v>
      </c>
    </row>
    <row r="24" spans="1:20" ht="17.100000000000001" customHeight="1">
      <c r="A24" s="19" t="s">
        <v>1055</v>
      </c>
      <c r="B24" s="20">
        <f>SUM(C24:W24)</f>
        <v>1556</v>
      </c>
      <c r="C24" s="20">
        <v>86</v>
      </c>
      <c r="D24" s="20">
        <f>80+34+55+31</f>
        <v>200</v>
      </c>
      <c r="E24" s="3">
        <f>SUM(53.6+80+80+82+30.5)</f>
        <v>326.10000000000002</v>
      </c>
      <c r="F24" s="3">
        <f>SUM(54+80+52+67+56)</f>
        <v>309</v>
      </c>
      <c r="G24" s="4">
        <f>SUM(80.4+80+67+84+57)</f>
        <v>368.4</v>
      </c>
      <c r="H24" s="4">
        <f>SUM(54+67+51+52)</f>
        <v>224</v>
      </c>
      <c r="I24" s="4">
        <f>SUM(42.5)</f>
        <v>42.5</v>
      </c>
    </row>
    <row r="25" spans="1:20" ht="17.100000000000001" customHeight="1">
      <c r="A25" s="24" t="s">
        <v>1381</v>
      </c>
      <c r="B25" s="20">
        <f>SUM(C25:W25)</f>
        <v>1516.4</v>
      </c>
      <c r="C25" s="20">
        <f>44+81+51+124+80</f>
        <v>380</v>
      </c>
      <c r="D25" s="20">
        <f>54+120+48+80</f>
        <v>302</v>
      </c>
      <c r="E25" s="3">
        <f>SUM(36+80.4+80+50+120+120)</f>
        <v>486.4</v>
      </c>
      <c r="F25" s="3">
        <f>SUM(35+50+83+83+41+56)</f>
        <v>348</v>
      </c>
      <c r="H25" s="4"/>
    </row>
    <row r="26" spans="1:20" ht="17.100000000000001" customHeight="1">
      <c r="A26" s="19" t="s">
        <v>1039</v>
      </c>
      <c r="B26" s="20">
        <f>SUM(C26:W26)</f>
        <v>1484</v>
      </c>
      <c r="D26" s="20">
        <v>0</v>
      </c>
      <c r="E26" s="3">
        <v>0</v>
      </c>
      <c r="F26" s="3">
        <v>0</v>
      </c>
      <c r="H26" s="4"/>
      <c r="L26" s="4">
        <v>144</v>
      </c>
      <c r="M26" s="4">
        <v>142</v>
      </c>
      <c r="N26" s="4">
        <v>246</v>
      </c>
      <c r="P26" s="4">
        <v>183</v>
      </c>
      <c r="Q26" s="4">
        <v>249</v>
      </c>
      <c r="R26" s="4">
        <v>305</v>
      </c>
      <c r="S26" s="4">
        <v>182</v>
      </c>
      <c r="T26" s="4">
        <v>33</v>
      </c>
    </row>
    <row r="27" spans="1:20" ht="17.100000000000001" customHeight="1">
      <c r="A27" s="19" t="s">
        <v>1041</v>
      </c>
      <c r="B27" s="20">
        <f>SUM(C27:W27)</f>
        <v>1426.4499999999998</v>
      </c>
      <c r="D27" s="20">
        <v>0</v>
      </c>
      <c r="E27" s="3">
        <v>0</v>
      </c>
      <c r="F27" s="3">
        <v>0</v>
      </c>
      <c r="G27" s="4">
        <f>SUM(53.6+52+67+85)</f>
        <v>257.60000000000002</v>
      </c>
      <c r="H27" s="4">
        <f>SUM(53+53+80+67+81+51+52)</f>
        <v>437</v>
      </c>
      <c r="I27" s="4">
        <v>369.5</v>
      </c>
      <c r="J27" s="4">
        <v>276.35000000000002</v>
      </c>
      <c r="K27" s="4">
        <v>42</v>
      </c>
      <c r="L27" s="4">
        <v>44</v>
      </c>
    </row>
    <row r="28" spans="1:20" ht="17.100000000000001" customHeight="1">
      <c r="A28" s="19" t="s">
        <v>1097</v>
      </c>
      <c r="B28" s="20">
        <f>SUM(C28:W28)</f>
        <v>1424.6</v>
      </c>
      <c r="C28" s="20">
        <f>40.5+54+56+56</f>
        <v>206.5</v>
      </c>
      <c r="D28" s="20">
        <f>81+84+80+48+120+31</f>
        <v>444</v>
      </c>
      <c r="E28" s="3">
        <f>SUM(54+53.6+60+52+40+50+50+52)</f>
        <v>411.6</v>
      </c>
      <c r="F28" s="3">
        <f>SUM(46+54+52+31+40.5)</f>
        <v>223.5</v>
      </c>
      <c r="G28" s="4">
        <f>SUM(31+51+57)</f>
        <v>139</v>
      </c>
      <c r="H28" s="4"/>
    </row>
    <row r="29" spans="1:20" ht="17.100000000000001" customHeight="1">
      <c r="A29" s="19" t="s">
        <v>1042</v>
      </c>
      <c r="B29" s="20">
        <f>SUM(C29:W29)</f>
        <v>1416.2</v>
      </c>
      <c r="D29" s="20">
        <v>0</v>
      </c>
      <c r="E29" s="3">
        <f>SUM(53.6)</f>
        <v>53.6</v>
      </c>
      <c r="F29" s="3">
        <f>SUM(54+34+32+40.5+80)</f>
        <v>240.5</v>
      </c>
      <c r="G29" s="4">
        <f>SUM(120+120+52)</f>
        <v>292</v>
      </c>
      <c r="H29" s="4">
        <f>SUM(90.6+81+51)</f>
        <v>222.6</v>
      </c>
      <c r="I29" s="4">
        <v>328.5</v>
      </c>
      <c r="J29" s="4">
        <v>214</v>
      </c>
      <c r="K29" s="4">
        <v>65</v>
      </c>
    </row>
    <row r="30" spans="1:20" ht="17.100000000000001" customHeight="1">
      <c r="A30" s="21" t="s">
        <v>1086</v>
      </c>
      <c r="B30" s="20">
        <f>SUM(C30:W30)</f>
        <v>1385</v>
      </c>
      <c r="C30" s="20">
        <f>54+56</f>
        <v>110</v>
      </c>
      <c r="D30" s="20">
        <f>46+54+80+55+120</f>
        <v>355</v>
      </c>
      <c r="E30" s="3">
        <f>SUM(120+80+80+30+80+52.5)</f>
        <v>442.5</v>
      </c>
      <c r="F30" s="3">
        <f>SUM(54+83+40.5+80)</f>
        <v>257.5</v>
      </c>
      <c r="G30" s="4">
        <f>SUM(31+67+51)</f>
        <v>149</v>
      </c>
      <c r="H30" s="4">
        <f>SUM(37+34)</f>
        <v>71</v>
      </c>
    </row>
    <row r="31" spans="1:20" ht="17.100000000000001" customHeight="1">
      <c r="A31" s="21" t="s">
        <v>1060</v>
      </c>
      <c r="B31" s="20">
        <f>SUM(C31:W31)</f>
        <v>1376</v>
      </c>
      <c r="D31" s="20">
        <v>0</v>
      </c>
      <c r="E31" s="3">
        <f>SUM(80+120+160+82+120)</f>
        <v>562</v>
      </c>
      <c r="F31" s="3">
        <f>SUM(81)</f>
        <v>81</v>
      </c>
      <c r="G31" s="4">
        <f>SUM(52)</f>
        <v>52</v>
      </c>
      <c r="H31" s="4">
        <f>SUM(81+120+84)</f>
        <v>285</v>
      </c>
      <c r="I31" s="4">
        <v>161.5</v>
      </c>
      <c r="J31" s="4">
        <v>234.5</v>
      </c>
    </row>
    <row r="32" spans="1:20" ht="17.100000000000001" customHeight="1">
      <c r="A32" s="21" t="s">
        <v>1123</v>
      </c>
      <c r="B32" s="20">
        <f>SUM(C32:W32)</f>
        <v>1338.6</v>
      </c>
      <c r="C32" s="20">
        <f>54+56+124+120+120</f>
        <v>474</v>
      </c>
      <c r="D32" s="20">
        <f>81+80+83+120+80</f>
        <v>444</v>
      </c>
      <c r="E32" s="3">
        <f>SUM(49+81+87.6)</f>
        <v>217.6</v>
      </c>
      <c r="F32" s="3">
        <f>SUM(30+50+56)</f>
        <v>136</v>
      </c>
      <c r="G32" s="4">
        <f>SUM(31+36)</f>
        <v>67</v>
      </c>
      <c r="H32" s="4"/>
    </row>
    <row r="33" spans="1:16" ht="17.100000000000001" customHeight="1">
      <c r="A33" s="21" t="s">
        <v>1049</v>
      </c>
      <c r="B33" s="20">
        <f>SUM(C33:W33)</f>
        <v>1283.45</v>
      </c>
      <c r="D33" s="20">
        <v>0</v>
      </c>
      <c r="E33" s="3">
        <f>SUM(54+53.6+49)</f>
        <v>156.6</v>
      </c>
      <c r="F33" s="3">
        <f>SUM(50+54)</f>
        <v>104</v>
      </c>
      <c r="G33" s="4">
        <f>SUM(52+51+57)</f>
        <v>160</v>
      </c>
      <c r="H33" s="4">
        <f>SUM(81+53+80+80)</f>
        <v>294</v>
      </c>
      <c r="I33" s="4">
        <v>283</v>
      </c>
      <c r="J33" s="4">
        <v>243.85</v>
      </c>
      <c r="K33" s="4">
        <v>42</v>
      </c>
    </row>
    <row r="34" spans="1:16" ht="17.100000000000001" customHeight="1">
      <c r="A34" s="21" t="s">
        <v>1110</v>
      </c>
      <c r="B34" s="20">
        <f>SUM(C34:W34)</f>
        <v>1267.0999999999999</v>
      </c>
      <c r="C34" s="20">
        <f>44+86+84+120</f>
        <v>334</v>
      </c>
      <c r="D34" s="20">
        <f>46+50+80+80+50+55</f>
        <v>361</v>
      </c>
      <c r="E34" s="3">
        <f>SUM(53.6+49+52+80+81)</f>
        <v>315.60000000000002</v>
      </c>
      <c r="F34" s="3">
        <f>SUM(46+54+55.5)</f>
        <v>155.5</v>
      </c>
      <c r="G34" s="4">
        <f>SUM(31+34+36)</f>
        <v>101</v>
      </c>
      <c r="H34" s="4"/>
    </row>
    <row r="35" spans="1:16" ht="17.100000000000001" customHeight="1">
      <c r="A35" s="21" t="s">
        <v>1044</v>
      </c>
      <c r="B35" s="20">
        <f>SUM(C35:W35)</f>
        <v>1243</v>
      </c>
      <c r="D35" s="20">
        <v>0</v>
      </c>
      <c r="E35" s="3">
        <v>0</v>
      </c>
      <c r="F35" s="3">
        <v>0</v>
      </c>
      <c r="H35" s="4">
        <f>SUM(84)</f>
        <v>84</v>
      </c>
      <c r="I35" s="4">
        <v>440</v>
      </c>
      <c r="J35" s="4">
        <v>379</v>
      </c>
      <c r="K35" s="4">
        <v>197</v>
      </c>
      <c r="L35" s="4">
        <v>143</v>
      </c>
    </row>
    <row r="36" spans="1:16" ht="17.100000000000001" customHeight="1">
      <c r="A36" s="21" t="s">
        <v>1045</v>
      </c>
      <c r="B36" s="20">
        <f>SUM(C36:W36)</f>
        <v>1225.8</v>
      </c>
      <c r="D36" s="20">
        <v>0</v>
      </c>
      <c r="E36" s="3">
        <v>0</v>
      </c>
      <c r="F36" s="3">
        <v>0</v>
      </c>
      <c r="H36" s="4"/>
      <c r="K36" s="4">
        <v>287</v>
      </c>
      <c r="L36" s="4">
        <v>475.8</v>
      </c>
      <c r="M36" s="4">
        <v>247</v>
      </c>
      <c r="N36" s="4">
        <v>216</v>
      </c>
    </row>
    <row r="37" spans="1:16" ht="17.100000000000001" customHeight="1">
      <c r="A37" s="21" t="s">
        <v>1046</v>
      </c>
      <c r="B37" s="20">
        <f>SUM(C37:W37)</f>
        <v>1186.2</v>
      </c>
      <c r="D37" s="20">
        <v>0</v>
      </c>
      <c r="E37" s="3">
        <v>0</v>
      </c>
      <c r="F37" s="3">
        <v>0</v>
      </c>
      <c r="H37" s="4"/>
      <c r="J37" s="4">
        <v>206.2</v>
      </c>
      <c r="K37" s="4">
        <v>426</v>
      </c>
      <c r="L37" s="4">
        <v>522</v>
      </c>
      <c r="M37" s="4">
        <v>32</v>
      </c>
    </row>
    <row r="38" spans="1:16" ht="17.100000000000001" customHeight="1">
      <c r="A38" s="21" t="s">
        <v>1078</v>
      </c>
      <c r="B38" s="20">
        <f>SUM(C38:W38)</f>
        <v>1178.2</v>
      </c>
      <c r="D38" s="20">
        <v>80</v>
      </c>
      <c r="E38" s="3">
        <f>SUM(54+53.6+49+120+50+122+80+52)</f>
        <v>580.6</v>
      </c>
      <c r="F38" s="3">
        <f>SUM(35+83+52+80)</f>
        <v>250</v>
      </c>
      <c r="G38" s="4">
        <f>SUM(30+53.6+52+81+51)</f>
        <v>267.60000000000002</v>
      </c>
      <c r="H38" s="4"/>
    </row>
    <row r="39" spans="1:16" ht="17.100000000000001" customHeight="1">
      <c r="A39" s="21" t="s">
        <v>1047</v>
      </c>
      <c r="B39" s="20">
        <f>SUM(C39:W39)</f>
        <v>1167</v>
      </c>
      <c r="D39" s="20">
        <v>0</v>
      </c>
      <c r="E39" s="3">
        <v>0</v>
      </c>
      <c r="F39" s="3">
        <v>0</v>
      </c>
      <c r="H39" s="4"/>
      <c r="K39" s="4">
        <v>400</v>
      </c>
      <c r="L39" s="4">
        <v>374.5</v>
      </c>
      <c r="M39" s="4">
        <v>247.5</v>
      </c>
      <c r="N39" s="4">
        <v>50</v>
      </c>
      <c r="O39" s="4">
        <v>55</v>
      </c>
      <c r="P39" s="4">
        <v>40</v>
      </c>
    </row>
    <row r="40" spans="1:16" ht="17.100000000000001" customHeight="1">
      <c r="A40" s="21" t="s">
        <v>1111</v>
      </c>
      <c r="B40" s="20">
        <f>SUM(C40:W40)</f>
        <v>1117.0999999999999</v>
      </c>
      <c r="C40" s="20">
        <v>86</v>
      </c>
      <c r="D40" s="20">
        <f>84+80+80</f>
        <v>244</v>
      </c>
      <c r="E40" s="3">
        <f>SUM(53.6+80+80+80+81+82+85.5)</f>
        <v>542.1</v>
      </c>
      <c r="F40" s="3">
        <f>SUM(54+50+52)</f>
        <v>156</v>
      </c>
      <c r="G40" s="4">
        <f>SUM(38+51)</f>
        <v>89</v>
      </c>
      <c r="H40" s="4"/>
    </row>
    <row r="41" spans="1:16" ht="17.100000000000001" customHeight="1">
      <c r="A41" s="21" t="s">
        <v>1064</v>
      </c>
      <c r="B41" s="20">
        <f>SUM(C41:W41)</f>
        <v>1100.0999999999999</v>
      </c>
      <c r="C41" s="20">
        <v>52</v>
      </c>
      <c r="D41" s="20">
        <f>31.6+50</f>
        <v>81.599999999999994</v>
      </c>
      <c r="E41" s="3">
        <f>SUM(30+120+50+40+52.5)</f>
        <v>292.5</v>
      </c>
      <c r="F41" s="3">
        <f>SUM(46+81+80+52+40.5+32)</f>
        <v>331.5</v>
      </c>
      <c r="G41" s="4">
        <f>SUM(34+50+52)</f>
        <v>136</v>
      </c>
      <c r="H41" s="4">
        <f>SUM(30+53+80)</f>
        <v>163</v>
      </c>
      <c r="I41" s="4">
        <v>43.5</v>
      </c>
    </row>
    <row r="42" spans="1:16" ht="17.100000000000001" customHeight="1">
      <c r="A42" s="21" t="s">
        <v>1190</v>
      </c>
      <c r="B42" s="20">
        <f>SUM(C42:W42)</f>
        <v>1064.5999999999999</v>
      </c>
      <c r="C42" s="20">
        <f>54+56+120+84</f>
        <v>314</v>
      </c>
      <c r="D42" s="20">
        <f>46+81+80+120+80</f>
        <v>407</v>
      </c>
      <c r="E42" s="3">
        <f>SUM(53.6+80+50+85.5)</f>
        <v>269.10000000000002</v>
      </c>
      <c r="F42" s="3">
        <f>SUM(34+40.5)</f>
        <v>74.5</v>
      </c>
    </row>
    <row r="43" spans="1:16" ht="17.100000000000001" customHeight="1">
      <c r="A43" s="21" t="s">
        <v>1069</v>
      </c>
      <c r="B43" s="20">
        <f>SUM(C43:W43)</f>
        <v>1060.2</v>
      </c>
      <c r="D43" s="20">
        <f>54+80</f>
        <v>134</v>
      </c>
      <c r="E43" s="3">
        <f>SUM(53.6+80+120+82)</f>
        <v>335.6</v>
      </c>
      <c r="F43" s="3">
        <f>SUM(54+80+83+84)</f>
        <v>301</v>
      </c>
      <c r="G43" s="4">
        <f>SUM(53.6+84)</f>
        <v>137.6</v>
      </c>
      <c r="H43" s="4">
        <f>SUM(34+67+51)</f>
        <v>152</v>
      </c>
    </row>
    <row r="44" spans="1:16" ht="17.100000000000001" customHeight="1">
      <c r="A44" s="21" t="s">
        <v>1052</v>
      </c>
      <c r="B44" s="20">
        <f>SUM(C44:W44)</f>
        <v>1039.3499999999999</v>
      </c>
      <c r="D44" s="20">
        <v>0</v>
      </c>
      <c r="E44" s="3">
        <v>0</v>
      </c>
      <c r="F44" s="3">
        <v>0</v>
      </c>
      <c r="H44" s="4"/>
      <c r="I44" s="4">
        <v>300.5</v>
      </c>
      <c r="J44" s="4">
        <v>382.85</v>
      </c>
      <c r="K44" s="4">
        <v>116</v>
      </c>
      <c r="L44" s="4">
        <v>240</v>
      </c>
    </row>
    <row r="45" spans="1:16" ht="17.100000000000001" customHeight="1">
      <c r="A45" s="21" t="s">
        <v>1062</v>
      </c>
      <c r="B45" s="20">
        <f>SUM(C45:W45)</f>
        <v>1032.5</v>
      </c>
      <c r="D45" s="20">
        <v>0</v>
      </c>
      <c r="E45" s="3">
        <f>SUM(120+50+85.5)</f>
        <v>255.5</v>
      </c>
      <c r="F45" s="3">
        <f>SUM(54+80+85+120)</f>
        <v>339</v>
      </c>
      <c r="G45" s="4">
        <f>SUM(50+53+81+84+81)</f>
        <v>349</v>
      </c>
      <c r="H45" s="4">
        <f>SUM(37+52)</f>
        <v>89</v>
      </c>
    </row>
    <row r="46" spans="1:16" ht="17.100000000000001" customHeight="1">
      <c r="A46" s="21" t="s">
        <v>1056</v>
      </c>
      <c r="B46" s="20">
        <f>SUM(C46:W46)</f>
        <v>1025</v>
      </c>
      <c r="D46" s="20">
        <v>0</v>
      </c>
      <c r="E46" s="3">
        <f>SUM(53.6+55)</f>
        <v>108.6</v>
      </c>
      <c r="F46" s="3">
        <v>0</v>
      </c>
      <c r="G46" s="4">
        <f>SUM(50+80.4+53+52+50+67+85+81)</f>
        <v>518.4</v>
      </c>
      <c r="H46" s="4">
        <f>SUM(53+51+67+45+88+52)</f>
        <v>356</v>
      </c>
      <c r="I46" s="4">
        <f>SUM(42)</f>
        <v>42</v>
      </c>
    </row>
    <row r="47" spans="1:16" ht="17.100000000000001" customHeight="1">
      <c r="A47" s="21" t="s">
        <v>1087</v>
      </c>
      <c r="B47" s="20">
        <f>SUM(C47:W47)</f>
        <v>1021.9</v>
      </c>
      <c r="C47" s="20">
        <f>44+82</f>
        <v>126</v>
      </c>
      <c r="D47" s="20">
        <f>46+50+80.4+80</f>
        <v>256.39999999999998</v>
      </c>
      <c r="E47" s="3">
        <f>SUM(54+80+30.5)</f>
        <v>164.5</v>
      </c>
      <c r="F47" s="3">
        <f>SUM(46)</f>
        <v>46</v>
      </c>
      <c r="G47" s="4">
        <f>SUM(53+80+50+67)</f>
        <v>250</v>
      </c>
      <c r="H47" s="4">
        <f>SUM(32+51+45+51)</f>
        <v>179</v>
      </c>
    </row>
    <row r="48" spans="1:16" ht="17.100000000000001" customHeight="1">
      <c r="A48" s="21" t="s">
        <v>1053</v>
      </c>
      <c r="B48" s="20">
        <f>SUM(C48:W48)</f>
        <v>1017.2</v>
      </c>
      <c r="D48" s="20">
        <v>0</v>
      </c>
      <c r="E48" s="3">
        <v>0</v>
      </c>
      <c r="F48" s="3">
        <v>0</v>
      </c>
      <c r="G48" s="4">
        <f>SUM(80.4+34+120+49.6+59+81)</f>
        <v>424</v>
      </c>
      <c r="H48" s="4">
        <f>SUM(80+86.2+51+80)</f>
        <v>297.2</v>
      </c>
      <c r="I48" s="4">
        <f>SUM(60+52.5+60+81)</f>
        <v>253.5</v>
      </c>
      <c r="J48" s="4">
        <f>SUM(42.5)</f>
        <v>42.5</v>
      </c>
    </row>
    <row r="49" spans="1:1025" ht="17.100000000000001" customHeight="1">
      <c r="A49" s="21" t="s">
        <v>1275</v>
      </c>
      <c r="B49" s="20">
        <f>SUM(C49:W49)</f>
        <v>1006.7</v>
      </c>
      <c r="C49" s="20">
        <f>54+86+122</f>
        <v>262</v>
      </c>
      <c r="D49" s="20">
        <f>54+80+120+50</f>
        <v>304</v>
      </c>
      <c r="E49" s="3">
        <f>SUM(80+53.6+55+87.6+80+52.5)</f>
        <v>408.7</v>
      </c>
      <c r="F49" s="3">
        <f>SUM(32)</f>
        <v>32</v>
      </c>
    </row>
    <row r="50" spans="1:1025" ht="17.100000000000001" customHeight="1">
      <c r="A50" s="21" t="s">
        <v>1188</v>
      </c>
      <c r="B50" s="20">
        <f>SUM(C50:W50)</f>
        <v>996.6</v>
      </c>
      <c r="C50" s="20">
        <v>124</v>
      </c>
      <c r="D50" s="20">
        <f>84+80+120+81+120</f>
        <v>485</v>
      </c>
      <c r="E50" s="3">
        <f>SUM(53.6+49+80+80+50)</f>
        <v>312.60000000000002</v>
      </c>
      <c r="F50" s="3">
        <f>SUM(31+44)</f>
        <v>75</v>
      </c>
    </row>
    <row r="51" spans="1:1025" ht="17.100000000000001" customHeight="1">
      <c r="A51" s="21" t="s">
        <v>1066</v>
      </c>
      <c r="B51" s="20">
        <f>SUM(C51:W51)</f>
        <v>989.5</v>
      </c>
      <c r="D51" s="20">
        <v>46</v>
      </c>
      <c r="E51" s="3">
        <f>SUM(54+120+120)</f>
        <v>294</v>
      </c>
      <c r="F51" s="3">
        <f>SUM(46+80+85+55.5+80)</f>
        <v>346.5</v>
      </c>
      <c r="G51" s="4">
        <f>SUM(42+50+67+85+59)</f>
        <v>303</v>
      </c>
      <c r="H51" s="4"/>
    </row>
    <row r="52" spans="1:1025" ht="17.100000000000001" customHeight="1">
      <c r="A52" s="21" t="s">
        <v>1057</v>
      </c>
      <c r="B52" s="20">
        <f>SUM(C52:W52)</f>
        <v>914</v>
      </c>
      <c r="D52" s="20">
        <v>0</v>
      </c>
      <c r="E52" s="3">
        <v>0</v>
      </c>
      <c r="F52" s="3">
        <v>0</v>
      </c>
      <c r="H52" s="4"/>
      <c r="L52" s="4">
        <v>44</v>
      </c>
      <c r="M52" s="4">
        <v>98</v>
      </c>
      <c r="N52" s="4">
        <v>280</v>
      </c>
      <c r="O52" s="4">
        <v>252</v>
      </c>
      <c r="P52" s="4">
        <v>240</v>
      </c>
    </row>
    <row r="53" spans="1:1025" ht="17.100000000000001" customHeight="1">
      <c r="A53" s="21" t="s">
        <v>1094</v>
      </c>
      <c r="B53" s="20">
        <f>SUM(C53:W53)</f>
        <v>897.6</v>
      </c>
      <c r="D53" s="20">
        <f>54+80</f>
        <v>134</v>
      </c>
      <c r="E53" s="3">
        <f>SUM(53.6+80+120+81+30.5)</f>
        <v>365.1</v>
      </c>
      <c r="F53" s="3">
        <f>SUM(54+80+85+55.5+56)</f>
        <v>330.5</v>
      </c>
      <c r="G53" s="4">
        <f>SUM(34+34)</f>
        <v>68</v>
      </c>
      <c r="H53" s="4"/>
    </row>
    <row r="54" spans="1:1025" ht="17.100000000000001" customHeight="1">
      <c r="A54" s="21" t="s">
        <v>1074</v>
      </c>
      <c r="B54" s="20">
        <f>SUM(C54:W54)</f>
        <v>849.5</v>
      </c>
      <c r="D54" s="20">
        <f>54+36</f>
        <v>90</v>
      </c>
      <c r="E54" s="3">
        <f>SUM(40+82+82)</f>
        <v>204</v>
      </c>
      <c r="F54" s="3">
        <f>SUM(50+83+42.4+40.5+80+44+84)</f>
        <v>423.9</v>
      </c>
      <c r="G54" s="4">
        <f>SUM(31+49.6+51)</f>
        <v>131.6</v>
      </c>
      <c r="H54" s="4"/>
    </row>
    <row r="55" spans="1:1025" ht="17.100000000000001" customHeight="1">
      <c r="A55" s="21" t="s">
        <v>1059</v>
      </c>
      <c r="B55" s="20">
        <f>SUM(C55:W55)</f>
        <v>843.6</v>
      </c>
      <c r="D55" s="20">
        <v>0</v>
      </c>
      <c r="E55" s="3">
        <v>0</v>
      </c>
      <c r="F55" s="3">
        <f>SUM(46+35+54+50+83+52)</f>
        <v>320</v>
      </c>
      <c r="G55" s="4">
        <f>SUM(31.6+53+51+81)</f>
        <v>216.6</v>
      </c>
      <c r="H55" s="4">
        <f>SUM(30+34+45+51+52)</f>
        <v>212</v>
      </c>
      <c r="I55" s="4">
        <v>95</v>
      </c>
    </row>
    <row r="56" spans="1:1025" ht="17.100000000000001" customHeight="1">
      <c r="A56" s="21" t="s">
        <v>1067</v>
      </c>
      <c r="B56" s="20">
        <f>SUM(C56:W56)</f>
        <v>841</v>
      </c>
      <c r="C56" s="20">
        <v>54</v>
      </c>
      <c r="D56" s="20">
        <v>53.6</v>
      </c>
      <c r="E56" s="3">
        <f>SUM(54+52)</f>
        <v>106</v>
      </c>
      <c r="F56" s="3">
        <f>SUM(52+67)</f>
        <v>119</v>
      </c>
      <c r="G56" s="4">
        <f>SUM(80.4+84+85+81)</f>
        <v>330.4</v>
      </c>
      <c r="H56" s="4">
        <f>SUM(30+45+51+52)</f>
        <v>178</v>
      </c>
    </row>
    <row r="57" spans="1:1025" ht="17.100000000000001" customHeight="1">
      <c r="A57" s="21" t="s">
        <v>1150</v>
      </c>
      <c r="B57" s="20">
        <f>SUM(C57:W57)</f>
        <v>832.9</v>
      </c>
      <c r="C57" s="20">
        <f>56+86+122</f>
        <v>264</v>
      </c>
      <c r="D57" s="20">
        <f>81+80.4</f>
        <v>161.4</v>
      </c>
      <c r="E57" s="3">
        <f>SUM(34+80+80+82)</f>
        <v>276</v>
      </c>
      <c r="F57" s="3">
        <f>SUM(40.5)</f>
        <v>40.5</v>
      </c>
      <c r="G57" s="4">
        <f>SUM(34+57)</f>
        <v>91</v>
      </c>
      <c r="H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4"/>
      <c r="NL57" s="4"/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4"/>
      <c r="PH57" s="4"/>
      <c r="PI57" s="4"/>
      <c r="PJ57" s="4"/>
      <c r="PK57" s="4"/>
      <c r="PL57" s="4"/>
      <c r="PM57" s="4"/>
      <c r="PN57" s="4"/>
      <c r="PO57" s="4"/>
      <c r="PP57" s="4"/>
      <c r="PQ57" s="4"/>
      <c r="PR57" s="4"/>
      <c r="PS57" s="4"/>
      <c r="PT57" s="4"/>
      <c r="PU57" s="4"/>
      <c r="PV57" s="4"/>
      <c r="PW57" s="4"/>
      <c r="PX57" s="4"/>
      <c r="PY57" s="4"/>
      <c r="PZ57" s="4"/>
      <c r="QA57" s="4"/>
      <c r="QB57" s="4"/>
      <c r="QC57" s="4"/>
      <c r="QD57" s="4"/>
      <c r="QE57" s="4"/>
      <c r="QF57" s="4"/>
      <c r="QG57" s="4"/>
      <c r="QH57" s="4"/>
      <c r="QI57" s="4"/>
      <c r="QJ57" s="4"/>
      <c r="QK57" s="4"/>
      <c r="QL57" s="4"/>
      <c r="QM57" s="4"/>
      <c r="QN57" s="4"/>
      <c r="QO57" s="4"/>
      <c r="QP57" s="4"/>
      <c r="QQ57" s="4"/>
      <c r="QR57" s="4"/>
      <c r="QS57" s="4"/>
      <c r="QT57" s="4"/>
      <c r="QU57" s="4"/>
      <c r="QV57" s="4"/>
      <c r="QW57" s="4"/>
      <c r="QX57" s="4"/>
      <c r="QY57" s="4"/>
      <c r="QZ57" s="4"/>
      <c r="RA57" s="4"/>
      <c r="RB57" s="4"/>
      <c r="RC57" s="4"/>
      <c r="RD57" s="4"/>
      <c r="RE57" s="4"/>
      <c r="RF57" s="4"/>
      <c r="RG57" s="4"/>
      <c r="RH57" s="4"/>
      <c r="RI57" s="4"/>
      <c r="RJ57" s="4"/>
      <c r="RK57" s="4"/>
      <c r="RL57" s="4"/>
      <c r="RM57" s="4"/>
      <c r="RN57" s="4"/>
      <c r="RO57" s="4"/>
      <c r="RP57" s="4"/>
      <c r="RQ57" s="4"/>
      <c r="RR57" s="4"/>
      <c r="RS57" s="4"/>
      <c r="RT57" s="4"/>
      <c r="RU57" s="4"/>
      <c r="RV57" s="4"/>
      <c r="RW57" s="4"/>
      <c r="RX57" s="4"/>
      <c r="RY57" s="4"/>
      <c r="RZ57" s="4"/>
      <c r="SA57" s="4"/>
      <c r="SB57" s="4"/>
      <c r="SC57" s="4"/>
      <c r="SD57" s="4"/>
      <c r="SE57" s="4"/>
      <c r="SF57" s="4"/>
      <c r="SG57" s="4"/>
      <c r="SH57" s="4"/>
      <c r="SI57" s="4"/>
      <c r="SJ57" s="4"/>
      <c r="SK57" s="4"/>
      <c r="SL57" s="4"/>
      <c r="SM57" s="4"/>
      <c r="SN57" s="4"/>
      <c r="SO57" s="4"/>
      <c r="SP57" s="4"/>
      <c r="SQ57" s="4"/>
      <c r="SR57" s="4"/>
      <c r="SS57" s="4"/>
      <c r="ST57" s="4"/>
      <c r="SU57" s="4"/>
      <c r="SV57" s="4"/>
      <c r="SW57" s="4"/>
      <c r="SX57" s="4"/>
      <c r="SY57" s="4"/>
      <c r="SZ57" s="4"/>
      <c r="TA57" s="4"/>
      <c r="TB57" s="4"/>
      <c r="TC57" s="4"/>
      <c r="TD57" s="4"/>
      <c r="TE57" s="4"/>
      <c r="TF57" s="4"/>
      <c r="TG57" s="4"/>
      <c r="TH57" s="4"/>
      <c r="TI57" s="4"/>
      <c r="TJ57" s="4"/>
      <c r="TK57" s="4"/>
      <c r="TL57" s="4"/>
      <c r="TM57" s="4"/>
      <c r="TN57" s="4"/>
      <c r="TO57" s="4"/>
      <c r="TP57" s="4"/>
      <c r="TQ57" s="4"/>
      <c r="TR57" s="4"/>
      <c r="TS57" s="4"/>
      <c r="TT57" s="4"/>
      <c r="TU57" s="4"/>
      <c r="TV57" s="4"/>
      <c r="TW57" s="4"/>
      <c r="TX57" s="4"/>
      <c r="TY57" s="4"/>
      <c r="TZ57" s="4"/>
      <c r="UA57" s="4"/>
      <c r="UB57" s="4"/>
      <c r="UC57" s="4"/>
      <c r="UD57" s="4"/>
      <c r="UE57" s="4"/>
      <c r="UF57" s="4"/>
      <c r="UG57" s="4"/>
      <c r="UH57" s="4"/>
      <c r="UI57" s="4"/>
      <c r="UJ57" s="4"/>
      <c r="UK57" s="4"/>
      <c r="UL57" s="4"/>
      <c r="UM57" s="4"/>
      <c r="UN57" s="4"/>
      <c r="UO57" s="4"/>
      <c r="UP57" s="4"/>
      <c r="UQ57" s="4"/>
      <c r="UR57" s="4"/>
      <c r="US57" s="4"/>
      <c r="UT57" s="4"/>
      <c r="UU57" s="4"/>
      <c r="UV57" s="4"/>
      <c r="UW57" s="4"/>
      <c r="UX57" s="4"/>
      <c r="UY57" s="4"/>
      <c r="UZ57" s="4"/>
      <c r="VA57" s="4"/>
      <c r="VB57" s="4"/>
      <c r="VC57" s="4"/>
      <c r="VD57" s="4"/>
      <c r="VE57" s="4"/>
      <c r="VF57" s="4"/>
      <c r="VG57" s="4"/>
      <c r="VH57" s="4"/>
      <c r="VI57" s="4"/>
      <c r="VJ57" s="4"/>
      <c r="VK57" s="4"/>
      <c r="VL57" s="4"/>
      <c r="VM57" s="4"/>
      <c r="VN57" s="4"/>
      <c r="VO57" s="4"/>
      <c r="VP57" s="4"/>
      <c r="VQ57" s="4"/>
      <c r="VR57" s="4"/>
      <c r="VS57" s="4"/>
      <c r="VT57" s="4"/>
      <c r="VU57" s="4"/>
      <c r="VV57" s="4"/>
      <c r="VW57" s="4"/>
      <c r="VX57" s="4"/>
      <c r="VY57" s="4"/>
      <c r="VZ57" s="4"/>
      <c r="WA57" s="4"/>
      <c r="WB57" s="4"/>
      <c r="WC57" s="4"/>
      <c r="WD57" s="4"/>
      <c r="WE57" s="4"/>
      <c r="WF57" s="4"/>
      <c r="WG57" s="4"/>
      <c r="WH57" s="4"/>
      <c r="WI57" s="4"/>
      <c r="WJ57" s="4"/>
      <c r="WK57" s="4"/>
      <c r="WL57" s="4"/>
      <c r="WM57" s="4"/>
      <c r="WN57" s="4"/>
      <c r="WO57" s="4"/>
      <c r="WP57" s="4"/>
      <c r="WQ57" s="4"/>
      <c r="WR57" s="4"/>
      <c r="WS57" s="4"/>
      <c r="WT57" s="4"/>
      <c r="WU57" s="4"/>
      <c r="WV57" s="4"/>
      <c r="WW57" s="4"/>
      <c r="WX57" s="4"/>
      <c r="WY57" s="4"/>
      <c r="WZ57" s="4"/>
      <c r="XA57" s="4"/>
      <c r="XB57" s="4"/>
      <c r="XC57" s="4"/>
      <c r="XD57" s="4"/>
      <c r="XE57" s="4"/>
      <c r="XF57" s="4"/>
      <c r="XG57" s="4"/>
      <c r="XH57" s="4"/>
      <c r="XI57" s="4"/>
      <c r="XJ57" s="4"/>
      <c r="XK57" s="4"/>
      <c r="XL57" s="4"/>
      <c r="XM57" s="4"/>
      <c r="XN57" s="4"/>
      <c r="XO57" s="4"/>
      <c r="XP57" s="4"/>
      <c r="XQ57" s="4"/>
      <c r="XR57" s="4"/>
      <c r="XS57" s="4"/>
      <c r="XT57" s="4"/>
      <c r="XU57" s="4"/>
      <c r="XV57" s="4"/>
      <c r="XW57" s="4"/>
      <c r="XX57" s="4"/>
      <c r="XY57" s="4"/>
      <c r="XZ57" s="4"/>
      <c r="YA57" s="4"/>
      <c r="YB57" s="4"/>
      <c r="YC57" s="4"/>
      <c r="YD57" s="4"/>
      <c r="YE57" s="4"/>
      <c r="YF57" s="4"/>
      <c r="YG57" s="4"/>
      <c r="YH57" s="4"/>
      <c r="YI57" s="4"/>
      <c r="YJ57" s="4"/>
      <c r="YK57" s="4"/>
      <c r="YL57" s="4"/>
      <c r="YM57" s="4"/>
      <c r="YN57" s="4"/>
      <c r="YO57" s="4"/>
      <c r="YP57" s="4"/>
      <c r="YQ57" s="4"/>
      <c r="YR57" s="4"/>
      <c r="YS57" s="4"/>
      <c r="YT57" s="4"/>
      <c r="YU57" s="4"/>
      <c r="YV57" s="4"/>
      <c r="YW57" s="4"/>
      <c r="YX57" s="4"/>
      <c r="YY57" s="4"/>
      <c r="YZ57" s="4"/>
      <c r="ZA57" s="4"/>
      <c r="ZB57" s="4"/>
      <c r="ZC57" s="4"/>
      <c r="ZD57" s="4"/>
      <c r="ZE57" s="4"/>
      <c r="ZF57" s="4"/>
      <c r="ZG57" s="4"/>
      <c r="ZH57" s="4"/>
      <c r="ZI57" s="4"/>
      <c r="ZJ57" s="4"/>
      <c r="ZK57" s="4"/>
      <c r="ZL57" s="4"/>
      <c r="ZM57" s="4"/>
      <c r="ZN57" s="4"/>
      <c r="ZO57" s="4"/>
      <c r="ZP57" s="4"/>
      <c r="ZQ57" s="4"/>
      <c r="ZR57" s="4"/>
      <c r="ZS57" s="4"/>
      <c r="ZT57" s="4"/>
      <c r="ZU57" s="4"/>
      <c r="ZV57" s="4"/>
      <c r="ZW57" s="4"/>
      <c r="ZX57" s="4"/>
      <c r="ZY57" s="4"/>
      <c r="ZZ57" s="4"/>
      <c r="AAA57" s="4"/>
      <c r="AAB57" s="4"/>
      <c r="AAC57" s="4"/>
      <c r="AAD57" s="4"/>
      <c r="AAE57" s="4"/>
      <c r="AAF57" s="4"/>
      <c r="AAG57" s="4"/>
      <c r="AAH57" s="4"/>
      <c r="AAI57" s="4"/>
      <c r="AAJ57" s="4"/>
      <c r="AAK57" s="4"/>
      <c r="AAL57" s="4"/>
      <c r="AAM57" s="4"/>
      <c r="AAN57" s="4"/>
      <c r="AAO57" s="4"/>
      <c r="AAP57" s="4"/>
      <c r="AAQ57" s="4"/>
      <c r="AAR57" s="4"/>
      <c r="AAS57" s="4"/>
      <c r="AAT57" s="4"/>
      <c r="AAU57" s="4"/>
      <c r="AAV57" s="4"/>
      <c r="AAW57" s="4"/>
      <c r="AAX57" s="4"/>
      <c r="AAY57" s="4"/>
      <c r="AAZ57" s="4"/>
      <c r="ABA57" s="4"/>
      <c r="ABB57" s="4"/>
      <c r="ABC57" s="4"/>
      <c r="ABD57" s="4"/>
      <c r="ABE57" s="4"/>
      <c r="ABF57" s="4"/>
      <c r="ABG57" s="4"/>
      <c r="ABH57" s="4"/>
      <c r="ABI57" s="4"/>
      <c r="ABJ57" s="4"/>
      <c r="ABK57" s="4"/>
      <c r="ABL57" s="4"/>
      <c r="ABM57" s="4"/>
      <c r="ABN57" s="4"/>
      <c r="ABO57" s="4"/>
      <c r="ABP57" s="4"/>
      <c r="ABQ57" s="4"/>
      <c r="ABR57" s="4"/>
      <c r="ABS57" s="4"/>
      <c r="ABT57" s="4"/>
      <c r="ABU57" s="4"/>
      <c r="ABV57" s="4"/>
      <c r="ABW57" s="4"/>
      <c r="ABX57" s="4"/>
      <c r="ABY57" s="4"/>
      <c r="ABZ57" s="4"/>
      <c r="ACA57" s="4"/>
      <c r="ACB57" s="4"/>
      <c r="ACC57" s="4"/>
      <c r="ACD57" s="4"/>
      <c r="ACE57" s="4"/>
      <c r="ACF57" s="4"/>
      <c r="ACG57" s="4"/>
      <c r="ACH57" s="4"/>
      <c r="ACI57" s="4"/>
      <c r="ACJ57" s="4"/>
      <c r="ACK57" s="4"/>
      <c r="ACL57" s="4"/>
      <c r="ACM57" s="4"/>
      <c r="ACN57" s="4"/>
      <c r="ACO57" s="4"/>
      <c r="ACP57" s="4"/>
      <c r="ACQ57" s="4"/>
      <c r="ACR57" s="4"/>
      <c r="ACS57" s="4"/>
      <c r="ACT57" s="4"/>
      <c r="ACU57" s="4"/>
      <c r="ACV57" s="4"/>
      <c r="ACW57" s="4"/>
      <c r="ACX57" s="4"/>
      <c r="ACY57" s="4"/>
      <c r="ACZ57" s="4"/>
      <c r="ADA57" s="4"/>
      <c r="ADB57" s="4"/>
      <c r="ADC57" s="4"/>
      <c r="ADD57" s="4"/>
      <c r="ADE57" s="4"/>
      <c r="ADF57" s="4"/>
      <c r="ADG57" s="4"/>
      <c r="ADH57" s="4"/>
      <c r="ADI57" s="4"/>
      <c r="ADJ57" s="4"/>
      <c r="ADK57" s="4"/>
      <c r="ADL57" s="4"/>
      <c r="ADM57" s="4"/>
      <c r="ADN57" s="4"/>
      <c r="ADO57" s="4"/>
      <c r="ADP57" s="4"/>
      <c r="ADQ57" s="4"/>
      <c r="ADR57" s="4"/>
      <c r="ADS57" s="4"/>
      <c r="ADT57" s="4"/>
      <c r="ADU57" s="4"/>
      <c r="ADV57" s="4"/>
      <c r="ADW57" s="4"/>
      <c r="ADX57" s="4"/>
      <c r="ADY57" s="4"/>
      <c r="ADZ57" s="4"/>
      <c r="AEA57" s="4"/>
      <c r="AEB57" s="4"/>
      <c r="AEC57" s="4"/>
      <c r="AED57" s="4"/>
      <c r="AEE57" s="4"/>
      <c r="AEF57" s="4"/>
      <c r="AEG57" s="4"/>
      <c r="AEH57" s="4"/>
      <c r="AEI57" s="4"/>
      <c r="AEJ57" s="4"/>
      <c r="AEK57" s="4"/>
      <c r="AEL57" s="4"/>
      <c r="AEM57" s="4"/>
      <c r="AEN57" s="4"/>
      <c r="AEO57" s="4"/>
      <c r="AEP57" s="4"/>
      <c r="AEQ57" s="4"/>
      <c r="AER57" s="4"/>
      <c r="AES57" s="4"/>
      <c r="AET57" s="4"/>
      <c r="AEU57" s="4"/>
      <c r="AEV57" s="4"/>
      <c r="AEW57" s="4"/>
      <c r="AEX57" s="4"/>
      <c r="AEY57" s="4"/>
      <c r="AEZ57" s="4"/>
      <c r="AFA57" s="4"/>
      <c r="AFB57" s="4"/>
      <c r="AFC57" s="4"/>
      <c r="AFD57" s="4"/>
      <c r="AFE57" s="4"/>
      <c r="AFF57" s="4"/>
      <c r="AFG57" s="4"/>
      <c r="AFH57" s="4"/>
      <c r="AFI57" s="4"/>
      <c r="AFJ57" s="4"/>
      <c r="AFK57" s="4"/>
      <c r="AFL57" s="4"/>
      <c r="AFM57" s="4"/>
      <c r="AFN57" s="4"/>
      <c r="AFO57" s="4"/>
      <c r="AFP57" s="4"/>
      <c r="AFQ57" s="4"/>
      <c r="AFR57" s="4"/>
      <c r="AFS57" s="4"/>
      <c r="AFT57" s="4"/>
      <c r="AFU57" s="4"/>
      <c r="AFV57" s="4"/>
      <c r="AFW57" s="4"/>
      <c r="AFX57" s="4"/>
      <c r="AFY57" s="4"/>
      <c r="AFZ57" s="4"/>
      <c r="AGA57" s="4"/>
      <c r="AGB57" s="4"/>
      <c r="AGC57" s="4"/>
      <c r="AGD57" s="4"/>
      <c r="AGE57" s="4"/>
      <c r="AGF57" s="4"/>
      <c r="AGG57" s="4"/>
      <c r="AGH57" s="4"/>
      <c r="AGI57" s="4"/>
      <c r="AGJ57" s="4"/>
      <c r="AGK57" s="4"/>
      <c r="AGL57" s="4"/>
      <c r="AGM57" s="4"/>
      <c r="AGN57" s="4"/>
      <c r="AGO57" s="4"/>
      <c r="AGP57" s="4"/>
      <c r="AGQ57" s="4"/>
      <c r="AGR57" s="4"/>
      <c r="AGS57" s="4"/>
      <c r="AGT57" s="4"/>
      <c r="AGU57" s="4"/>
      <c r="AGV57" s="4"/>
      <c r="AGW57" s="4"/>
      <c r="AGX57" s="4"/>
      <c r="AGY57" s="4"/>
      <c r="AGZ57" s="4"/>
      <c r="AHA57" s="4"/>
      <c r="AHB57" s="4"/>
      <c r="AHC57" s="4"/>
      <c r="AHD57" s="4"/>
      <c r="AHE57" s="4"/>
      <c r="AHF57" s="4"/>
      <c r="AHG57" s="4"/>
      <c r="AHH57" s="4"/>
      <c r="AHI57" s="4"/>
      <c r="AHJ57" s="4"/>
      <c r="AHK57" s="4"/>
      <c r="AHL57" s="4"/>
      <c r="AHM57" s="4"/>
      <c r="AHN57" s="4"/>
      <c r="AHO57" s="4"/>
      <c r="AHP57" s="4"/>
      <c r="AHQ57" s="4"/>
      <c r="AHR57" s="4"/>
      <c r="AHS57" s="4"/>
      <c r="AHT57" s="4"/>
      <c r="AHU57" s="4"/>
      <c r="AHV57" s="4"/>
      <c r="AHW57" s="4"/>
      <c r="AHX57" s="4"/>
      <c r="AHY57" s="4"/>
      <c r="AHZ57" s="4"/>
      <c r="AIA57" s="4"/>
      <c r="AIB57" s="4"/>
      <c r="AIC57" s="4"/>
      <c r="AID57" s="4"/>
      <c r="AIE57" s="4"/>
      <c r="AIF57" s="4"/>
      <c r="AIG57" s="4"/>
      <c r="AIH57" s="4"/>
      <c r="AII57" s="4"/>
      <c r="AIJ57" s="4"/>
      <c r="AIK57" s="4"/>
      <c r="AIL57" s="4"/>
      <c r="AIM57" s="4"/>
      <c r="AIN57" s="4"/>
      <c r="AIO57" s="4"/>
      <c r="AIP57" s="4"/>
      <c r="AIQ57" s="4"/>
      <c r="AIR57" s="4"/>
      <c r="AIS57" s="4"/>
      <c r="AIT57" s="4"/>
      <c r="AIU57" s="4"/>
      <c r="AIV57" s="4"/>
      <c r="AIW57" s="4"/>
      <c r="AIX57" s="4"/>
      <c r="AIY57" s="4"/>
      <c r="AIZ57" s="4"/>
      <c r="AJA57" s="4"/>
      <c r="AJB57" s="4"/>
      <c r="AJC57" s="4"/>
      <c r="AJD57" s="4"/>
      <c r="AJE57" s="4"/>
      <c r="AJF57" s="4"/>
      <c r="AJG57" s="4"/>
      <c r="AJH57" s="4"/>
      <c r="AJI57" s="4"/>
      <c r="AJJ57" s="4"/>
      <c r="AJK57" s="4"/>
      <c r="AJL57" s="4"/>
      <c r="AJM57" s="4"/>
      <c r="AJN57" s="4"/>
      <c r="AJO57" s="4"/>
      <c r="AJP57" s="4"/>
      <c r="AJQ57" s="4"/>
      <c r="AJR57" s="4"/>
      <c r="AJS57" s="4"/>
      <c r="AJT57" s="4"/>
      <c r="AJU57" s="4"/>
      <c r="AJV57" s="4"/>
      <c r="AJW57" s="4"/>
      <c r="AJX57" s="4"/>
      <c r="AJY57" s="4"/>
      <c r="AJZ57" s="4"/>
      <c r="AKA57" s="4"/>
      <c r="AKB57" s="4"/>
      <c r="AKC57" s="4"/>
      <c r="AKD57" s="4"/>
      <c r="AKE57" s="4"/>
      <c r="AKF57" s="4"/>
      <c r="AKG57" s="4"/>
      <c r="AKH57" s="4"/>
      <c r="AKI57" s="4"/>
      <c r="AKJ57" s="4"/>
      <c r="AKK57" s="4"/>
      <c r="AKL57" s="4"/>
      <c r="AKM57" s="4"/>
      <c r="AKN57" s="4"/>
      <c r="AKO57" s="4"/>
      <c r="AKP57" s="4"/>
      <c r="AKQ57" s="4"/>
      <c r="AKR57" s="4"/>
      <c r="AKS57" s="4"/>
      <c r="AKT57" s="4"/>
      <c r="AKU57" s="4"/>
      <c r="AKV57" s="4"/>
      <c r="AKW57" s="4"/>
      <c r="AKX57" s="4"/>
      <c r="AKY57" s="4"/>
      <c r="AKZ57" s="4"/>
      <c r="ALA57" s="4"/>
      <c r="ALB57" s="4"/>
      <c r="ALC57" s="4"/>
      <c r="ALD57" s="4"/>
      <c r="ALE57" s="4"/>
      <c r="ALF57" s="4"/>
      <c r="ALG57" s="4"/>
      <c r="ALH57" s="4"/>
      <c r="ALI57" s="4"/>
      <c r="ALJ57" s="4"/>
      <c r="ALK57" s="4"/>
      <c r="ALL57" s="4"/>
      <c r="ALM57" s="4"/>
      <c r="ALN57" s="4"/>
      <c r="ALO57" s="4"/>
      <c r="ALP57" s="4"/>
      <c r="ALQ57" s="4"/>
      <c r="ALR57" s="4"/>
      <c r="ALS57" s="4"/>
      <c r="ALT57" s="4"/>
      <c r="ALU57" s="4"/>
      <c r="ALV57" s="4"/>
      <c r="ALW57" s="4"/>
      <c r="ALX57" s="4"/>
      <c r="ALY57" s="4"/>
      <c r="ALZ57" s="4"/>
      <c r="AMA57" s="4"/>
      <c r="AMB57" s="4"/>
      <c r="AMC57" s="4"/>
      <c r="AMD57" s="4"/>
      <c r="AME57" s="4"/>
      <c r="AMF57" s="4"/>
      <c r="AMG57" s="4"/>
      <c r="AMH57" s="4"/>
      <c r="AMI57" s="4"/>
      <c r="AMJ57" s="4"/>
      <c r="AMK57" s="4"/>
    </row>
    <row r="58" spans="1:1025" ht="17.100000000000001" customHeight="1">
      <c r="A58" s="21" t="s">
        <v>1120</v>
      </c>
      <c r="B58" s="20">
        <f>SUM(C58:W58)</f>
        <v>808.3</v>
      </c>
      <c r="C58" s="20">
        <f>56+56</f>
        <v>112</v>
      </c>
      <c r="D58" s="20">
        <f>53.6+48+50+55</f>
        <v>206.6</v>
      </c>
      <c r="E58" s="3">
        <f>SUM(53.6+60+53.6+50+50)</f>
        <v>267.2</v>
      </c>
      <c r="F58" s="3">
        <f>SUM(30+52+40.5+44+56)</f>
        <v>222.5</v>
      </c>
      <c r="H58" s="4"/>
    </row>
    <row r="59" spans="1:1025" ht="17.100000000000001" customHeight="1">
      <c r="A59" s="21" t="s">
        <v>1061</v>
      </c>
      <c r="B59" s="20">
        <f>SUM(C59:W59)</f>
        <v>801.35</v>
      </c>
      <c r="D59" s="20">
        <v>0</v>
      </c>
      <c r="E59" s="3">
        <v>0</v>
      </c>
      <c r="F59" s="3">
        <v>0</v>
      </c>
      <c r="H59" s="4"/>
      <c r="I59" s="4">
        <v>52.5</v>
      </c>
      <c r="J59" s="4">
        <v>433.85</v>
      </c>
      <c r="K59" s="4">
        <v>281</v>
      </c>
      <c r="L59" s="4">
        <v>34</v>
      </c>
    </row>
    <row r="60" spans="1:1025" ht="17.100000000000001" customHeight="1">
      <c r="A60" s="21" t="s">
        <v>1096</v>
      </c>
      <c r="B60" s="20">
        <f>SUM(C60:W60)</f>
        <v>787.2</v>
      </c>
      <c r="D60" s="20">
        <v>0</v>
      </c>
      <c r="E60" s="3">
        <f>SUM(80+120+120+90)</f>
        <v>410</v>
      </c>
      <c r="F60" s="3">
        <f>SUM(50+83+80+84)</f>
        <v>297</v>
      </c>
      <c r="G60" s="4">
        <f>SUM(30.6+49.6)</f>
        <v>80.2</v>
      </c>
      <c r="H60" s="4"/>
    </row>
    <row r="61" spans="1:1025" ht="17.100000000000001" customHeight="1">
      <c r="A61" s="21" t="s">
        <v>1127</v>
      </c>
      <c r="B61" s="20">
        <f>SUM(C61:W61)</f>
        <v>782</v>
      </c>
      <c r="D61" s="20">
        <f>100+160</f>
        <v>260</v>
      </c>
      <c r="E61" s="3">
        <f>SUM(100+100+122)</f>
        <v>322</v>
      </c>
      <c r="F61" s="3">
        <v>0</v>
      </c>
      <c r="G61" s="4">
        <f>SUM(80+120)</f>
        <v>200</v>
      </c>
      <c r="H61" s="4"/>
    </row>
    <row r="62" spans="1:1025" ht="17.100000000000001" customHeight="1">
      <c r="A62" s="21" t="s">
        <v>1309</v>
      </c>
      <c r="B62" s="20">
        <f>SUM(C62:W62)</f>
        <v>768.5</v>
      </c>
      <c r="C62" s="20">
        <f>54+86+120+84</f>
        <v>344</v>
      </c>
      <c r="D62" s="20">
        <f>81+81+50+80</f>
        <v>292</v>
      </c>
      <c r="E62" s="3">
        <f>SUM(30+50+52.5)</f>
        <v>132.5</v>
      </c>
      <c r="F62" s="3">
        <v>0</v>
      </c>
    </row>
    <row r="63" spans="1:1025" s="4" customFormat="1" ht="17.100000000000001" customHeight="1">
      <c r="A63" s="21" t="s">
        <v>1300</v>
      </c>
      <c r="B63" s="20">
        <f>SUM(C63:W63)</f>
        <v>758.7</v>
      </c>
      <c r="C63" s="20">
        <f>54+56+86+84</f>
        <v>280</v>
      </c>
      <c r="D63" s="20">
        <f>54+50+53.6+50+80</f>
        <v>287.60000000000002</v>
      </c>
      <c r="E63" s="3">
        <f>SUM(35+53.6+50+52.5)</f>
        <v>191.1</v>
      </c>
      <c r="F63" s="3">
        <v>0</v>
      </c>
      <c r="H63" s="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  <c r="AMK63"/>
    </row>
    <row r="64" spans="1:1025" ht="17.100000000000001" customHeight="1">
      <c r="A64" s="21" t="s">
        <v>1297</v>
      </c>
      <c r="B64" s="20">
        <f>SUM(C64:W64)</f>
        <v>736.1</v>
      </c>
      <c r="C64" s="20">
        <f>51+86+82+84+50</f>
        <v>353</v>
      </c>
      <c r="D64" s="20">
        <f>46+46+48+32</f>
        <v>172</v>
      </c>
      <c r="E64" s="3">
        <f>SUM(31.6+49+50+50+30.5)</f>
        <v>211.1</v>
      </c>
      <c r="F64" s="3">
        <v>0</v>
      </c>
    </row>
    <row r="65" spans="1:1025" ht="17.100000000000001" customHeight="1">
      <c r="A65" s="21" t="s">
        <v>1098</v>
      </c>
      <c r="B65" s="20">
        <f>SUM(C65:W65)</f>
        <v>734.5</v>
      </c>
      <c r="D65" s="20">
        <v>100</v>
      </c>
      <c r="E65" s="3">
        <f>SUM(82.5+80+122)</f>
        <v>284.5</v>
      </c>
      <c r="F65" s="3">
        <f>SUM(46+80+52+80)</f>
        <v>258</v>
      </c>
      <c r="G65" s="4">
        <f>SUM(42+50)</f>
        <v>92</v>
      </c>
      <c r="H65" s="4"/>
    </row>
    <row r="66" spans="1:1025" ht="17.100000000000001" customHeight="1">
      <c r="A66" s="21" t="s">
        <v>1095</v>
      </c>
      <c r="B66" s="20">
        <f>SUM(C66:W66)</f>
        <v>713.1</v>
      </c>
      <c r="C66" s="20">
        <v>84</v>
      </c>
      <c r="D66" s="20">
        <v>80.7</v>
      </c>
      <c r="E66" s="3">
        <f>SUM(80+87.6)</f>
        <v>167.6</v>
      </c>
      <c r="F66" s="3">
        <f>SUM(42.4+42.4+83+82.4+100)</f>
        <v>350.20000000000005</v>
      </c>
      <c r="G66" s="4">
        <f>SUM(30.6)</f>
        <v>30.6</v>
      </c>
      <c r="H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4"/>
      <c r="NG66" s="4"/>
      <c r="NH66" s="4"/>
      <c r="NI66" s="4"/>
      <c r="NJ66" s="4"/>
      <c r="NK66" s="4"/>
      <c r="NL66" s="4"/>
      <c r="NM66" s="4"/>
      <c r="NN66" s="4"/>
      <c r="NO66" s="4"/>
      <c r="NP66" s="4"/>
      <c r="NQ66" s="4"/>
      <c r="NR66" s="4"/>
      <c r="NS66" s="4"/>
      <c r="NT66" s="4"/>
      <c r="NU66" s="4"/>
      <c r="NV66" s="4"/>
      <c r="NW66" s="4"/>
      <c r="NX66" s="4"/>
      <c r="NY66" s="4"/>
      <c r="NZ66" s="4"/>
      <c r="OA66" s="4"/>
      <c r="OB66" s="4"/>
      <c r="OC66" s="4"/>
      <c r="OD66" s="4"/>
      <c r="OE66" s="4"/>
      <c r="OF66" s="4"/>
      <c r="OG66" s="4"/>
      <c r="OH66" s="4"/>
      <c r="OI66" s="4"/>
      <c r="OJ66" s="4"/>
      <c r="OK66" s="4"/>
      <c r="OL66" s="4"/>
      <c r="OM66" s="4"/>
      <c r="ON66" s="4"/>
      <c r="OO66" s="4"/>
      <c r="OP66" s="4"/>
      <c r="OQ66" s="4"/>
      <c r="OR66" s="4"/>
      <c r="OS66" s="4"/>
      <c r="OT66" s="4"/>
      <c r="OU66" s="4"/>
      <c r="OV66" s="4"/>
      <c r="OW66" s="4"/>
      <c r="OX66" s="4"/>
      <c r="OY66" s="4"/>
      <c r="OZ66" s="4"/>
      <c r="PA66" s="4"/>
      <c r="PB66" s="4"/>
      <c r="PC66" s="4"/>
      <c r="PD66" s="4"/>
      <c r="PE66" s="4"/>
      <c r="PF66" s="4"/>
      <c r="PG66" s="4"/>
      <c r="PH66" s="4"/>
      <c r="PI66" s="4"/>
      <c r="PJ66" s="4"/>
      <c r="PK66" s="4"/>
      <c r="PL66" s="4"/>
      <c r="PM66" s="4"/>
      <c r="PN66" s="4"/>
      <c r="PO66" s="4"/>
      <c r="PP66" s="4"/>
      <c r="PQ66" s="4"/>
      <c r="PR66" s="4"/>
      <c r="PS66" s="4"/>
      <c r="PT66" s="4"/>
      <c r="PU66" s="4"/>
      <c r="PV66" s="4"/>
      <c r="PW66" s="4"/>
      <c r="PX66" s="4"/>
      <c r="PY66" s="4"/>
      <c r="PZ66" s="4"/>
      <c r="QA66" s="4"/>
      <c r="QB66" s="4"/>
      <c r="QC66" s="4"/>
      <c r="QD66" s="4"/>
      <c r="QE66" s="4"/>
      <c r="QF66" s="4"/>
      <c r="QG66" s="4"/>
      <c r="QH66" s="4"/>
      <c r="QI66" s="4"/>
      <c r="QJ66" s="4"/>
      <c r="QK66" s="4"/>
      <c r="QL66" s="4"/>
      <c r="QM66" s="4"/>
      <c r="QN66" s="4"/>
      <c r="QO66" s="4"/>
      <c r="QP66" s="4"/>
      <c r="QQ66" s="4"/>
      <c r="QR66" s="4"/>
      <c r="QS66" s="4"/>
      <c r="QT66" s="4"/>
      <c r="QU66" s="4"/>
      <c r="QV66" s="4"/>
      <c r="QW66" s="4"/>
      <c r="QX66" s="4"/>
      <c r="QY66" s="4"/>
      <c r="QZ66" s="4"/>
      <c r="RA66" s="4"/>
      <c r="RB66" s="4"/>
      <c r="RC66" s="4"/>
      <c r="RD66" s="4"/>
      <c r="RE66" s="4"/>
      <c r="RF66" s="4"/>
      <c r="RG66" s="4"/>
      <c r="RH66" s="4"/>
      <c r="RI66" s="4"/>
      <c r="RJ66" s="4"/>
      <c r="RK66" s="4"/>
      <c r="RL66" s="4"/>
      <c r="RM66" s="4"/>
      <c r="RN66" s="4"/>
      <c r="RO66" s="4"/>
      <c r="RP66" s="4"/>
      <c r="RQ66" s="4"/>
      <c r="RR66" s="4"/>
      <c r="RS66" s="4"/>
      <c r="RT66" s="4"/>
      <c r="RU66" s="4"/>
      <c r="RV66" s="4"/>
      <c r="RW66" s="4"/>
      <c r="RX66" s="4"/>
      <c r="RY66" s="4"/>
      <c r="RZ66" s="4"/>
      <c r="SA66" s="4"/>
      <c r="SB66" s="4"/>
      <c r="SC66" s="4"/>
      <c r="SD66" s="4"/>
      <c r="SE66" s="4"/>
      <c r="SF66" s="4"/>
      <c r="SG66" s="4"/>
      <c r="SH66" s="4"/>
      <c r="SI66" s="4"/>
      <c r="SJ66" s="4"/>
      <c r="SK66" s="4"/>
      <c r="SL66" s="4"/>
      <c r="SM66" s="4"/>
      <c r="SN66" s="4"/>
      <c r="SO66" s="4"/>
      <c r="SP66" s="4"/>
      <c r="SQ66" s="4"/>
      <c r="SR66" s="4"/>
      <c r="SS66" s="4"/>
      <c r="ST66" s="4"/>
      <c r="SU66" s="4"/>
      <c r="SV66" s="4"/>
      <c r="SW66" s="4"/>
      <c r="SX66" s="4"/>
      <c r="SY66" s="4"/>
      <c r="SZ66" s="4"/>
      <c r="TA66" s="4"/>
      <c r="TB66" s="4"/>
      <c r="TC66" s="4"/>
      <c r="TD66" s="4"/>
      <c r="TE66" s="4"/>
      <c r="TF66" s="4"/>
      <c r="TG66" s="4"/>
      <c r="TH66" s="4"/>
      <c r="TI66" s="4"/>
      <c r="TJ66" s="4"/>
      <c r="TK66" s="4"/>
      <c r="TL66" s="4"/>
      <c r="TM66" s="4"/>
      <c r="TN66" s="4"/>
      <c r="TO66" s="4"/>
      <c r="TP66" s="4"/>
      <c r="TQ66" s="4"/>
      <c r="TR66" s="4"/>
      <c r="TS66" s="4"/>
      <c r="TT66" s="4"/>
      <c r="TU66" s="4"/>
      <c r="TV66" s="4"/>
      <c r="TW66" s="4"/>
      <c r="TX66" s="4"/>
      <c r="TY66" s="4"/>
      <c r="TZ66" s="4"/>
      <c r="UA66" s="4"/>
      <c r="UB66" s="4"/>
      <c r="UC66" s="4"/>
      <c r="UD66" s="4"/>
      <c r="UE66" s="4"/>
      <c r="UF66" s="4"/>
      <c r="UG66" s="4"/>
      <c r="UH66" s="4"/>
      <c r="UI66" s="4"/>
      <c r="UJ66" s="4"/>
      <c r="UK66" s="4"/>
      <c r="UL66" s="4"/>
      <c r="UM66" s="4"/>
      <c r="UN66" s="4"/>
      <c r="UO66" s="4"/>
      <c r="UP66" s="4"/>
      <c r="UQ66" s="4"/>
      <c r="UR66" s="4"/>
      <c r="US66" s="4"/>
      <c r="UT66" s="4"/>
      <c r="UU66" s="4"/>
      <c r="UV66" s="4"/>
      <c r="UW66" s="4"/>
      <c r="UX66" s="4"/>
      <c r="UY66" s="4"/>
      <c r="UZ66" s="4"/>
      <c r="VA66" s="4"/>
      <c r="VB66" s="4"/>
      <c r="VC66" s="4"/>
      <c r="VD66" s="4"/>
      <c r="VE66" s="4"/>
      <c r="VF66" s="4"/>
      <c r="VG66" s="4"/>
      <c r="VH66" s="4"/>
      <c r="VI66" s="4"/>
      <c r="VJ66" s="4"/>
      <c r="VK66" s="4"/>
      <c r="VL66" s="4"/>
      <c r="VM66" s="4"/>
      <c r="VN66" s="4"/>
      <c r="VO66" s="4"/>
      <c r="VP66" s="4"/>
      <c r="VQ66" s="4"/>
      <c r="VR66" s="4"/>
      <c r="VS66" s="4"/>
      <c r="VT66" s="4"/>
      <c r="VU66" s="4"/>
      <c r="VV66" s="4"/>
      <c r="VW66" s="4"/>
      <c r="VX66" s="4"/>
      <c r="VY66" s="4"/>
      <c r="VZ66" s="4"/>
      <c r="WA66" s="4"/>
      <c r="WB66" s="4"/>
      <c r="WC66" s="4"/>
      <c r="WD66" s="4"/>
      <c r="WE66" s="4"/>
      <c r="WF66" s="4"/>
      <c r="WG66" s="4"/>
      <c r="WH66" s="4"/>
      <c r="WI66" s="4"/>
      <c r="WJ66" s="4"/>
      <c r="WK66" s="4"/>
      <c r="WL66" s="4"/>
      <c r="WM66" s="4"/>
      <c r="WN66" s="4"/>
      <c r="WO66" s="4"/>
      <c r="WP66" s="4"/>
      <c r="WQ66" s="4"/>
      <c r="WR66" s="4"/>
      <c r="WS66" s="4"/>
      <c r="WT66" s="4"/>
      <c r="WU66" s="4"/>
      <c r="WV66" s="4"/>
      <c r="WW66" s="4"/>
      <c r="WX66" s="4"/>
      <c r="WY66" s="4"/>
      <c r="WZ66" s="4"/>
      <c r="XA66" s="4"/>
      <c r="XB66" s="4"/>
      <c r="XC66" s="4"/>
      <c r="XD66" s="4"/>
      <c r="XE66" s="4"/>
      <c r="XF66" s="4"/>
      <c r="XG66" s="4"/>
      <c r="XH66" s="4"/>
      <c r="XI66" s="4"/>
      <c r="XJ66" s="4"/>
      <c r="XK66" s="4"/>
      <c r="XL66" s="4"/>
      <c r="XM66" s="4"/>
      <c r="XN66" s="4"/>
      <c r="XO66" s="4"/>
      <c r="XP66" s="4"/>
      <c r="XQ66" s="4"/>
      <c r="XR66" s="4"/>
      <c r="XS66" s="4"/>
      <c r="XT66" s="4"/>
      <c r="XU66" s="4"/>
      <c r="XV66" s="4"/>
      <c r="XW66" s="4"/>
      <c r="XX66" s="4"/>
      <c r="XY66" s="4"/>
      <c r="XZ66" s="4"/>
      <c r="YA66" s="4"/>
      <c r="YB66" s="4"/>
      <c r="YC66" s="4"/>
      <c r="YD66" s="4"/>
      <c r="YE66" s="4"/>
      <c r="YF66" s="4"/>
      <c r="YG66" s="4"/>
      <c r="YH66" s="4"/>
      <c r="YI66" s="4"/>
      <c r="YJ66" s="4"/>
      <c r="YK66" s="4"/>
      <c r="YL66" s="4"/>
      <c r="YM66" s="4"/>
      <c r="YN66" s="4"/>
      <c r="YO66" s="4"/>
      <c r="YP66" s="4"/>
      <c r="YQ66" s="4"/>
      <c r="YR66" s="4"/>
      <c r="YS66" s="4"/>
      <c r="YT66" s="4"/>
      <c r="YU66" s="4"/>
      <c r="YV66" s="4"/>
      <c r="YW66" s="4"/>
      <c r="YX66" s="4"/>
      <c r="YY66" s="4"/>
      <c r="YZ66" s="4"/>
      <c r="ZA66" s="4"/>
      <c r="ZB66" s="4"/>
      <c r="ZC66" s="4"/>
      <c r="ZD66" s="4"/>
      <c r="ZE66" s="4"/>
      <c r="ZF66" s="4"/>
      <c r="ZG66" s="4"/>
      <c r="ZH66" s="4"/>
      <c r="ZI66" s="4"/>
      <c r="ZJ66" s="4"/>
      <c r="ZK66" s="4"/>
      <c r="ZL66" s="4"/>
      <c r="ZM66" s="4"/>
      <c r="ZN66" s="4"/>
      <c r="ZO66" s="4"/>
      <c r="ZP66" s="4"/>
      <c r="ZQ66" s="4"/>
      <c r="ZR66" s="4"/>
      <c r="ZS66" s="4"/>
      <c r="ZT66" s="4"/>
      <c r="ZU66" s="4"/>
      <c r="ZV66" s="4"/>
      <c r="ZW66" s="4"/>
      <c r="ZX66" s="4"/>
      <c r="ZY66" s="4"/>
      <c r="ZZ66" s="4"/>
      <c r="AAA66" s="4"/>
      <c r="AAB66" s="4"/>
      <c r="AAC66" s="4"/>
      <c r="AAD66" s="4"/>
      <c r="AAE66" s="4"/>
      <c r="AAF66" s="4"/>
      <c r="AAG66" s="4"/>
      <c r="AAH66" s="4"/>
      <c r="AAI66" s="4"/>
      <c r="AAJ66" s="4"/>
      <c r="AAK66" s="4"/>
      <c r="AAL66" s="4"/>
      <c r="AAM66" s="4"/>
      <c r="AAN66" s="4"/>
      <c r="AAO66" s="4"/>
      <c r="AAP66" s="4"/>
      <c r="AAQ66" s="4"/>
      <c r="AAR66" s="4"/>
      <c r="AAS66" s="4"/>
      <c r="AAT66" s="4"/>
      <c r="AAU66" s="4"/>
      <c r="AAV66" s="4"/>
      <c r="AAW66" s="4"/>
      <c r="AAX66" s="4"/>
      <c r="AAY66" s="4"/>
      <c r="AAZ66" s="4"/>
      <c r="ABA66" s="4"/>
      <c r="ABB66" s="4"/>
      <c r="ABC66" s="4"/>
      <c r="ABD66" s="4"/>
      <c r="ABE66" s="4"/>
      <c r="ABF66" s="4"/>
      <c r="ABG66" s="4"/>
      <c r="ABH66" s="4"/>
      <c r="ABI66" s="4"/>
      <c r="ABJ66" s="4"/>
      <c r="ABK66" s="4"/>
      <c r="ABL66" s="4"/>
      <c r="ABM66" s="4"/>
      <c r="ABN66" s="4"/>
      <c r="ABO66" s="4"/>
      <c r="ABP66" s="4"/>
      <c r="ABQ66" s="4"/>
      <c r="ABR66" s="4"/>
      <c r="ABS66" s="4"/>
      <c r="ABT66" s="4"/>
      <c r="ABU66" s="4"/>
      <c r="ABV66" s="4"/>
      <c r="ABW66" s="4"/>
      <c r="ABX66" s="4"/>
      <c r="ABY66" s="4"/>
      <c r="ABZ66" s="4"/>
      <c r="ACA66" s="4"/>
      <c r="ACB66" s="4"/>
      <c r="ACC66" s="4"/>
      <c r="ACD66" s="4"/>
      <c r="ACE66" s="4"/>
      <c r="ACF66" s="4"/>
      <c r="ACG66" s="4"/>
      <c r="ACH66" s="4"/>
      <c r="ACI66" s="4"/>
      <c r="ACJ66" s="4"/>
      <c r="ACK66" s="4"/>
      <c r="ACL66" s="4"/>
      <c r="ACM66" s="4"/>
      <c r="ACN66" s="4"/>
      <c r="ACO66" s="4"/>
      <c r="ACP66" s="4"/>
      <c r="ACQ66" s="4"/>
      <c r="ACR66" s="4"/>
      <c r="ACS66" s="4"/>
      <c r="ACT66" s="4"/>
      <c r="ACU66" s="4"/>
      <c r="ACV66" s="4"/>
      <c r="ACW66" s="4"/>
      <c r="ACX66" s="4"/>
      <c r="ACY66" s="4"/>
      <c r="ACZ66" s="4"/>
      <c r="ADA66" s="4"/>
      <c r="ADB66" s="4"/>
      <c r="ADC66" s="4"/>
      <c r="ADD66" s="4"/>
      <c r="ADE66" s="4"/>
      <c r="ADF66" s="4"/>
      <c r="ADG66" s="4"/>
      <c r="ADH66" s="4"/>
      <c r="ADI66" s="4"/>
      <c r="ADJ66" s="4"/>
      <c r="ADK66" s="4"/>
      <c r="ADL66" s="4"/>
      <c r="ADM66" s="4"/>
      <c r="ADN66" s="4"/>
      <c r="ADO66" s="4"/>
      <c r="ADP66" s="4"/>
      <c r="ADQ66" s="4"/>
      <c r="ADR66" s="4"/>
      <c r="ADS66" s="4"/>
      <c r="ADT66" s="4"/>
      <c r="ADU66" s="4"/>
      <c r="ADV66" s="4"/>
      <c r="ADW66" s="4"/>
      <c r="ADX66" s="4"/>
      <c r="ADY66" s="4"/>
      <c r="ADZ66" s="4"/>
      <c r="AEA66" s="4"/>
      <c r="AEB66" s="4"/>
      <c r="AEC66" s="4"/>
      <c r="AED66" s="4"/>
      <c r="AEE66" s="4"/>
      <c r="AEF66" s="4"/>
      <c r="AEG66" s="4"/>
      <c r="AEH66" s="4"/>
      <c r="AEI66" s="4"/>
      <c r="AEJ66" s="4"/>
      <c r="AEK66" s="4"/>
      <c r="AEL66" s="4"/>
      <c r="AEM66" s="4"/>
      <c r="AEN66" s="4"/>
      <c r="AEO66" s="4"/>
      <c r="AEP66" s="4"/>
      <c r="AEQ66" s="4"/>
      <c r="AER66" s="4"/>
      <c r="AES66" s="4"/>
      <c r="AET66" s="4"/>
      <c r="AEU66" s="4"/>
      <c r="AEV66" s="4"/>
      <c r="AEW66" s="4"/>
      <c r="AEX66" s="4"/>
      <c r="AEY66" s="4"/>
      <c r="AEZ66" s="4"/>
      <c r="AFA66" s="4"/>
      <c r="AFB66" s="4"/>
      <c r="AFC66" s="4"/>
      <c r="AFD66" s="4"/>
      <c r="AFE66" s="4"/>
      <c r="AFF66" s="4"/>
      <c r="AFG66" s="4"/>
      <c r="AFH66" s="4"/>
      <c r="AFI66" s="4"/>
      <c r="AFJ66" s="4"/>
      <c r="AFK66" s="4"/>
      <c r="AFL66" s="4"/>
      <c r="AFM66" s="4"/>
      <c r="AFN66" s="4"/>
      <c r="AFO66" s="4"/>
      <c r="AFP66" s="4"/>
      <c r="AFQ66" s="4"/>
      <c r="AFR66" s="4"/>
      <c r="AFS66" s="4"/>
      <c r="AFT66" s="4"/>
      <c r="AFU66" s="4"/>
      <c r="AFV66" s="4"/>
      <c r="AFW66" s="4"/>
      <c r="AFX66" s="4"/>
      <c r="AFY66" s="4"/>
      <c r="AFZ66" s="4"/>
      <c r="AGA66" s="4"/>
      <c r="AGB66" s="4"/>
      <c r="AGC66" s="4"/>
      <c r="AGD66" s="4"/>
      <c r="AGE66" s="4"/>
      <c r="AGF66" s="4"/>
      <c r="AGG66" s="4"/>
      <c r="AGH66" s="4"/>
      <c r="AGI66" s="4"/>
      <c r="AGJ66" s="4"/>
      <c r="AGK66" s="4"/>
      <c r="AGL66" s="4"/>
      <c r="AGM66" s="4"/>
      <c r="AGN66" s="4"/>
      <c r="AGO66" s="4"/>
      <c r="AGP66" s="4"/>
      <c r="AGQ66" s="4"/>
      <c r="AGR66" s="4"/>
      <c r="AGS66" s="4"/>
      <c r="AGT66" s="4"/>
      <c r="AGU66" s="4"/>
      <c r="AGV66" s="4"/>
      <c r="AGW66" s="4"/>
      <c r="AGX66" s="4"/>
      <c r="AGY66" s="4"/>
      <c r="AGZ66" s="4"/>
      <c r="AHA66" s="4"/>
      <c r="AHB66" s="4"/>
      <c r="AHC66" s="4"/>
      <c r="AHD66" s="4"/>
      <c r="AHE66" s="4"/>
      <c r="AHF66" s="4"/>
      <c r="AHG66" s="4"/>
      <c r="AHH66" s="4"/>
      <c r="AHI66" s="4"/>
      <c r="AHJ66" s="4"/>
      <c r="AHK66" s="4"/>
      <c r="AHL66" s="4"/>
      <c r="AHM66" s="4"/>
      <c r="AHN66" s="4"/>
      <c r="AHO66" s="4"/>
      <c r="AHP66" s="4"/>
      <c r="AHQ66" s="4"/>
      <c r="AHR66" s="4"/>
      <c r="AHS66" s="4"/>
      <c r="AHT66" s="4"/>
      <c r="AHU66" s="4"/>
      <c r="AHV66" s="4"/>
      <c r="AHW66" s="4"/>
      <c r="AHX66" s="4"/>
      <c r="AHY66" s="4"/>
      <c r="AHZ66" s="4"/>
      <c r="AIA66" s="4"/>
      <c r="AIB66" s="4"/>
      <c r="AIC66" s="4"/>
      <c r="AID66" s="4"/>
      <c r="AIE66" s="4"/>
      <c r="AIF66" s="4"/>
      <c r="AIG66" s="4"/>
      <c r="AIH66" s="4"/>
      <c r="AII66" s="4"/>
      <c r="AIJ66" s="4"/>
      <c r="AIK66" s="4"/>
      <c r="AIL66" s="4"/>
      <c r="AIM66" s="4"/>
      <c r="AIN66" s="4"/>
      <c r="AIO66" s="4"/>
      <c r="AIP66" s="4"/>
      <c r="AIQ66" s="4"/>
      <c r="AIR66" s="4"/>
      <c r="AIS66" s="4"/>
      <c r="AIT66" s="4"/>
      <c r="AIU66" s="4"/>
      <c r="AIV66" s="4"/>
      <c r="AIW66" s="4"/>
      <c r="AIX66" s="4"/>
      <c r="AIY66" s="4"/>
      <c r="AIZ66" s="4"/>
      <c r="AJA66" s="4"/>
      <c r="AJB66" s="4"/>
      <c r="AJC66" s="4"/>
      <c r="AJD66" s="4"/>
      <c r="AJE66" s="4"/>
      <c r="AJF66" s="4"/>
      <c r="AJG66" s="4"/>
      <c r="AJH66" s="4"/>
      <c r="AJI66" s="4"/>
      <c r="AJJ66" s="4"/>
      <c r="AJK66" s="4"/>
      <c r="AJL66" s="4"/>
      <c r="AJM66" s="4"/>
      <c r="AJN66" s="4"/>
      <c r="AJO66" s="4"/>
      <c r="AJP66" s="4"/>
      <c r="AJQ66" s="4"/>
      <c r="AJR66" s="4"/>
      <c r="AJS66" s="4"/>
      <c r="AJT66" s="4"/>
      <c r="AJU66" s="4"/>
      <c r="AJV66" s="4"/>
      <c r="AJW66" s="4"/>
      <c r="AJX66" s="4"/>
      <c r="AJY66" s="4"/>
      <c r="AJZ66" s="4"/>
      <c r="AKA66" s="4"/>
      <c r="AKB66" s="4"/>
      <c r="AKC66" s="4"/>
      <c r="AKD66" s="4"/>
      <c r="AKE66" s="4"/>
      <c r="AKF66" s="4"/>
      <c r="AKG66" s="4"/>
      <c r="AKH66" s="4"/>
      <c r="AKI66" s="4"/>
      <c r="AKJ66" s="4"/>
      <c r="AKK66" s="4"/>
      <c r="AKL66" s="4"/>
      <c r="AKM66" s="4"/>
      <c r="AKN66" s="4"/>
      <c r="AKO66" s="4"/>
      <c r="AKP66" s="4"/>
      <c r="AKQ66" s="4"/>
      <c r="AKR66" s="4"/>
      <c r="AKS66" s="4"/>
      <c r="AKT66" s="4"/>
      <c r="AKU66" s="4"/>
      <c r="AKV66" s="4"/>
      <c r="AKW66" s="4"/>
      <c r="AKX66" s="4"/>
      <c r="AKY66" s="4"/>
      <c r="AKZ66" s="4"/>
      <c r="ALA66" s="4"/>
      <c r="ALB66" s="4"/>
      <c r="ALC66" s="4"/>
      <c r="ALD66" s="4"/>
      <c r="ALE66" s="4"/>
      <c r="ALF66" s="4"/>
      <c r="ALG66" s="4"/>
      <c r="ALH66" s="4"/>
      <c r="ALI66" s="4"/>
      <c r="ALJ66" s="4"/>
      <c r="ALK66" s="4"/>
      <c r="ALL66" s="4"/>
      <c r="ALM66" s="4"/>
      <c r="ALN66" s="4"/>
      <c r="ALO66" s="4"/>
      <c r="ALP66" s="4"/>
      <c r="ALQ66" s="4"/>
      <c r="ALR66" s="4"/>
      <c r="ALS66" s="4"/>
      <c r="ALT66" s="4"/>
      <c r="ALU66" s="4"/>
      <c r="ALV66" s="4"/>
      <c r="ALW66" s="4"/>
      <c r="ALX66" s="4"/>
      <c r="ALY66" s="4"/>
      <c r="ALZ66" s="4"/>
      <c r="AMA66" s="4"/>
      <c r="AMB66" s="4"/>
      <c r="AMC66" s="4"/>
      <c r="AMD66" s="4"/>
      <c r="AME66" s="4"/>
      <c r="AMF66" s="4"/>
      <c r="AMG66" s="4"/>
      <c r="AMH66" s="4"/>
      <c r="AMI66" s="4"/>
      <c r="AMJ66" s="4"/>
      <c r="AMK66" s="4"/>
    </row>
    <row r="67" spans="1:1025" ht="17.100000000000001" customHeight="1">
      <c r="A67" s="21" t="s">
        <v>1149</v>
      </c>
      <c r="B67" s="20">
        <f>SUM(C67:W67)</f>
        <v>681.5</v>
      </c>
      <c r="C67" s="20">
        <v>54</v>
      </c>
      <c r="D67" s="20">
        <f>80+55</f>
        <v>135</v>
      </c>
      <c r="E67" s="3">
        <f>SUM(55+60+82.5+80+80)</f>
        <v>357.5</v>
      </c>
      <c r="F67" s="3">
        <f>SUM(50+54)</f>
        <v>104</v>
      </c>
      <c r="G67" s="4">
        <f>SUM(31)</f>
        <v>31</v>
      </c>
      <c r="H67" s="4"/>
    </row>
    <row r="68" spans="1:1025" ht="17.100000000000001" customHeight="1">
      <c r="A68" s="21" t="s">
        <v>1311</v>
      </c>
      <c r="B68" s="20">
        <f>SUM(C68:W68)</f>
        <v>676.9</v>
      </c>
      <c r="C68" s="20">
        <v>80</v>
      </c>
      <c r="D68" s="20">
        <f>46+46+50+80.4+80+80+82</f>
        <v>464.4</v>
      </c>
      <c r="E68" s="3">
        <f>SUM(30+50+52.5)</f>
        <v>132.5</v>
      </c>
      <c r="F68" s="3">
        <v>0</v>
      </c>
    </row>
    <row r="69" spans="1:1025" ht="17.100000000000001" customHeight="1">
      <c r="A69" s="21" t="s">
        <v>1063</v>
      </c>
      <c r="B69" s="20">
        <f>SUM(C69:W69)</f>
        <v>675.35</v>
      </c>
      <c r="D69" s="20">
        <v>0</v>
      </c>
      <c r="E69" s="3">
        <v>0</v>
      </c>
      <c r="F69" s="3">
        <v>0</v>
      </c>
      <c r="G69" s="4">
        <f>SUM(34)</f>
        <v>34</v>
      </c>
      <c r="H69" s="4">
        <f>SUM(30+34+34)</f>
        <v>98</v>
      </c>
      <c r="I69" s="4">
        <v>103.5</v>
      </c>
      <c r="J69" s="4">
        <v>439.85</v>
      </c>
    </row>
    <row r="70" spans="1:1025" s="4" customFormat="1" ht="17.100000000000001" customHeight="1">
      <c r="A70" s="21" t="s">
        <v>1065</v>
      </c>
      <c r="B70" s="20">
        <f>SUM(C70:W70)</f>
        <v>668</v>
      </c>
      <c r="C70" s="20"/>
      <c r="D70" s="20">
        <v>0</v>
      </c>
      <c r="E70" s="3">
        <v>0</v>
      </c>
      <c r="F70" s="3">
        <v>0</v>
      </c>
      <c r="M70" s="4">
        <v>207</v>
      </c>
      <c r="N70" s="4">
        <v>236</v>
      </c>
      <c r="O70" s="4">
        <v>225</v>
      </c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  <c r="AMK70"/>
    </row>
    <row r="71" spans="1:1025" ht="17.100000000000001" customHeight="1">
      <c r="A71" s="21" t="s">
        <v>1254</v>
      </c>
      <c r="B71" s="20">
        <f>SUM(C71:W71)</f>
        <v>661.6</v>
      </c>
      <c r="C71" s="20">
        <f>56+86+80+120</f>
        <v>342</v>
      </c>
      <c r="D71" s="20">
        <f>31.6+50+42.4+80+82</f>
        <v>286</v>
      </c>
      <c r="E71" s="3">
        <v>0</v>
      </c>
      <c r="F71" s="3">
        <f>SUM(33.6)</f>
        <v>33.6</v>
      </c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4"/>
      <c r="NG71" s="4"/>
      <c r="NH71" s="4"/>
      <c r="NI71" s="4"/>
      <c r="NJ71" s="4"/>
      <c r="NK71" s="4"/>
      <c r="NL71" s="4"/>
      <c r="NM71" s="4"/>
      <c r="NN71" s="4"/>
      <c r="NO71" s="4"/>
      <c r="NP71" s="4"/>
      <c r="NQ71" s="4"/>
      <c r="NR71" s="4"/>
      <c r="NS71" s="4"/>
      <c r="NT71" s="4"/>
      <c r="NU71" s="4"/>
      <c r="NV71" s="4"/>
      <c r="NW71" s="4"/>
      <c r="NX71" s="4"/>
      <c r="NY71" s="4"/>
      <c r="NZ71" s="4"/>
      <c r="OA71" s="4"/>
      <c r="OB71" s="4"/>
      <c r="OC71" s="4"/>
      <c r="OD71" s="4"/>
      <c r="OE71" s="4"/>
      <c r="OF71" s="4"/>
      <c r="OG71" s="4"/>
      <c r="OH71" s="4"/>
      <c r="OI71" s="4"/>
      <c r="OJ71" s="4"/>
      <c r="OK71" s="4"/>
      <c r="OL71" s="4"/>
      <c r="OM71" s="4"/>
      <c r="ON71" s="4"/>
      <c r="OO71" s="4"/>
      <c r="OP71" s="4"/>
      <c r="OQ71" s="4"/>
      <c r="OR71" s="4"/>
      <c r="OS71" s="4"/>
      <c r="OT71" s="4"/>
      <c r="OU71" s="4"/>
      <c r="OV71" s="4"/>
      <c r="OW71" s="4"/>
      <c r="OX71" s="4"/>
      <c r="OY71" s="4"/>
      <c r="OZ71" s="4"/>
      <c r="PA71" s="4"/>
      <c r="PB71" s="4"/>
      <c r="PC71" s="4"/>
      <c r="PD71" s="4"/>
      <c r="PE71" s="4"/>
      <c r="PF71" s="4"/>
      <c r="PG71" s="4"/>
      <c r="PH71" s="4"/>
      <c r="PI71" s="4"/>
      <c r="PJ71" s="4"/>
      <c r="PK71" s="4"/>
      <c r="PL71" s="4"/>
      <c r="PM71" s="4"/>
      <c r="PN71" s="4"/>
      <c r="PO71" s="4"/>
      <c r="PP71" s="4"/>
      <c r="PQ71" s="4"/>
      <c r="PR71" s="4"/>
      <c r="PS71" s="4"/>
      <c r="PT71" s="4"/>
      <c r="PU71" s="4"/>
      <c r="PV71" s="4"/>
      <c r="PW71" s="4"/>
      <c r="PX71" s="4"/>
      <c r="PY71" s="4"/>
      <c r="PZ71" s="4"/>
      <c r="QA71" s="4"/>
      <c r="QB71" s="4"/>
      <c r="QC71" s="4"/>
      <c r="QD71" s="4"/>
      <c r="QE71" s="4"/>
      <c r="QF71" s="4"/>
      <c r="QG71" s="4"/>
      <c r="QH71" s="4"/>
      <c r="QI71" s="4"/>
      <c r="QJ71" s="4"/>
      <c r="QK71" s="4"/>
      <c r="QL71" s="4"/>
      <c r="QM71" s="4"/>
      <c r="QN71" s="4"/>
      <c r="QO71" s="4"/>
      <c r="QP71" s="4"/>
      <c r="QQ71" s="4"/>
      <c r="QR71" s="4"/>
      <c r="QS71" s="4"/>
      <c r="QT71" s="4"/>
      <c r="QU71" s="4"/>
      <c r="QV71" s="4"/>
      <c r="QW71" s="4"/>
      <c r="QX71" s="4"/>
      <c r="QY71" s="4"/>
      <c r="QZ71" s="4"/>
      <c r="RA71" s="4"/>
      <c r="RB71" s="4"/>
      <c r="RC71" s="4"/>
      <c r="RD71" s="4"/>
      <c r="RE71" s="4"/>
      <c r="RF71" s="4"/>
      <c r="RG71" s="4"/>
      <c r="RH71" s="4"/>
      <c r="RI71" s="4"/>
      <c r="RJ71" s="4"/>
      <c r="RK71" s="4"/>
      <c r="RL71" s="4"/>
      <c r="RM71" s="4"/>
      <c r="RN71" s="4"/>
      <c r="RO71" s="4"/>
      <c r="RP71" s="4"/>
      <c r="RQ71" s="4"/>
      <c r="RR71" s="4"/>
      <c r="RS71" s="4"/>
      <c r="RT71" s="4"/>
      <c r="RU71" s="4"/>
      <c r="RV71" s="4"/>
      <c r="RW71" s="4"/>
      <c r="RX71" s="4"/>
      <c r="RY71" s="4"/>
      <c r="RZ71" s="4"/>
      <c r="SA71" s="4"/>
      <c r="SB71" s="4"/>
      <c r="SC71" s="4"/>
      <c r="SD71" s="4"/>
      <c r="SE71" s="4"/>
      <c r="SF71" s="4"/>
      <c r="SG71" s="4"/>
      <c r="SH71" s="4"/>
      <c r="SI71" s="4"/>
      <c r="SJ71" s="4"/>
      <c r="SK71" s="4"/>
      <c r="SL71" s="4"/>
      <c r="SM71" s="4"/>
      <c r="SN71" s="4"/>
      <c r="SO71" s="4"/>
      <c r="SP71" s="4"/>
      <c r="SQ71" s="4"/>
      <c r="SR71" s="4"/>
      <c r="SS71" s="4"/>
      <c r="ST71" s="4"/>
      <c r="SU71" s="4"/>
      <c r="SV71" s="4"/>
      <c r="SW71" s="4"/>
      <c r="SX71" s="4"/>
      <c r="SY71" s="4"/>
      <c r="SZ71" s="4"/>
      <c r="TA71" s="4"/>
      <c r="TB71" s="4"/>
      <c r="TC71" s="4"/>
      <c r="TD71" s="4"/>
      <c r="TE71" s="4"/>
      <c r="TF71" s="4"/>
      <c r="TG71" s="4"/>
      <c r="TH71" s="4"/>
      <c r="TI71" s="4"/>
      <c r="TJ71" s="4"/>
      <c r="TK71" s="4"/>
      <c r="TL71" s="4"/>
      <c r="TM71" s="4"/>
      <c r="TN71" s="4"/>
      <c r="TO71" s="4"/>
      <c r="TP71" s="4"/>
      <c r="TQ71" s="4"/>
      <c r="TR71" s="4"/>
      <c r="TS71" s="4"/>
      <c r="TT71" s="4"/>
      <c r="TU71" s="4"/>
      <c r="TV71" s="4"/>
      <c r="TW71" s="4"/>
      <c r="TX71" s="4"/>
      <c r="TY71" s="4"/>
      <c r="TZ71" s="4"/>
      <c r="UA71" s="4"/>
      <c r="UB71" s="4"/>
      <c r="UC71" s="4"/>
      <c r="UD71" s="4"/>
      <c r="UE71" s="4"/>
      <c r="UF71" s="4"/>
      <c r="UG71" s="4"/>
      <c r="UH71" s="4"/>
      <c r="UI71" s="4"/>
      <c r="UJ71" s="4"/>
      <c r="UK71" s="4"/>
      <c r="UL71" s="4"/>
      <c r="UM71" s="4"/>
      <c r="UN71" s="4"/>
      <c r="UO71" s="4"/>
      <c r="UP71" s="4"/>
      <c r="UQ71" s="4"/>
      <c r="UR71" s="4"/>
      <c r="US71" s="4"/>
      <c r="UT71" s="4"/>
      <c r="UU71" s="4"/>
      <c r="UV71" s="4"/>
      <c r="UW71" s="4"/>
      <c r="UX71" s="4"/>
      <c r="UY71" s="4"/>
      <c r="UZ71" s="4"/>
      <c r="VA71" s="4"/>
      <c r="VB71" s="4"/>
      <c r="VC71" s="4"/>
      <c r="VD71" s="4"/>
      <c r="VE71" s="4"/>
      <c r="VF71" s="4"/>
      <c r="VG71" s="4"/>
      <c r="VH71" s="4"/>
      <c r="VI71" s="4"/>
      <c r="VJ71" s="4"/>
      <c r="VK71" s="4"/>
      <c r="VL71" s="4"/>
      <c r="VM71" s="4"/>
      <c r="VN71" s="4"/>
      <c r="VO71" s="4"/>
      <c r="VP71" s="4"/>
      <c r="VQ71" s="4"/>
      <c r="VR71" s="4"/>
      <c r="VS71" s="4"/>
      <c r="VT71" s="4"/>
      <c r="VU71" s="4"/>
      <c r="VV71" s="4"/>
      <c r="VW71" s="4"/>
      <c r="VX71" s="4"/>
      <c r="VY71" s="4"/>
      <c r="VZ71" s="4"/>
      <c r="WA71" s="4"/>
      <c r="WB71" s="4"/>
      <c r="WC71" s="4"/>
      <c r="WD71" s="4"/>
      <c r="WE71" s="4"/>
      <c r="WF71" s="4"/>
      <c r="WG71" s="4"/>
      <c r="WH71" s="4"/>
      <c r="WI71" s="4"/>
      <c r="WJ71" s="4"/>
      <c r="WK71" s="4"/>
      <c r="WL71" s="4"/>
      <c r="WM71" s="4"/>
      <c r="WN71" s="4"/>
      <c r="WO71" s="4"/>
      <c r="WP71" s="4"/>
      <c r="WQ71" s="4"/>
      <c r="WR71" s="4"/>
      <c r="WS71" s="4"/>
      <c r="WT71" s="4"/>
      <c r="WU71" s="4"/>
      <c r="WV71" s="4"/>
      <c r="WW71" s="4"/>
      <c r="WX71" s="4"/>
      <c r="WY71" s="4"/>
      <c r="WZ71" s="4"/>
      <c r="XA71" s="4"/>
      <c r="XB71" s="4"/>
      <c r="XC71" s="4"/>
      <c r="XD71" s="4"/>
      <c r="XE71" s="4"/>
      <c r="XF71" s="4"/>
      <c r="XG71" s="4"/>
      <c r="XH71" s="4"/>
      <c r="XI71" s="4"/>
      <c r="XJ71" s="4"/>
      <c r="XK71" s="4"/>
      <c r="XL71" s="4"/>
      <c r="XM71" s="4"/>
      <c r="XN71" s="4"/>
      <c r="XO71" s="4"/>
      <c r="XP71" s="4"/>
      <c r="XQ71" s="4"/>
      <c r="XR71" s="4"/>
      <c r="XS71" s="4"/>
      <c r="XT71" s="4"/>
      <c r="XU71" s="4"/>
      <c r="XV71" s="4"/>
      <c r="XW71" s="4"/>
      <c r="XX71" s="4"/>
      <c r="XY71" s="4"/>
      <c r="XZ71" s="4"/>
      <c r="YA71" s="4"/>
      <c r="YB71" s="4"/>
      <c r="YC71" s="4"/>
      <c r="YD71" s="4"/>
      <c r="YE71" s="4"/>
      <c r="YF71" s="4"/>
      <c r="YG71" s="4"/>
      <c r="YH71" s="4"/>
      <c r="YI71" s="4"/>
      <c r="YJ71" s="4"/>
      <c r="YK71" s="4"/>
      <c r="YL71" s="4"/>
      <c r="YM71" s="4"/>
      <c r="YN71" s="4"/>
      <c r="YO71" s="4"/>
      <c r="YP71" s="4"/>
      <c r="YQ71" s="4"/>
      <c r="YR71" s="4"/>
      <c r="YS71" s="4"/>
      <c r="YT71" s="4"/>
      <c r="YU71" s="4"/>
      <c r="YV71" s="4"/>
      <c r="YW71" s="4"/>
      <c r="YX71" s="4"/>
      <c r="YY71" s="4"/>
      <c r="YZ71" s="4"/>
      <c r="ZA71" s="4"/>
      <c r="ZB71" s="4"/>
      <c r="ZC71" s="4"/>
      <c r="ZD71" s="4"/>
      <c r="ZE71" s="4"/>
      <c r="ZF71" s="4"/>
      <c r="ZG71" s="4"/>
      <c r="ZH71" s="4"/>
      <c r="ZI71" s="4"/>
      <c r="ZJ71" s="4"/>
      <c r="ZK71" s="4"/>
      <c r="ZL71" s="4"/>
      <c r="ZM71" s="4"/>
      <c r="ZN71" s="4"/>
      <c r="ZO71" s="4"/>
      <c r="ZP71" s="4"/>
      <c r="ZQ71" s="4"/>
      <c r="ZR71" s="4"/>
      <c r="ZS71" s="4"/>
      <c r="ZT71" s="4"/>
      <c r="ZU71" s="4"/>
      <c r="ZV71" s="4"/>
      <c r="ZW71" s="4"/>
      <c r="ZX71" s="4"/>
      <c r="ZY71" s="4"/>
      <c r="ZZ71" s="4"/>
      <c r="AAA71" s="4"/>
      <c r="AAB71" s="4"/>
      <c r="AAC71" s="4"/>
      <c r="AAD71" s="4"/>
      <c r="AAE71" s="4"/>
      <c r="AAF71" s="4"/>
      <c r="AAG71" s="4"/>
      <c r="AAH71" s="4"/>
      <c r="AAI71" s="4"/>
      <c r="AAJ71" s="4"/>
      <c r="AAK71" s="4"/>
      <c r="AAL71" s="4"/>
      <c r="AAM71" s="4"/>
      <c r="AAN71" s="4"/>
      <c r="AAO71" s="4"/>
      <c r="AAP71" s="4"/>
      <c r="AAQ71" s="4"/>
      <c r="AAR71" s="4"/>
      <c r="AAS71" s="4"/>
      <c r="AAT71" s="4"/>
      <c r="AAU71" s="4"/>
      <c r="AAV71" s="4"/>
      <c r="AAW71" s="4"/>
      <c r="AAX71" s="4"/>
      <c r="AAY71" s="4"/>
      <c r="AAZ71" s="4"/>
      <c r="ABA71" s="4"/>
      <c r="ABB71" s="4"/>
      <c r="ABC71" s="4"/>
      <c r="ABD71" s="4"/>
      <c r="ABE71" s="4"/>
      <c r="ABF71" s="4"/>
      <c r="ABG71" s="4"/>
      <c r="ABH71" s="4"/>
      <c r="ABI71" s="4"/>
      <c r="ABJ71" s="4"/>
      <c r="ABK71" s="4"/>
      <c r="ABL71" s="4"/>
      <c r="ABM71" s="4"/>
      <c r="ABN71" s="4"/>
      <c r="ABO71" s="4"/>
      <c r="ABP71" s="4"/>
      <c r="ABQ71" s="4"/>
      <c r="ABR71" s="4"/>
      <c r="ABS71" s="4"/>
      <c r="ABT71" s="4"/>
      <c r="ABU71" s="4"/>
      <c r="ABV71" s="4"/>
      <c r="ABW71" s="4"/>
      <c r="ABX71" s="4"/>
      <c r="ABY71" s="4"/>
      <c r="ABZ71" s="4"/>
      <c r="ACA71" s="4"/>
      <c r="ACB71" s="4"/>
      <c r="ACC71" s="4"/>
      <c r="ACD71" s="4"/>
      <c r="ACE71" s="4"/>
      <c r="ACF71" s="4"/>
      <c r="ACG71" s="4"/>
      <c r="ACH71" s="4"/>
      <c r="ACI71" s="4"/>
      <c r="ACJ71" s="4"/>
      <c r="ACK71" s="4"/>
      <c r="ACL71" s="4"/>
      <c r="ACM71" s="4"/>
      <c r="ACN71" s="4"/>
      <c r="ACO71" s="4"/>
      <c r="ACP71" s="4"/>
      <c r="ACQ71" s="4"/>
      <c r="ACR71" s="4"/>
      <c r="ACS71" s="4"/>
      <c r="ACT71" s="4"/>
      <c r="ACU71" s="4"/>
      <c r="ACV71" s="4"/>
      <c r="ACW71" s="4"/>
      <c r="ACX71" s="4"/>
      <c r="ACY71" s="4"/>
      <c r="ACZ71" s="4"/>
      <c r="ADA71" s="4"/>
      <c r="ADB71" s="4"/>
      <c r="ADC71" s="4"/>
      <c r="ADD71" s="4"/>
      <c r="ADE71" s="4"/>
      <c r="ADF71" s="4"/>
      <c r="ADG71" s="4"/>
      <c r="ADH71" s="4"/>
      <c r="ADI71" s="4"/>
      <c r="ADJ71" s="4"/>
      <c r="ADK71" s="4"/>
      <c r="ADL71" s="4"/>
      <c r="ADM71" s="4"/>
      <c r="ADN71" s="4"/>
      <c r="ADO71" s="4"/>
      <c r="ADP71" s="4"/>
      <c r="ADQ71" s="4"/>
      <c r="ADR71" s="4"/>
      <c r="ADS71" s="4"/>
      <c r="ADT71" s="4"/>
      <c r="ADU71" s="4"/>
      <c r="ADV71" s="4"/>
      <c r="ADW71" s="4"/>
      <c r="ADX71" s="4"/>
      <c r="ADY71" s="4"/>
      <c r="ADZ71" s="4"/>
      <c r="AEA71" s="4"/>
      <c r="AEB71" s="4"/>
      <c r="AEC71" s="4"/>
      <c r="AED71" s="4"/>
      <c r="AEE71" s="4"/>
      <c r="AEF71" s="4"/>
      <c r="AEG71" s="4"/>
      <c r="AEH71" s="4"/>
      <c r="AEI71" s="4"/>
      <c r="AEJ71" s="4"/>
      <c r="AEK71" s="4"/>
      <c r="AEL71" s="4"/>
      <c r="AEM71" s="4"/>
      <c r="AEN71" s="4"/>
      <c r="AEO71" s="4"/>
      <c r="AEP71" s="4"/>
      <c r="AEQ71" s="4"/>
      <c r="AER71" s="4"/>
      <c r="AES71" s="4"/>
      <c r="AET71" s="4"/>
      <c r="AEU71" s="4"/>
      <c r="AEV71" s="4"/>
      <c r="AEW71" s="4"/>
      <c r="AEX71" s="4"/>
      <c r="AEY71" s="4"/>
      <c r="AEZ71" s="4"/>
      <c r="AFA71" s="4"/>
      <c r="AFB71" s="4"/>
      <c r="AFC71" s="4"/>
      <c r="AFD71" s="4"/>
      <c r="AFE71" s="4"/>
      <c r="AFF71" s="4"/>
      <c r="AFG71" s="4"/>
      <c r="AFH71" s="4"/>
      <c r="AFI71" s="4"/>
      <c r="AFJ71" s="4"/>
      <c r="AFK71" s="4"/>
      <c r="AFL71" s="4"/>
      <c r="AFM71" s="4"/>
      <c r="AFN71" s="4"/>
      <c r="AFO71" s="4"/>
      <c r="AFP71" s="4"/>
      <c r="AFQ71" s="4"/>
      <c r="AFR71" s="4"/>
      <c r="AFS71" s="4"/>
      <c r="AFT71" s="4"/>
      <c r="AFU71" s="4"/>
      <c r="AFV71" s="4"/>
      <c r="AFW71" s="4"/>
      <c r="AFX71" s="4"/>
      <c r="AFY71" s="4"/>
      <c r="AFZ71" s="4"/>
      <c r="AGA71" s="4"/>
      <c r="AGB71" s="4"/>
      <c r="AGC71" s="4"/>
      <c r="AGD71" s="4"/>
      <c r="AGE71" s="4"/>
      <c r="AGF71" s="4"/>
      <c r="AGG71" s="4"/>
      <c r="AGH71" s="4"/>
      <c r="AGI71" s="4"/>
      <c r="AGJ71" s="4"/>
      <c r="AGK71" s="4"/>
      <c r="AGL71" s="4"/>
      <c r="AGM71" s="4"/>
      <c r="AGN71" s="4"/>
      <c r="AGO71" s="4"/>
      <c r="AGP71" s="4"/>
      <c r="AGQ71" s="4"/>
      <c r="AGR71" s="4"/>
      <c r="AGS71" s="4"/>
      <c r="AGT71" s="4"/>
      <c r="AGU71" s="4"/>
      <c r="AGV71" s="4"/>
      <c r="AGW71" s="4"/>
      <c r="AGX71" s="4"/>
      <c r="AGY71" s="4"/>
      <c r="AGZ71" s="4"/>
      <c r="AHA71" s="4"/>
      <c r="AHB71" s="4"/>
      <c r="AHC71" s="4"/>
      <c r="AHD71" s="4"/>
      <c r="AHE71" s="4"/>
      <c r="AHF71" s="4"/>
      <c r="AHG71" s="4"/>
      <c r="AHH71" s="4"/>
      <c r="AHI71" s="4"/>
      <c r="AHJ71" s="4"/>
      <c r="AHK71" s="4"/>
      <c r="AHL71" s="4"/>
      <c r="AHM71" s="4"/>
      <c r="AHN71" s="4"/>
      <c r="AHO71" s="4"/>
      <c r="AHP71" s="4"/>
      <c r="AHQ71" s="4"/>
      <c r="AHR71" s="4"/>
      <c r="AHS71" s="4"/>
      <c r="AHT71" s="4"/>
      <c r="AHU71" s="4"/>
      <c r="AHV71" s="4"/>
      <c r="AHW71" s="4"/>
      <c r="AHX71" s="4"/>
      <c r="AHY71" s="4"/>
      <c r="AHZ71" s="4"/>
      <c r="AIA71" s="4"/>
      <c r="AIB71" s="4"/>
      <c r="AIC71" s="4"/>
      <c r="AID71" s="4"/>
      <c r="AIE71" s="4"/>
      <c r="AIF71" s="4"/>
      <c r="AIG71" s="4"/>
      <c r="AIH71" s="4"/>
      <c r="AII71" s="4"/>
      <c r="AIJ71" s="4"/>
      <c r="AIK71" s="4"/>
      <c r="AIL71" s="4"/>
      <c r="AIM71" s="4"/>
      <c r="AIN71" s="4"/>
      <c r="AIO71" s="4"/>
      <c r="AIP71" s="4"/>
      <c r="AIQ71" s="4"/>
      <c r="AIR71" s="4"/>
      <c r="AIS71" s="4"/>
      <c r="AIT71" s="4"/>
      <c r="AIU71" s="4"/>
      <c r="AIV71" s="4"/>
      <c r="AIW71" s="4"/>
      <c r="AIX71" s="4"/>
      <c r="AIY71" s="4"/>
      <c r="AIZ71" s="4"/>
      <c r="AJA71" s="4"/>
      <c r="AJB71" s="4"/>
      <c r="AJC71" s="4"/>
      <c r="AJD71" s="4"/>
      <c r="AJE71" s="4"/>
      <c r="AJF71" s="4"/>
      <c r="AJG71" s="4"/>
      <c r="AJH71" s="4"/>
      <c r="AJI71" s="4"/>
      <c r="AJJ71" s="4"/>
      <c r="AJK71" s="4"/>
      <c r="AJL71" s="4"/>
      <c r="AJM71" s="4"/>
      <c r="AJN71" s="4"/>
      <c r="AJO71" s="4"/>
      <c r="AJP71" s="4"/>
      <c r="AJQ71" s="4"/>
      <c r="AJR71" s="4"/>
      <c r="AJS71" s="4"/>
      <c r="AJT71" s="4"/>
      <c r="AJU71" s="4"/>
      <c r="AJV71" s="4"/>
      <c r="AJW71" s="4"/>
      <c r="AJX71" s="4"/>
      <c r="AJY71" s="4"/>
      <c r="AJZ71" s="4"/>
      <c r="AKA71" s="4"/>
      <c r="AKB71" s="4"/>
      <c r="AKC71" s="4"/>
      <c r="AKD71" s="4"/>
      <c r="AKE71" s="4"/>
      <c r="AKF71" s="4"/>
      <c r="AKG71" s="4"/>
      <c r="AKH71" s="4"/>
      <c r="AKI71" s="4"/>
      <c r="AKJ71" s="4"/>
      <c r="AKK71" s="4"/>
      <c r="AKL71" s="4"/>
      <c r="AKM71" s="4"/>
      <c r="AKN71" s="4"/>
      <c r="AKO71" s="4"/>
      <c r="AKP71" s="4"/>
      <c r="AKQ71" s="4"/>
      <c r="AKR71" s="4"/>
      <c r="AKS71" s="4"/>
      <c r="AKT71" s="4"/>
      <c r="AKU71" s="4"/>
      <c r="AKV71" s="4"/>
      <c r="AKW71" s="4"/>
      <c r="AKX71" s="4"/>
      <c r="AKY71" s="4"/>
      <c r="AKZ71" s="4"/>
      <c r="ALA71" s="4"/>
      <c r="ALB71" s="4"/>
      <c r="ALC71" s="4"/>
      <c r="ALD71" s="4"/>
      <c r="ALE71" s="4"/>
      <c r="ALF71" s="4"/>
      <c r="ALG71" s="4"/>
      <c r="ALH71" s="4"/>
      <c r="ALI71" s="4"/>
      <c r="ALJ71" s="4"/>
      <c r="ALK71" s="4"/>
      <c r="ALL71" s="4"/>
      <c r="ALM71" s="4"/>
      <c r="ALN71" s="4"/>
      <c r="ALO71" s="4"/>
      <c r="ALP71" s="4"/>
      <c r="ALQ71" s="4"/>
      <c r="ALR71" s="4"/>
      <c r="ALS71" s="4"/>
      <c r="ALT71" s="4"/>
      <c r="ALU71" s="4"/>
      <c r="ALV71" s="4"/>
      <c r="ALW71" s="4"/>
      <c r="ALX71" s="4"/>
      <c r="ALY71" s="4"/>
      <c r="ALZ71" s="4"/>
      <c r="AMA71" s="4"/>
      <c r="AMB71" s="4"/>
      <c r="AMC71" s="4"/>
      <c r="AMD71" s="4"/>
      <c r="AME71" s="4"/>
      <c r="AMF71" s="4"/>
      <c r="AMG71" s="4"/>
      <c r="AMH71" s="4"/>
      <c r="AMI71" s="4"/>
      <c r="AMJ71" s="4"/>
      <c r="AMK71" s="4"/>
    </row>
    <row r="72" spans="1:1025" ht="17.100000000000001" customHeight="1">
      <c r="A72" s="21" t="s">
        <v>1312</v>
      </c>
      <c r="B72" s="20">
        <f>SUM(C72:W72)</f>
        <v>636</v>
      </c>
      <c r="C72" s="20">
        <f>52+56+82+80</f>
        <v>270</v>
      </c>
      <c r="D72" s="20">
        <f>46+54+50+52+82</f>
        <v>284</v>
      </c>
      <c r="E72" s="3">
        <f>SUM(30+52)</f>
        <v>82</v>
      </c>
      <c r="F72" s="3">
        <v>0</v>
      </c>
    </row>
    <row r="73" spans="1:1025" s="4" customFormat="1" ht="17.100000000000001" customHeight="1">
      <c r="A73" s="21" t="s">
        <v>1334</v>
      </c>
      <c r="B73" s="20">
        <f>SUM(C73:W73)</f>
        <v>622.5</v>
      </c>
      <c r="C73" s="20">
        <f>66+84.5+84+120</f>
        <v>354.5</v>
      </c>
      <c r="D73" s="20">
        <f>32+42+50+64+80</f>
        <v>268</v>
      </c>
      <c r="E73" s="3"/>
      <c r="F73" s="3">
        <v>0</v>
      </c>
      <c r="H73" s="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  <c r="AMK73"/>
    </row>
    <row r="74" spans="1:1025" ht="17.100000000000001" customHeight="1">
      <c r="A74" s="21" t="s">
        <v>1321</v>
      </c>
      <c r="B74" s="20">
        <f>SUM(C74:W74)</f>
        <v>620.20000000000005</v>
      </c>
      <c r="C74" s="20">
        <f>85+86+120+120</f>
        <v>411</v>
      </c>
      <c r="D74" s="20">
        <f>46+80.7</f>
        <v>126.7</v>
      </c>
      <c r="E74" s="3">
        <f>SUM(30+52.5)</f>
        <v>82.5</v>
      </c>
      <c r="F74" s="3">
        <v>0</v>
      </c>
    </row>
    <row r="75" spans="1:1025" ht="17.100000000000001" customHeight="1">
      <c r="A75" s="21" t="s">
        <v>1068</v>
      </c>
      <c r="B75" s="20">
        <f>SUM(C75:W75)</f>
        <v>615</v>
      </c>
      <c r="D75" s="20">
        <v>0</v>
      </c>
      <c r="E75" s="3">
        <v>0</v>
      </c>
      <c r="F75" s="3">
        <v>0</v>
      </c>
      <c r="H75" s="4">
        <f>SUM(30)</f>
        <v>30</v>
      </c>
      <c r="I75" s="4">
        <v>112.5</v>
      </c>
      <c r="K75" s="4">
        <v>219.5</v>
      </c>
      <c r="L75" s="4">
        <v>162</v>
      </c>
      <c r="M75" s="4">
        <v>91</v>
      </c>
    </row>
    <row r="76" spans="1:1025" ht="17.100000000000001" customHeight="1">
      <c r="A76" s="21" t="s">
        <v>1106</v>
      </c>
      <c r="B76" s="20">
        <f>SUM(C76:W76)</f>
        <v>611</v>
      </c>
      <c r="D76" s="20">
        <f>81+80</f>
        <v>161</v>
      </c>
      <c r="E76" s="3">
        <f>SUM(55+80+30)</f>
        <v>165</v>
      </c>
      <c r="F76" s="3">
        <f>SUM(50+67+41+56)</f>
        <v>214</v>
      </c>
      <c r="G76" s="4">
        <f>SUM(38+33)</f>
        <v>71</v>
      </c>
      <c r="H76" s="4"/>
      <c r="JA76" s="4"/>
      <c r="JB76" s="4"/>
      <c r="JC76" s="4"/>
      <c r="JD76" s="4"/>
      <c r="JE76" s="4"/>
      <c r="JF76" s="4"/>
      <c r="JG76" s="4"/>
      <c r="JH76" s="4"/>
      <c r="JI76" s="4"/>
      <c r="JJ76" s="4"/>
      <c r="JK76" s="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4"/>
      <c r="KI76" s="4"/>
      <c r="KJ76" s="4"/>
      <c r="KK76" s="4"/>
      <c r="KL76" s="4"/>
      <c r="KM76" s="4"/>
      <c r="KN76" s="4"/>
      <c r="KO76" s="4"/>
      <c r="KP76" s="4"/>
      <c r="KQ76" s="4"/>
      <c r="KR76" s="4"/>
      <c r="KS76" s="4"/>
      <c r="KT76" s="4"/>
      <c r="KU76" s="4"/>
      <c r="KV76" s="4"/>
      <c r="KW76" s="4"/>
      <c r="KX76" s="4"/>
      <c r="KY76" s="4"/>
      <c r="KZ76" s="4"/>
      <c r="LA76" s="4"/>
      <c r="LB76" s="4"/>
      <c r="LC76" s="4"/>
      <c r="LD76" s="4"/>
      <c r="LE76" s="4"/>
      <c r="LF76" s="4"/>
      <c r="LG76" s="4"/>
      <c r="LH76" s="4"/>
      <c r="LI76" s="4"/>
      <c r="LJ76" s="4"/>
      <c r="LK76" s="4"/>
      <c r="LL76" s="4"/>
      <c r="LM76" s="4"/>
      <c r="LN76" s="4"/>
      <c r="LO76" s="4"/>
      <c r="LP76" s="4"/>
      <c r="LQ76" s="4"/>
      <c r="LR76" s="4"/>
      <c r="LS76" s="4"/>
      <c r="LT76" s="4"/>
      <c r="LU76" s="4"/>
      <c r="LV76" s="4"/>
      <c r="LW76" s="4"/>
      <c r="LX76" s="4"/>
      <c r="LY76" s="4"/>
      <c r="LZ76" s="4"/>
      <c r="MA76" s="4"/>
      <c r="MB76" s="4"/>
      <c r="MC76" s="4"/>
      <c r="MD76" s="4"/>
      <c r="ME76" s="4"/>
      <c r="MF76" s="4"/>
      <c r="MG76" s="4"/>
      <c r="MH76" s="4"/>
      <c r="MI76" s="4"/>
      <c r="MJ76" s="4"/>
      <c r="MK76" s="4"/>
      <c r="ML76" s="4"/>
      <c r="MM76" s="4"/>
      <c r="MN76" s="4"/>
      <c r="MO76" s="4"/>
      <c r="MP76" s="4"/>
      <c r="MQ76" s="4"/>
      <c r="MR76" s="4"/>
      <c r="MS76" s="4"/>
      <c r="MT76" s="4"/>
      <c r="MU76" s="4"/>
      <c r="MV76" s="4"/>
      <c r="MW76" s="4"/>
      <c r="MX76" s="4"/>
      <c r="MY76" s="4"/>
      <c r="MZ76" s="4"/>
      <c r="NA76" s="4"/>
      <c r="NB76" s="4"/>
      <c r="NC76" s="4"/>
      <c r="ND76" s="4"/>
      <c r="NE76" s="4"/>
      <c r="NF76" s="4"/>
      <c r="NG76" s="4"/>
      <c r="NH76" s="4"/>
      <c r="NI76" s="4"/>
      <c r="NJ76" s="4"/>
      <c r="NK76" s="4"/>
      <c r="NL76" s="4"/>
      <c r="NM76" s="4"/>
      <c r="NN76" s="4"/>
      <c r="NO76" s="4"/>
      <c r="NP76" s="4"/>
      <c r="NQ76" s="4"/>
      <c r="NR76" s="4"/>
      <c r="NS76" s="4"/>
      <c r="NT76" s="4"/>
      <c r="NU76" s="4"/>
      <c r="NV76" s="4"/>
      <c r="NW76" s="4"/>
      <c r="NX76" s="4"/>
      <c r="NY76" s="4"/>
      <c r="NZ76" s="4"/>
      <c r="OA76" s="4"/>
      <c r="OB76" s="4"/>
      <c r="OC76" s="4"/>
      <c r="OD76" s="4"/>
      <c r="OE76" s="4"/>
      <c r="OF76" s="4"/>
      <c r="OG76" s="4"/>
      <c r="OH76" s="4"/>
      <c r="OI76" s="4"/>
      <c r="OJ76" s="4"/>
      <c r="OK76" s="4"/>
      <c r="OL76" s="4"/>
      <c r="OM76" s="4"/>
      <c r="ON76" s="4"/>
      <c r="OO76" s="4"/>
      <c r="OP76" s="4"/>
      <c r="OQ76" s="4"/>
      <c r="OR76" s="4"/>
      <c r="OS76" s="4"/>
      <c r="OT76" s="4"/>
      <c r="OU76" s="4"/>
      <c r="OV76" s="4"/>
      <c r="OW76" s="4"/>
      <c r="OX76" s="4"/>
      <c r="OY76" s="4"/>
      <c r="OZ76" s="4"/>
      <c r="PA76" s="4"/>
      <c r="PB76" s="4"/>
      <c r="PC76" s="4"/>
      <c r="PD76" s="4"/>
      <c r="PE76" s="4"/>
      <c r="PF76" s="4"/>
      <c r="PG76" s="4"/>
      <c r="PH76" s="4"/>
      <c r="PI76" s="4"/>
      <c r="PJ76" s="4"/>
      <c r="PK76" s="4"/>
      <c r="PL76" s="4"/>
      <c r="PM76" s="4"/>
      <c r="PN76" s="4"/>
      <c r="PO76" s="4"/>
      <c r="PP76" s="4"/>
      <c r="PQ76" s="4"/>
      <c r="PR76" s="4"/>
      <c r="PS76" s="4"/>
      <c r="PT76" s="4"/>
      <c r="PU76" s="4"/>
      <c r="PV76" s="4"/>
      <c r="PW76" s="4"/>
      <c r="PX76" s="4"/>
      <c r="PY76" s="4"/>
      <c r="PZ76" s="4"/>
      <c r="QA76" s="4"/>
      <c r="QB76" s="4"/>
      <c r="QC76" s="4"/>
      <c r="QD76" s="4"/>
      <c r="QE76" s="4"/>
      <c r="QF76" s="4"/>
      <c r="QG76" s="4"/>
      <c r="QH76" s="4"/>
      <c r="QI76" s="4"/>
      <c r="QJ76" s="4"/>
      <c r="QK76" s="4"/>
      <c r="QL76" s="4"/>
      <c r="QM76" s="4"/>
      <c r="QN76" s="4"/>
      <c r="QO76" s="4"/>
      <c r="QP76" s="4"/>
      <c r="QQ76" s="4"/>
      <c r="QR76" s="4"/>
      <c r="QS76" s="4"/>
      <c r="QT76" s="4"/>
      <c r="QU76" s="4"/>
      <c r="QV76" s="4"/>
      <c r="QW76" s="4"/>
      <c r="QX76" s="4"/>
      <c r="QY76" s="4"/>
      <c r="QZ76" s="4"/>
      <c r="RA76" s="4"/>
      <c r="RB76" s="4"/>
      <c r="RC76" s="4"/>
      <c r="RD76" s="4"/>
      <c r="RE76" s="4"/>
      <c r="RF76" s="4"/>
      <c r="RG76" s="4"/>
      <c r="RH76" s="4"/>
      <c r="RI76" s="4"/>
      <c r="RJ76" s="4"/>
      <c r="RK76" s="4"/>
      <c r="RL76" s="4"/>
      <c r="RM76" s="4"/>
      <c r="RN76" s="4"/>
      <c r="RO76" s="4"/>
      <c r="RP76" s="4"/>
      <c r="RQ76" s="4"/>
      <c r="RR76" s="4"/>
      <c r="RS76" s="4"/>
      <c r="RT76" s="4"/>
      <c r="RU76" s="4"/>
      <c r="RV76" s="4"/>
      <c r="RW76" s="4"/>
      <c r="RX76" s="4"/>
      <c r="RY76" s="4"/>
      <c r="RZ76" s="4"/>
      <c r="SA76" s="4"/>
      <c r="SB76" s="4"/>
      <c r="SC76" s="4"/>
      <c r="SD76" s="4"/>
      <c r="SE76" s="4"/>
      <c r="SF76" s="4"/>
      <c r="SG76" s="4"/>
      <c r="SH76" s="4"/>
      <c r="SI76" s="4"/>
      <c r="SJ76" s="4"/>
      <c r="SK76" s="4"/>
      <c r="SL76" s="4"/>
      <c r="SM76" s="4"/>
      <c r="SN76" s="4"/>
      <c r="SO76" s="4"/>
      <c r="SP76" s="4"/>
      <c r="SQ76" s="4"/>
      <c r="SR76" s="4"/>
      <c r="SS76" s="4"/>
      <c r="ST76" s="4"/>
      <c r="SU76" s="4"/>
      <c r="SV76" s="4"/>
      <c r="SW76" s="4"/>
      <c r="SX76" s="4"/>
      <c r="SY76" s="4"/>
      <c r="SZ76" s="4"/>
      <c r="TA76" s="4"/>
      <c r="TB76" s="4"/>
      <c r="TC76" s="4"/>
      <c r="TD76" s="4"/>
      <c r="TE76" s="4"/>
      <c r="TF76" s="4"/>
      <c r="TG76" s="4"/>
      <c r="TH76" s="4"/>
      <c r="TI76" s="4"/>
      <c r="TJ76" s="4"/>
      <c r="TK76" s="4"/>
      <c r="TL76" s="4"/>
      <c r="TM76" s="4"/>
      <c r="TN76" s="4"/>
      <c r="TO76" s="4"/>
      <c r="TP76" s="4"/>
      <c r="TQ76" s="4"/>
      <c r="TR76" s="4"/>
      <c r="TS76" s="4"/>
      <c r="TT76" s="4"/>
      <c r="TU76" s="4"/>
      <c r="TV76" s="4"/>
      <c r="TW76" s="4"/>
      <c r="TX76" s="4"/>
      <c r="TY76" s="4"/>
      <c r="TZ76" s="4"/>
      <c r="UA76" s="4"/>
      <c r="UB76" s="4"/>
      <c r="UC76" s="4"/>
      <c r="UD76" s="4"/>
      <c r="UE76" s="4"/>
      <c r="UF76" s="4"/>
      <c r="UG76" s="4"/>
      <c r="UH76" s="4"/>
      <c r="UI76" s="4"/>
      <c r="UJ76" s="4"/>
      <c r="UK76" s="4"/>
      <c r="UL76" s="4"/>
      <c r="UM76" s="4"/>
      <c r="UN76" s="4"/>
      <c r="UO76" s="4"/>
      <c r="UP76" s="4"/>
      <c r="UQ76" s="4"/>
      <c r="UR76" s="4"/>
      <c r="US76" s="4"/>
      <c r="UT76" s="4"/>
      <c r="UU76" s="4"/>
      <c r="UV76" s="4"/>
      <c r="UW76" s="4"/>
      <c r="UX76" s="4"/>
      <c r="UY76" s="4"/>
      <c r="UZ76" s="4"/>
      <c r="VA76" s="4"/>
      <c r="VB76" s="4"/>
      <c r="VC76" s="4"/>
      <c r="VD76" s="4"/>
      <c r="VE76" s="4"/>
      <c r="VF76" s="4"/>
      <c r="VG76" s="4"/>
      <c r="VH76" s="4"/>
      <c r="VI76" s="4"/>
      <c r="VJ76" s="4"/>
      <c r="VK76" s="4"/>
      <c r="VL76" s="4"/>
      <c r="VM76" s="4"/>
      <c r="VN76" s="4"/>
      <c r="VO76" s="4"/>
      <c r="VP76" s="4"/>
      <c r="VQ76" s="4"/>
      <c r="VR76" s="4"/>
      <c r="VS76" s="4"/>
      <c r="VT76" s="4"/>
      <c r="VU76" s="4"/>
      <c r="VV76" s="4"/>
      <c r="VW76" s="4"/>
      <c r="VX76" s="4"/>
      <c r="VY76" s="4"/>
      <c r="VZ76" s="4"/>
      <c r="WA76" s="4"/>
      <c r="WB76" s="4"/>
      <c r="WC76" s="4"/>
      <c r="WD76" s="4"/>
      <c r="WE76" s="4"/>
      <c r="WF76" s="4"/>
      <c r="WG76" s="4"/>
      <c r="WH76" s="4"/>
      <c r="WI76" s="4"/>
      <c r="WJ76" s="4"/>
      <c r="WK76" s="4"/>
      <c r="WL76" s="4"/>
      <c r="WM76" s="4"/>
      <c r="WN76" s="4"/>
      <c r="WO76" s="4"/>
      <c r="WP76" s="4"/>
      <c r="WQ76" s="4"/>
      <c r="WR76" s="4"/>
      <c r="WS76" s="4"/>
      <c r="WT76" s="4"/>
      <c r="WU76" s="4"/>
      <c r="WV76" s="4"/>
      <c r="WW76" s="4"/>
      <c r="WX76" s="4"/>
      <c r="WY76" s="4"/>
      <c r="WZ76" s="4"/>
      <c r="XA76" s="4"/>
      <c r="XB76" s="4"/>
      <c r="XC76" s="4"/>
      <c r="XD76" s="4"/>
      <c r="XE76" s="4"/>
      <c r="XF76" s="4"/>
      <c r="XG76" s="4"/>
      <c r="XH76" s="4"/>
      <c r="XI76" s="4"/>
      <c r="XJ76" s="4"/>
      <c r="XK76" s="4"/>
      <c r="XL76" s="4"/>
      <c r="XM76" s="4"/>
      <c r="XN76" s="4"/>
      <c r="XO76" s="4"/>
      <c r="XP76" s="4"/>
      <c r="XQ76" s="4"/>
      <c r="XR76" s="4"/>
      <c r="XS76" s="4"/>
      <c r="XT76" s="4"/>
      <c r="XU76" s="4"/>
      <c r="XV76" s="4"/>
      <c r="XW76" s="4"/>
      <c r="XX76" s="4"/>
      <c r="XY76" s="4"/>
      <c r="XZ76" s="4"/>
      <c r="YA76" s="4"/>
      <c r="YB76" s="4"/>
      <c r="YC76" s="4"/>
      <c r="YD76" s="4"/>
      <c r="YE76" s="4"/>
      <c r="YF76" s="4"/>
      <c r="YG76" s="4"/>
      <c r="YH76" s="4"/>
      <c r="YI76" s="4"/>
      <c r="YJ76" s="4"/>
      <c r="YK76" s="4"/>
      <c r="YL76" s="4"/>
      <c r="YM76" s="4"/>
      <c r="YN76" s="4"/>
      <c r="YO76" s="4"/>
      <c r="YP76" s="4"/>
      <c r="YQ76" s="4"/>
      <c r="YR76" s="4"/>
      <c r="YS76" s="4"/>
      <c r="YT76" s="4"/>
      <c r="YU76" s="4"/>
      <c r="YV76" s="4"/>
      <c r="YW76" s="4"/>
      <c r="YX76" s="4"/>
      <c r="YY76" s="4"/>
      <c r="YZ76" s="4"/>
      <c r="ZA76" s="4"/>
      <c r="ZB76" s="4"/>
      <c r="ZC76" s="4"/>
      <c r="ZD76" s="4"/>
      <c r="ZE76" s="4"/>
      <c r="ZF76" s="4"/>
      <c r="ZG76" s="4"/>
      <c r="ZH76" s="4"/>
      <c r="ZI76" s="4"/>
      <c r="ZJ76" s="4"/>
      <c r="ZK76" s="4"/>
      <c r="ZL76" s="4"/>
      <c r="ZM76" s="4"/>
      <c r="ZN76" s="4"/>
      <c r="ZO76" s="4"/>
      <c r="ZP76" s="4"/>
      <c r="ZQ76" s="4"/>
      <c r="ZR76" s="4"/>
      <c r="ZS76" s="4"/>
      <c r="ZT76" s="4"/>
      <c r="ZU76" s="4"/>
      <c r="ZV76" s="4"/>
      <c r="ZW76" s="4"/>
      <c r="ZX76" s="4"/>
      <c r="ZY76" s="4"/>
      <c r="ZZ76" s="4"/>
      <c r="AAA76" s="4"/>
      <c r="AAB76" s="4"/>
      <c r="AAC76" s="4"/>
      <c r="AAD76" s="4"/>
      <c r="AAE76" s="4"/>
      <c r="AAF76" s="4"/>
      <c r="AAG76" s="4"/>
      <c r="AAH76" s="4"/>
      <c r="AAI76" s="4"/>
      <c r="AAJ76" s="4"/>
      <c r="AAK76" s="4"/>
      <c r="AAL76" s="4"/>
      <c r="AAM76" s="4"/>
      <c r="AAN76" s="4"/>
      <c r="AAO76" s="4"/>
      <c r="AAP76" s="4"/>
      <c r="AAQ76" s="4"/>
      <c r="AAR76" s="4"/>
      <c r="AAS76" s="4"/>
      <c r="AAT76" s="4"/>
      <c r="AAU76" s="4"/>
      <c r="AAV76" s="4"/>
      <c r="AAW76" s="4"/>
      <c r="AAX76" s="4"/>
      <c r="AAY76" s="4"/>
      <c r="AAZ76" s="4"/>
      <c r="ABA76" s="4"/>
      <c r="ABB76" s="4"/>
      <c r="ABC76" s="4"/>
      <c r="ABD76" s="4"/>
      <c r="ABE76" s="4"/>
      <c r="ABF76" s="4"/>
      <c r="ABG76" s="4"/>
      <c r="ABH76" s="4"/>
      <c r="ABI76" s="4"/>
      <c r="ABJ76" s="4"/>
      <c r="ABK76" s="4"/>
      <c r="ABL76" s="4"/>
      <c r="ABM76" s="4"/>
      <c r="ABN76" s="4"/>
      <c r="ABO76" s="4"/>
      <c r="ABP76" s="4"/>
      <c r="ABQ76" s="4"/>
      <c r="ABR76" s="4"/>
      <c r="ABS76" s="4"/>
      <c r="ABT76" s="4"/>
      <c r="ABU76" s="4"/>
      <c r="ABV76" s="4"/>
      <c r="ABW76" s="4"/>
      <c r="ABX76" s="4"/>
      <c r="ABY76" s="4"/>
      <c r="ABZ76" s="4"/>
      <c r="ACA76" s="4"/>
      <c r="ACB76" s="4"/>
      <c r="ACC76" s="4"/>
      <c r="ACD76" s="4"/>
      <c r="ACE76" s="4"/>
      <c r="ACF76" s="4"/>
      <c r="ACG76" s="4"/>
      <c r="ACH76" s="4"/>
      <c r="ACI76" s="4"/>
      <c r="ACJ76" s="4"/>
      <c r="ACK76" s="4"/>
      <c r="ACL76" s="4"/>
      <c r="ACM76" s="4"/>
      <c r="ACN76" s="4"/>
      <c r="ACO76" s="4"/>
      <c r="ACP76" s="4"/>
      <c r="ACQ76" s="4"/>
      <c r="ACR76" s="4"/>
      <c r="ACS76" s="4"/>
      <c r="ACT76" s="4"/>
      <c r="ACU76" s="4"/>
      <c r="ACV76" s="4"/>
      <c r="ACW76" s="4"/>
      <c r="ACX76" s="4"/>
      <c r="ACY76" s="4"/>
      <c r="ACZ76" s="4"/>
      <c r="ADA76" s="4"/>
      <c r="ADB76" s="4"/>
      <c r="ADC76" s="4"/>
      <c r="ADD76" s="4"/>
      <c r="ADE76" s="4"/>
      <c r="ADF76" s="4"/>
      <c r="ADG76" s="4"/>
      <c r="ADH76" s="4"/>
      <c r="ADI76" s="4"/>
      <c r="ADJ76" s="4"/>
      <c r="ADK76" s="4"/>
      <c r="ADL76" s="4"/>
      <c r="ADM76" s="4"/>
      <c r="ADN76" s="4"/>
      <c r="ADO76" s="4"/>
      <c r="ADP76" s="4"/>
      <c r="ADQ76" s="4"/>
      <c r="ADR76" s="4"/>
      <c r="ADS76" s="4"/>
      <c r="ADT76" s="4"/>
      <c r="ADU76" s="4"/>
      <c r="ADV76" s="4"/>
      <c r="ADW76" s="4"/>
      <c r="ADX76" s="4"/>
      <c r="ADY76" s="4"/>
      <c r="ADZ76" s="4"/>
      <c r="AEA76" s="4"/>
      <c r="AEB76" s="4"/>
      <c r="AEC76" s="4"/>
      <c r="AED76" s="4"/>
      <c r="AEE76" s="4"/>
      <c r="AEF76" s="4"/>
      <c r="AEG76" s="4"/>
      <c r="AEH76" s="4"/>
      <c r="AEI76" s="4"/>
      <c r="AEJ76" s="4"/>
      <c r="AEK76" s="4"/>
      <c r="AEL76" s="4"/>
      <c r="AEM76" s="4"/>
      <c r="AEN76" s="4"/>
      <c r="AEO76" s="4"/>
      <c r="AEP76" s="4"/>
      <c r="AEQ76" s="4"/>
      <c r="AER76" s="4"/>
      <c r="AES76" s="4"/>
      <c r="AET76" s="4"/>
      <c r="AEU76" s="4"/>
      <c r="AEV76" s="4"/>
      <c r="AEW76" s="4"/>
      <c r="AEX76" s="4"/>
      <c r="AEY76" s="4"/>
      <c r="AEZ76" s="4"/>
      <c r="AFA76" s="4"/>
      <c r="AFB76" s="4"/>
      <c r="AFC76" s="4"/>
      <c r="AFD76" s="4"/>
      <c r="AFE76" s="4"/>
      <c r="AFF76" s="4"/>
      <c r="AFG76" s="4"/>
      <c r="AFH76" s="4"/>
      <c r="AFI76" s="4"/>
      <c r="AFJ76" s="4"/>
      <c r="AFK76" s="4"/>
      <c r="AFL76" s="4"/>
      <c r="AFM76" s="4"/>
      <c r="AFN76" s="4"/>
      <c r="AFO76" s="4"/>
      <c r="AFP76" s="4"/>
      <c r="AFQ76" s="4"/>
      <c r="AFR76" s="4"/>
      <c r="AFS76" s="4"/>
      <c r="AFT76" s="4"/>
      <c r="AFU76" s="4"/>
      <c r="AFV76" s="4"/>
      <c r="AFW76" s="4"/>
      <c r="AFX76" s="4"/>
      <c r="AFY76" s="4"/>
      <c r="AFZ76" s="4"/>
      <c r="AGA76" s="4"/>
      <c r="AGB76" s="4"/>
      <c r="AGC76" s="4"/>
      <c r="AGD76" s="4"/>
      <c r="AGE76" s="4"/>
      <c r="AGF76" s="4"/>
      <c r="AGG76" s="4"/>
      <c r="AGH76" s="4"/>
      <c r="AGI76" s="4"/>
      <c r="AGJ76" s="4"/>
      <c r="AGK76" s="4"/>
      <c r="AGL76" s="4"/>
      <c r="AGM76" s="4"/>
      <c r="AGN76" s="4"/>
      <c r="AGO76" s="4"/>
      <c r="AGP76" s="4"/>
      <c r="AGQ76" s="4"/>
      <c r="AGR76" s="4"/>
      <c r="AGS76" s="4"/>
      <c r="AGT76" s="4"/>
      <c r="AGU76" s="4"/>
      <c r="AGV76" s="4"/>
      <c r="AGW76" s="4"/>
      <c r="AGX76" s="4"/>
      <c r="AGY76" s="4"/>
      <c r="AGZ76" s="4"/>
      <c r="AHA76" s="4"/>
      <c r="AHB76" s="4"/>
      <c r="AHC76" s="4"/>
      <c r="AHD76" s="4"/>
      <c r="AHE76" s="4"/>
      <c r="AHF76" s="4"/>
      <c r="AHG76" s="4"/>
      <c r="AHH76" s="4"/>
      <c r="AHI76" s="4"/>
      <c r="AHJ76" s="4"/>
      <c r="AHK76" s="4"/>
      <c r="AHL76" s="4"/>
      <c r="AHM76" s="4"/>
      <c r="AHN76" s="4"/>
      <c r="AHO76" s="4"/>
      <c r="AHP76" s="4"/>
      <c r="AHQ76" s="4"/>
      <c r="AHR76" s="4"/>
      <c r="AHS76" s="4"/>
      <c r="AHT76" s="4"/>
      <c r="AHU76" s="4"/>
      <c r="AHV76" s="4"/>
      <c r="AHW76" s="4"/>
      <c r="AHX76" s="4"/>
      <c r="AHY76" s="4"/>
      <c r="AHZ76" s="4"/>
      <c r="AIA76" s="4"/>
      <c r="AIB76" s="4"/>
      <c r="AIC76" s="4"/>
      <c r="AID76" s="4"/>
      <c r="AIE76" s="4"/>
      <c r="AIF76" s="4"/>
      <c r="AIG76" s="4"/>
      <c r="AIH76" s="4"/>
      <c r="AII76" s="4"/>
      <c r="AIJ76" s="4"/>
      <c r="AIK76" s="4"/>
      <c r="AIL76" s="4"/>
      <c r="AIM76" s="4"/>
      <c r="AIN76" s="4"/>
      <c r="AIO76" s="4"/>
      <c r="AIP76" s="4"/>
      <c r="AIQ76" s="4"/>
      <c r="AIR76" s="4"/>
      <c r="AIS76" s="4"/>
      <c r="AIT76" s="4"/>
      <c r="AIU76" s="4"/>
      <c r="AIV76" s="4"/>
      <c r="AIW76" s="4"/>
      <c r="AIX76" s="4"/>
      <c r="AIY76" s="4"/>
      <c r="AIZ76" s="4"/>
      <c r="AJA76" s="4"/>
      <c r="AJB76" s="4"/>
      <c r="AJC76" s="4"/>
      <c r="AJD76" s="4"/>
      <c r="AJE76" s="4"/>
      <c r="AJF76" s="4"/>
      <c r="AJG76" s="4"/>
      <c r="AJH76" s="4"/>
      <c r="AJI76" s="4"/>
      <c r="AJJ76" s="4"/>
      <c r="AJK76" s="4"/>
      <c r="AJL76" s="4"/>
      <c r="AJM76" s="4"/>
      <c r="AJN76" s="4"/>
      <c r="AJO76" s="4"/>
      <c r="AJP76" s="4"/>
      <c r="AJQ76" s="4"/>
      <c r="AJR76" s="4"/>
      <c r="AJS76" s="4"/>
      <c r="AJT76" s="4"/>
      <c r="AJU76" s="4"/>
      <c r="AJV76" s="4"/>
      <c r="AJW76" s="4"/>
      <c r="AJX76" s="4"/>
      <c r="AJY76" s="4"/>
      <c r="AJZ76" s="4"/>
      <c r="AKA76" s="4"/>
      <c r="AKB76" s="4"/>
      <c r="AKC76" s="4"/>
      <c r="AKD76" s="4"/>
      <c r="AKE76" s="4"/>
      <c r="AKF76" s="4"/>
      <c r="AKG76" s="4"/>
      <c r="AKH76" s="4"/>
      <c r="AKI76" s="4"/>
      <c r="AKJ76" s="4"/>
      <c r="AKK76" s="4"/>
      <c r="AKL76" s="4"/>
      <c r="AKM76" s="4"/>
      <c r="AKN76" s="4"/>
      <c r="AKO76" s="4"/>
      <c r="AKP76" s="4"/>
      <c r="AKQ76" s="4"/>
      <c r="AKR76" s="4"/>
      <c r="AKS76" s="4"/>
      <c r="AKT76" s="4"/>
      <c r="AKU76" s="4"/>
      <c r="AKV76" s="4"/>
      <c r="AKW76" s="4"/>
      <c r="AKX76" s="4"/>
      <c r="AKY76" s="4"/>
      <c r="AKZ76" s="4"/>
      <c r="ALA76" s="4"/>
      <c r="ALB76" s="4"/>
      <c r="ALC76" s="4"/>
      <c r="ALD76" s="4"/>
      <c r="ALE76" s="4"/>
      <c r="ALF76" s="4"/>
      <c r="ALG76" s="4"/>
      <c r="ALH76" s="4"/>
      <c r="ALI76" s="4"/>
      <c r="ALJ76" s="4"/>
      <c r="ALK76" s="4"/>
      <c r="ALL76" s="4"/>
      <c r="ALM76" s="4"/>
      <c r="ALN76" s="4"/>
      <c r="ALO76" s="4"/>
      <c r="ALP76" s="4"/>
      <c r="ALQ76" s="4"/>
      <c r="ALR76" s="4"/>
      <c r="ALS76" s="4"/>
      <c r="ALT76" s="4"/>
      <c r="ALU76" s="4"/>
      <c r="ALV76" s="4"/>
      <c r="ALW76" s="4"/>
      <c r="ALX76" s="4"/>
      <c r="ALY76" s="4"/>
      <c r="ALZ76" s="4"/>
      <c r="AMA76" s="4"/>
      <c r="AMB76" s="4"/>
      <c r="AMC76" s="4"/>
      <c r="AMD76" s="4"/>
      <c r="AME76" s="4"/>
      <c r="AMF76" s="4"/>
      <c r="AMG76" s="4"/>
      <c r="AMH76" s="4"/>
      <c r="AMI76" s="4"/>
      <c r="AMJ76" s="4"/>
      <c r="AMK76" s="4"/>
    </row>
    <row r="77" spans="1:1025" ht="17.100000000000001" customHeight="1">
      <c r="A77" s="21" t="s">
        <v>1356</v>
      </c>
      <c r="B77" s="20">
        <f>SUM(C77:W77)</f>
        <v>608</v>
      </c>
      <c r="C77" s="20">
        <f>124+160+84</f>
        <v>368</v>
      </c>
      <c r="D77" s="20">
        <f>80+80+80</f>
        <v>240</v>
      </c>
      <c r="F77" s="3">
        <v>0</v>
      </c>
    </row>
    <row r="78" spans="1:1025" ht="17.100000000000001" customHeight="1">
      <c r="A78" s="22" t="s">
        <v>1382</v>
      </c>
      <c r="B78" s="20">
        <f>SUM(C78:W78)</f>
        <v>604</v>
      </c>
      <c r="D78" s="20">
        <v>160</v>
      </c>
      <c r="E78" s="3">
        <f>SUM(80+80+120)</f>
        <v>280</v>
      </c>
      <c r="F78" s="3">
        <f>SUM(32+52+80)</f>
        <v>164</v>
      </c>
      <c r="JA78" s="4"/>
      <c r="JB78" s="4"/>
      <c r="JC78" s="4"/>
      <c r="JD78" s="4"/>
      <c r="JE78" s="4"/>
      <c r="JF78" s="4"/>
      <c r="JG78" s="4"/>
      <c r="JH78" s="4"/>
      <c r="JI78" s="4"/>
      <c r="JJ78" s="4"/>
      <c r="JK78" s="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4"/>
      <c r="JZ78" s="4"/>
      <c r="KA78" s="4"/>
      <c r="KB78" s="4"/>
      <c r="KC78" s="4"/>
      <c r="KD78" s="4"/>
      <c r="KE78" s="4"/>
      <c r="KF78" s="4"/>
      <c r="KG78" s="4"/>
      <c r="KH78" s="4"/>
      <c r="KI78" s="4"/>
      <c r="KJ78" s="4"/>
      <c r="KK78" s="4"/>
      <c r="KL78" s="4"/>
      <c r="KM78" s="4"/>
      <c r="KN78" s="4"/>
      <c r="KO78" s="4"/>
      <c r="KP78" s="4"/>
      <c r="KQ78" s="4"/>
      <c r="KR78" s="4"/>
      <c r="KS78" s="4"/>
      <c r="KT78" s="4"/>
      <c r="KU78" s="4"/>
      <c r="KV78" s="4"/>
      <c r="KW78" s="4"/>
      <c r="KX78" s="4"/>
      <c r="KY78" s="4"/>
      <c r="KZ78" s="4"/>
      <c r="LA78" s="4"/>
      <c r="LB78" s="4"/>
      <c r="LC78" s="4"/>
      <c r="LD78" s="4"/>
      <c r="LE78" s="4"/>
      <c r="LF78" s="4"/>
      <c r="LG78" s="4"/>
      <c r="LH78" s="4"/>
      <c r="LI78" s="4"/>
      <c r="LJ78" s="4"/>
      <c r="LK78" s="4"/>
      <c r="LL78" s="4"/>
      <c r="LM78" s="4"/>
      <c r="LN78" s="4"/>
      <c r="LO78" s="4"/>
      <c r="LP78" s="4"/>
      <c r="LQ78" s="4"/>
      <c r="LR78" s="4"/>
      <c r="LS78" s="4"/>
      <c r="LT78" s="4"/>
      <c r="LU78" s="4"/>
      <c r="LV78" s="4"/>
      <c r="LW78" s="4"/>
      <c r="LX78" s="4"/>
      <c r="LY78" s="4"/>
      <c r="LZ78" s="4"/>
      <c r="MA78" s="4"/>
      <c r="MB78" s="4"/>
      <c r="MC78" s="4"/>
      <c r="MD78" s="4"/>
      <c r="ME78" s="4"/>
      <c r="MF78" s="4"/>
      <c r="MG78" s="4"/>
      <c r="MH78" s="4"/>
      <c r="MI78" s="4"/>
      <c r="MJ78" s="4"/>
      <c r="MK78" s="4"/>
      <c r="ML78" s="4"/>
      <c r="MM78" s="4"/>
      <c r="MN78" s="4"/>
      <c r="MO78" s="4"/>
      <c r="MP78" s="4"/>
      <c r="MQ78" s="4"/>
      <c r="MR78" s="4"/>
      <c r="MS78" s="4"/>
      <c r="MT78" s="4"/>
      <c r="MU78" s="4"/>
      <c r="MV78" s="4"/>
      <c r="MW78" s="4"/>
      <c r="MX78" s="4"/>
      <c r="MY78" s="4"/>
      <c r="MZ78" s="4"/>
      <c r="NA78" s="4"/>
      <c r="NB78" s="4"/>
      <c r="NC78" s="4"/>
      <c r="ND78" s="4"/>
      <c r="NE78" s="4"/>
      <c r="NF78" s="4"/>
      <c r="NG78" s="4"/>
      <c r="NH78" s="4"/>
      <c r="NI78" s="4"/>
      <c r="NJ78" s="4"/>
      <c r="NK78" s="4"/>
      <c r="NL78" s="4"/>
      <c r="NM78" s="4"/>
      <c r="NN78" s="4"/>
      <c r="NO78" s="4"/>
      <c r="NP78" s="4"/>
      <c r="NQ78" s="4"/>
      <c r="NR78" s="4"/>
      <c r="NS78" s="4"/>
      <c r="NT78" s="4"/>
      <c r="NU78" s="4"/>
      <c r="NV78" s="4"/>
      <c r="NW78" s="4"/>
      <c r="NX78" s="4"/>
      <c r="NY78" s="4"/>
      <c r="NZ78" s="4"/>
      <c r="OA78" s="4"/>
      <c r="OB78" s="4"/>
      <c r="OC78" s="4"/>
      <c r="OD78" s="4"/>
      <c r="OE78" s="4"/>
      <c r="OF78" s="4"/>
      <c r="OG78" s="4"/>
      <c r="OH78" s="4"/>
      <c r="OI78" s="4"/>
      <c r="OJ78" s="4"/>
      <c r="OK78" s="4"/>
      <c r="OL78" s="4"/>
      <c r="OM78" s="4"/>
      <c r="ON78" s="4"/>
      <c r="OO78" s="4"/>
      <c r="OP78" s="4"/>
      <c r="OQ78" s="4"/>
      <c r="OR78" s="4"/>
      <c r="OS78" s="4"/>
      <c r="OT78" s="4"/>
      <c r="OU78" s="4"/>
      <c r="OV78" s="4"/>
      <c r="OW78" s="4"/>
      <c r="OX78" s="4"/>
      <c r="OY78" s="4"/>
      <c r="OZ78" s="4"/>
      <c r="PA78" s="4"/>
      <c r="PB78" s="4"/>
      <c r="PC78" s="4"/>
      <c r="PD78" s="4"/>
      <c r="PE78" s="4"/>
      <c r="PF78" s="4"/>
      <c r="PG78" s="4"/>
      <c r="PH78" s="4"/>
      <c r="PI78" s="4"/>
      <c r="PJ78" s="4"/>
      <c r="PK78" s="4"/>
      <c r="PL78" s="4"/>
      <c r="PM78" s="4"/>
      <c r="PN78" s="4"/>
      <c r="PO78" s="4"/>
      <c r="PP78" s="4"/>
      <c r="PQ78" s="4"/>
      <c r="PR78" s="4"/>
      <c r="PS78" s="4"/>
      <c r="PT78" s="4"/>
      <c r="PU78" s="4"/>
      <c r="PV78" s="4"/>
      <c r="PW78" s="4"/>
      <c r="PX78" s="4"/>
      <c r="PY78" s="4"/>
      <c r="PZ78" s="4"/>
      <c r="QA78" s="4"/>
      <c r="QB78" s="4"/>
      <c r="QC78" s="4"/>
      <c r="QD78" s="4"/>
      <c r="QE78" s="4"/>
      <c r="QF78" s="4"/>
      <c r="QG78" s="4"/>
      <c r="QH78" s="4"/>
      <c r="QI78" s="4"/>
      <c r="QJ78" s="4"/>
      <c r="QK78" s="4"/>
      <c r="QL78" s="4"/>
      <c r="QM78" s="4"/>
      <c r="QN78" s="4"/>
      <c r="QO78" s="4"/>
      <c r="QP78" s="4"/>
      <c r="QQ78" s="4"/>
      <c r="QR78" s="4"/>
      <c r="QS78" s="4"/>
      <c r="QT78" s="4"/>
      <c r="QU78" s="4"/>
      <c r="QV78" s="4"/>
      <c r="QW78" s="4"/>
      <c r="QX78" s="4"/>
      <c r="QY78" s="4"/>
      <c r="QZ78" s="4"/>
      <c r="RA78" s="4"/>
      <c r="RB78" s="4"/>
      <c r="RC78" s="4"/>
      <c r="RD78" s="4"/>
      <c r="RE78" s="4"/>
      <c r="RF78" s="4"/>
      <c r="RG78" s="4"/>
      <c r="RH78" s="4"/>
      <c r="RI78" s="4"/>
      <c r="RJ78" s="4"/>
      <c r="RK78" s="4"/>
      <c r="RL78" s="4"/>
      <c r="RM78" s="4"/>
      <c r="RN78" s="4"/>
      <c r="RO78" s="4"/>
      <c r="RP78" s="4"/>
      <c r="RQ78" s="4"/>
      <c r="RR78" s="4"/>
      <c r="RS78" s="4"/>
      <c r="RT78" s="4"/>
      <c r="RU78" s="4"/>
      <c r="RV78" s="4"/>
      <c r="RW78" s="4"/>
      <c r="RX78" s="4"/>
      <c r="RY78" s="4"/>
      <c r="RZ78" s="4"/>
      <c r="SA78" s="4"/>
      <c r="SB78" s="4"/>
      <c r="SC78" s="4"/>
      <c r="SD78" s="4"/>
      <c r="SE78" s="4"/>
      <c r="SF78" s="4"/>
      <c r="SG78" s="4"/>
      <c r="SH78" s="4"/>
      <c r="SI78" s="4"/>
      <c r="SJ78" s="4"/>
      <c r="SK78" s="4"/>
      <c r="SL78" s="4"/>
      <c r="SM78" s="4"/>
      <c r="SN78" s="4"/>
      <c r="SO78" s="4"/>
      <c r="SP78" s="4"/>
      <c r="SQ78" s="4"/>
      <c r="SR78" s="4"/>
      <c r="SS78" s="4"/>
      <c r="ST78" s="4"/>
      <c r="SU78" s="4"/>
      <c r="SV78" s="4"/>
      <c r="SW78" s="4"/>
      <c r="SX78" s="4"/>
      <c r="SY78" s="4"/>
      <c r="SZ78" s="4"/>
      <c r="TA78" s="4"/>
      <c r="TB78" s="4"/>
      <c r="TC78" s="4"/>
      <c r="TD78" s="4"/>
      <c r="TE78" s="4"/>
      <c r="TF78" s="4"/>
      <c r="TG78" s="4"/>
      <c r="TH78" s="4"/>
      <c r="TI78" s="4"/>
      <c r="TJ78" s="4"/>
      <c r="TK78" s="4"/>
      <c r="TL78" s="4"/>
      <c r="TM78" s="4"/>
      <c r="TN78" s="4"/>
      <c r="TO78" s="4"/>
      <c r="TP78" s="4"/>
      <c r="TQ78" s="4"/>
      <c r="TR78" s="4"/>
      <c r="TS78" s="4"/>
      <c r="TT78" s="4"/>
      <c r="TU78" s="4"/>
      <c r="TV78" s="4"/>
      <c r="TW78" s="4"/>
      <c r="TX78" s="4"/>
      <c r="TY78" s="4"/>
      <c r="TZ78" s="4"/>
      <c r="UA78" s="4"/>
      <c r="UB78" s="4"/>
      <c r="UC78" s="4"/>
      <c r="UD78" s="4"/>
      <c r="UE78" s="4"/>
      <c r="UF78" s="4"/>
      <c r="UG78" s="4"/>
      <c r="UH78" s="4"/>
      <c r="UI78" s="4"/>
      <c r="UJ78" s="4"/>
      <c r="UK78" s="4"/>
      <c r="UL78" s="4"/>
      <c r="UM78" s="4"/>
      <c r="UN78" s="4"/>
      <c r="UO78" s="4"/>
      <c r="UP78" s="4"/>
      <c r="UQ78" s="4"/>
      <c r="UR78" s="4"/>
      <c r="US78" s="4"/>
      <c r="UT78" s="4"/>
      <c r="UU78" s="4"/>
      <c r="UV78" s="4"/>
      <c r="UW78" s="4"/>
      <c r="UX78" s="4"/>
      <c r="UY78" s="4"/>
      <c r="UZ78" s="4"/>
      <c r="VA78" s="4"/>
      <c r="VB78" s="4"/>
      <c r="VC78" s="4"/>
      <c r="VD78" s="4"/>
      <c r="VE78" s="4"/>
      <c r="VF78" s="4"/>
      <c r="VG78" s="4"/>
      <c r="VH78" s="4"/>
      <c r="VI78" s="4"/>
      <c r="VJ78" s="4"/>
      <c r="VK78" s="4"/>
      <c r="VL78" s="4"/>
      <c r="VM78" s="4"/>
      <c r="VN78" s="4"/>
      <c r="VO78" s="4"/>
      <c r="VP78" s="4"/>
      <c r="VQ78" s="4"/>
      <c r="VR78" s="4"/>
      <c r="VS78" s="4"/>
      <c r="VT78" s="4"/>
      <c r="VU78" s="4"/>
      <c r="VV78" s="4"/>
      <c r="VW78" s="4"/>
      <c r="VX78" s="4"/>
      <c r="VY78" s="4"/>
      <c r="VZ78" s="4"/>
      <c r="WA78" s="4"/>
      <c r="WB78" s="4"/>
      <c r="WC78" s="4"/>
      <c r="WD78" s="4"/>
      <c r="WE78" s="4"/>
      <c r="WF78" s="4"/>
      <c r="WG78" s="4"/>
      <c r="WH78" s="4"/>
      <c r="WI78" s="4"/>
      <c r="WJ78" s="4"/>
      <c r="WK78" s="4"/>
      <c r="WL78" s="4"/>
      <c r="WM78" s="4"/>
      <c r="WN78" s="4"/>
      <c r="WO78" s="4"/>
      <c r="WP78" s="4"/>
      <c r="WQ78" s="4"/>
      <c r="WR78" s="4"/>
      <c r="WS78" s="4"/>
      <c r="WT78" s="4"/>
      <c r="WU78" s="4"/>
      <c r="WV78" s="4"/>
      <c r="WW78" s="4"/>
      <c r="WX78" s="4"/>
      <c r="WY78" s="4"/>
      <c r="WZ78" s="4"/>
      <c r="XA78" s="4"/>
      <c r="XB78" s="4"/>
      <c r="XC78" s="4"/>
      <c r="XD78" s="4"/>
      <c r="XE78" s="4"/>
      <c r="XF78" s="4"/>
      <c r="XG78" s="4"/>
      <c r="XH78" s="4"/>
      <c r="XI78" s="4"/>
      <c r="XJ78" s="4"/>
      <c r="XK78" s="4"/>
      <c r="XL78" s="4"/>
      <c r="XM78" s="4"/>
      <c r="XN78" s="4"/>
      <c r="XO78" s="4"/>
      <c r="XP78" s="4"/>
      <c r="XQ78" s="4"/>
      <c r="XR78" s="4"/>
      <c r="XS78" s="4"/>
      <c r="XT78" s="4"/>
      <c r="XU78" s="4"/>
      <c r="XV78" s="4"/>
      <c r="XW78" s="4"/>
      <c r="XX78" s="4"/>
      <c r="XY78" s="4"/>
      <c r="XZ78" s="4"/>
      <c r="YA78" s="4"/>
      <c r="YB78" s="4"/>
      <c r="YC78" s="4"/>
      <c r="YD78" s="4"/>
      <c r="YE78" s="4"/>
      <c r="YF78" s="4"/>
      <c r="YG78" s="4"/>
      <c r="YH78" s="4"/>
      <c r="YI78" s="4"/>
      <c r="YJ78" s="4"/>
      <c r="YK78" s="4"/>
      <c r="YL78" s="4"/>
      <c r="YM78" s="4"/>
      <c r="YN78" s="4"/>
      <c r="YO78" s="4"/>
      <c r="YP78" s="4"/>
      <c r="YQ78" s="4"/>
      <c r="YR78" s="4"/>
      <c r="YS78" s="4"/>
      <c r="YT78" s="4"/>
      <c r="YU78" s="4"/>
      <c r="YV78" s="4"/>
      <c r="YW78" s="4"/>
      <c r="YX78" s="4"/>
      <c r="YY78" s="4"/>
      <c r="YZ78" s="4"/>
      <c r="ZA78" s="4"/>
      <c r="ZB78" s="4"/>
      <c r="ZC78" s="4"/>
      <c r="ZD78" s="4"/>
      <c r="ZE78" s="4"/>
      <c r="ZF78" s="4"/>
      <c r="ZG78" s="4"/>
      <c r="ZH78" s="4"/>
      <c r="ZI78" s="4"/>
      <c r="ZJ78" s="4"/>
      <c r="ZK78" s="4"/>
      <c r="ZL78" s="4"/>
      <c r="ZM78" s="4"/>
      <c r="ZN78" s="4"/>
      <c r="ZO78" s="4"/>
      <c r="ZP78" s="4"/>
      <c r="ZQ78" s="4"/>
      <c r="ZR78" s="4"/>
      <c r="ZS78" s="4"/>
      <c r="ZT78" s="4"/>
      <c r="ZU78" s="4"/>
      <c r="ZV78" s="4"/>
      <c r="ZW78" s="4"/>
      <c r="ZX78" s="4"/>
      <c r="ZY78" s="4"/>
      <c r="ZZ78" s="4"/>
      <c r="AAA78" s="4"/>
      <c r="AAB78" s="4"/>
      <c r="AAC78" s="4"/>
      <c r="AAD78" s="4"/>
      <c r="AAE78" s="4"/>
      <c r="AAF78" s="4"/>
      <c r="AAG78" s="4"/>
      <c r="AAH78" s="4"/>
      <c r="AAI78" s="4"/>
      <c r="AAJ78" s="4"/>
      <c r="AAK78" s="4"/>
      <c r="AAL78" s="4"/>
      <c r="AAM78" s="4"/>
      <c r="AAN78" s="4"/>
      <c r="AAO78" s="4"/>
      <c r="AAP78" s="4"/>
      <c r="AAQ78" s="4"/>
      <c r="AAR78" s="4"/>
      <c r="AAS78" s="4"/>
      <c r="AAT78" s="4"/>
      <c r="AAU78" s="4"/>
      <c r="AAV78" s="4"/>
      <c r="AAW78" s="4"/>
      <c r="AAX78" s="4"/>
      <c r="AAY78" s="4"/>
      <c r="AAZ78" s="4"/>
      <c r="ABA78" s="4"/>
      <c r="ABB78" s="4"/>
      <c r="ABC78" s="4"/>
      <c r="ABD78" s="4"/>
      <c r="ABE78" s="4"/>
      <c r="ABF78" s="4"/>
      <c r="ABG78" s="4"/>
      <c r="ABH78" s="4"/>
      <c r="ABI78" s="4"/>
      <c r="ABJ78" s="4"/>
      <c r="ABK78" s="4"/>
      <c r="ABL78" s="4"/>
      <c r="ABM78" s="4"/>
      <c r="ABN78" s="4"/>
      <c r="ABO78" s="4"/>
      <c r="ABP78" s="4"/>
      <c r="ABQ78" s="4"/>
      <c r="ABR78" s="4"/>
      <c r="ABS78" s="4"/>
      <c r="ABT78" s="4"/>
      <c r="ABU78" s="4"/>
      <c r="ABV78" s="4"/>
      <c r="ABW78" s="4"/>
      <c r="ABX78" s="4"/>
      <c r="ABY78" s="4"/>
      <c r="ABZ78" s="4"/>
      <c r="ACA78" s="4"/>
      <c r="ACB78" s="4"/>
      <c r="ACC78" s="4"/>
      <c r="ACD78" s="4"/>
      <c r="ACE78" s="4"/>
      <c r="ACF78" s="4"/>
      <c r="ACG78" s="4"/>
      <c r="ACH78" s="4"/>
      <c r="ACI78" s="4"/>
      <c r="ACJ78" s="4"/>
      <c r="ACK78" s="4"/>
      <c r="ACL78" s="4"/>
      <c r="ACM78" s="4"/>
      <c r="ACN78" s="4"/>
      <c r="ACO78" s="4"/>
      <c r="ACP78" s="4"/>
      <c r="ACQ78" s="4"/>
      <c r="ACR78" s="4"/>
      <c r="ACS78" s="4"/>
      <c r="ACT78" s="4"/>
      <c r="ACU78" s="4"/>
      <c r="ACV78" s="4"/>
      <c r="ACW78" s="4"/>
      <c r="ACX78" s="4"/>
      <c r="ACY78" s="4"/>
      <c r="ACZ78" s="4"/>
      <c r="ADA78" s="4"/>
      <c r="ADB78" s="4"/>
      <c r="ADC78" s="4"/>
      <c r="ADD78" s="4"/>
      <c r="ADE78" s="4"/>
      <c r="ADF78" s="4"/>
      <c r="ADG78" s="4"/>
      <c r="ADH78" s="4"/>
      <c r="ADI78" s="4"/>
      <c r="ADJ78" s="4"/>
      <c r="ADK78" s="4"/>
      <c r="ADL78" s="4"/>
      <c r="ADM78" s="4"/>
      <c r="ADN78" s="4"/>
      <c r="ADO78" s="4"/>
      <c r="ADP78" s="4"/>
      <c r="ADQ78" s="4"/>
      <c r="ADR78" s="4"/>
      <c r="ADS78" s="4"/>
      <c r="ADT78" s="4"/>
      <c r="ADU78" s="4"/>
      <c r="ADV78" s="4"/>
      <c r="ADW78" s="4"/>
      <c r="ADX78" s="4"/>
      <c r="ADY78" s="4"/>
      <c r="ADZ78" s="4"/>
      <c r="AEA78" s="4"/>
      <c r="AEB78" s="4"/>
      <c r="AEC78" s="4"/>
      <c r="AED78" s="4"/>
      <c r="AEE78" s="4"/>
      <c r="AEF78" s="4"/>
      <c r="AEG78" s="4"/>
      <c r="AEH78" s="4"/>
      <c r="AEI78" s="4"/>
      <c r="AEJ78" s="4"/>
      <c r="AEK78" s="4"/>
      <c r="AEL78" s="4"/>
      <c r="AEM78" s="4"/>
      <c r="AEN78" s="4"/>
      <c r="AEO78" s="4"/>
      <c r="AEP78" s="4"/>
      <c r="AEQ78" s="4"/>
      <c r="AER78" s="4"/>
      <c r="AES78" s="4"/>
      <c r="AET78" s="4"/>
      <c r="AEU78" s="4"/>
      <c r="AEV78" s="4"/>
      <c r="AEW78" s="4"/>
      <c r="AEX78" s="4"/>
      <c r="AEY78" s="4"/>
      <c r="AEZ78" s="4"/>
      <c r="AFA78" s="4"/>
      <c r="AFB78" s="4"/>
      <c r="AFC78" s="4"/>
      <c r="AFD78" s="4"/>
      <c r="AFE78" s="4"/>
      <c r="AFF78" s="4"/>
      <c r="AFG78" s="4"/>
      <c r="AFH78" s="4"/>
      <c r="AFI78" s="4"/>
      <c r="AFJ78" s="4"/>
      <c r="AFK78" s="4"/>
      <c r="AFL78" s="4"/>
      <c r="AFM78" s="4"/>
      <c r="AFN78" s="4"/>
      <c r="AFO78" s="4"/>
      <c r="AFP78" s="4"/>
      <c r="AFQ78" s="4"/>
      <c r="AFR78" s="4"/>
      <c r="AFS78" s="4"/>
      <c r="AFT78" s="4"/>
      <c r="AFU78" s="4"/>
      <c r="AFV78" s="4"/>
      <c r="AFW78" s="4"/>
      <c r="AFX78" s="4"/>
      <c r="AFY78" s="4"/>
      <c r="AFZ78" s="4"/>
      <c r="AGA78" s="4"/>
      <c r="AGB78" s="4"/>
      <c r="AGC78" s="4"/>
      <c r="AGD78" s="4"/>
      <c r="AGE78" s="4"/>
      <c r="AGF78" s="4"/>
      <c r="AGG78" s="4"/>
      <c r="AGH78" s="4"/>
      <c r="AGI78" s="4"/>
      <c r="AGJ78" s="4"/>
      <c r="AGK78" s="4"/>
      <c r="AGL78" s="4"/>
      <c r="AGM78" s="4"/>
      <c r="AGN78" s="4"/>
      <c r="AGO78" s="4"/>
      <c r="AGP78" s="4"/>
      <c r="AGQ78" s="4"/>
      <c r="AGR78" s="4"/>
      <c r="AGS78" s="4"/>
      <c r="AGT78" s="4"/>
      <c r="AGU78" s="4"/>
      <c r="AGV78" s="4"/>
      <c r="AGW78" s="4"/>
      <c r="AGX78" s="4"/>
      <c r="AGY78" s="4"/>
      <c r="AGZ78" s="4"/>
      <c r="AHA78" s="4"/>
      <c r="AHB78" s="4"/>
      <c r="AHC78" s="4"/>
      <c r="AHD78" s="4"/>
      <c r="AHE78" s="4"/>
      <c r="AHF78" s="4"/>
      <c r="AHG78" s="4"/>
      <c r="AHH78" s="4"/>
      <c r="AHI78" s="4"/>
      <c r="AHJ78" s="4"/>
      <c r="AHK78" s="4"/>
      <c r="AHL78" s="4"/>
      <c r="AHM78" s="4"/>
      <c r="AHN78" s="4"/>
      <c r="AHO78" s="4"/>
      <c r="AHP78" s="4"/>
      <c r="AHQ78" s="4"/>
      <c r="AHR78" s="4"/>
      <c r="AHS78" s="4"/>
      <c r="AHT78" s="4"/>
      <c r="AHU78" s="4"/>
      <c r="AHV78" s="4"/>
      <c r="AHW78" s="4"/>
      <c r="AHX78" s="4"/>
      <c r="AHY78" s="4"/>
      <c r="AHZ78" s="4"/>
      <c r="AIA78" s="4"/>
      <c r="AIB78" s="4"/>
      <c r="AIC78" s="4"/>
      <c r="AID78" s="4"/>
      <c r="AIE78" s="4"/>
      <c r="AIF78" s="4"/>
      <c r="AIG78" s="4"/>
      <c r="AIH78" s="4"/>
      <c r="AII78" s="4"/>
      <c r="AIJ78" s="4"/>
      <c r="AIK78" s="4"/>
      <c r="AIL78" s="4"/>
      <c r="AIM78" s="4"/>
      <c r="AIN78" s="4"/>
      <c r="AIO78" s="4"/>
      <c r="AIP78" s="4"/>
      <c r="AIQ78" s="4"/>
      <c r="AIR78" s="4"/>
      <c r="AIS78" s="4"/>
      <c r="AIT78" s="4"/>
      <c r="AIU78" s="4"/>
      <c r="AIV78" s="4"/>
      <c r="AIW78" s="4"/>
      <c r="AIX78" s="4"/>
      <c r="AIY78" s="4"/>
      <c r="AIZ78" s="4"/>
      <c r="AJA78" s="4"/>
      <c r="AJB78" s="4"/>
      <c r="AJC78" s="4"/>
      <c r="AJD78" s="4"/>
      <c r="AJE78" s="4"/>
      <c r="AJF78" s="4"/>
      <c r="AJG78" s="4"/>
      <c r="AJH78" s="4"/>
      <c r="AJI78" s="4"/>
      <c r="AJJ78" s="4"/>
      <c r="AJK78" s="4"/>
      <c r="AJL78" s="4"/>
      <c r="AJM78" s="4"/>
      <c r="AJN78" s="4"/>
      <c r="AJO78" s="4"/>
      <c r="AJP78" s="4"/>
      <c r="AJQ78" s="4"/>
      <c r="AJR78" s="4"/>
      <c r="AJS78" s="4"/>
      <c r="AJT78" s="4"/>
      <c r="AJU78" s="4"/>
      <c r="AJV78" s="4"/>
      <c r="AJW78" s="4"/>
      <c r="AJX78" s="4"/>
      <c r="AJY78" s="4"/>
      <c r="AJZ78" s="4"/>
      <c r="AKA78" s="4"/>
      <c r="AKB78" s="4"/>
      <c r="AKC78" s="4"/>
      <c r="AKD78" s="4"/>
      <c r="AKE78" s="4"/>
      <c r="AKF78" s="4"/>
      <c r="AKG78" s="4"/>
      <c r="AKH78" s="4"/>
      <c r="AKI78" s="4"/>
      <c r="AKJ78" s="4"/>
      <c r="AKK78" s="4"/>
      <c r="AKL78" s="4"/>
      <c r="AKM78" s="4"/>
      <c r="AKN78" s="4"/>
      <c r="AKO78" s="4"/>
      <c r="AKP78" s="4"/>
      <c r="AKQ78" s="4"/>
      <c r="AKR78" s="4"/>
      <c r="AKS78" s="4"/>
      <c r="AKT78" s="4"/>
      <c r="AKU78" s="4"/>
      <c r="AKV78" s="4"/>
      <c r="AKW78" s="4"/>
      <c r="AKX78" s="4"/>
      <c r="AKY78" s="4"/>
      <c r="AKZ78" s="4"/>
      <c r="ALA78" s="4"/>
      <c r="ALB78" s="4"/>
      <c r="ALC78" s="4"/>
      <c r="ALD78" s="4"/>
      <c r="ALE78" s="4"/>
      <c r="ALF78" s="4"/>
      <c r="ALG78" s="4"/>
      <c r="ALH78" s="4"/>
      <c r="ALI78" s="4"/>
      <c r="ALJ78" s="4"/>
      <c r="ALK78" s="4"/>
      <c r="ALL78" s="4"/>
      <c r="ALM78" s="4"/>
      <c r="ALN78" s="4"/>
      <c r="ALO78" s="4"/>
      <c r="ALP78" s="4"/>
      <c r="ALQ78" s="4"/>
      <c r="ALR78" s="4"/>
      <c r="ALS78" s="4"/>
      <c r="ALT78" s="4"/>
      <c r="ALU78" s="4"/>
      <c r="ALV78" s="4"/>
      <c r="ALW78" s="4"/>
      <c r="ALX78" s="4"/>
      <c r="ALY78" s="4"/>
      <c r="ALZ78" s="4"/>
      <c r="AMA78" s="4"/>
      <c r="AMB78" s="4"/>
      <c r="AMC78" s="4"/>
      <c r="AMD78" s="4"/>
      <c r="AME78" s="4"/>
      <c r="AMF78" s="4"/>
      <c r="AMG78" s="4"/>
      <c r="AMH78" s="4"/>
      <c r="AMI78" s="4"/>
      <c r="AMJ78" s="4"/>
      <c r="AMK78" s="4"/>
    </row>
    <row r="79" spans="1:1025" ht="17.100000000000001" customHeight="1">
      <c r="A79" s="21" t="s">
        <v>1313</v>
      </c>
      <c r="B79" s="20">
        <f>SUM(C79:W79)</f>
        <v>594.5</v>
      </c>
      <c r="D79" s="20">
        <f>46+81+80+48+50+55</f>
        <v>360</v>
      </c>
      <c r="E79" s="3">
        <f>SUM(30+50+50+52+52.5)</f>
        <v>234.5</v>
      </c>
      <c r="F79" s="3">
        <v>0</v>
      </c>
    </row>
    <row r="80" spans="1:1025" ht="17.100000000000001" customHeight="1">
      <c r="A80" s="21" t="s">
        <v>1302</v>
      </c>
      <c r="B80" s="20">
        <f>SUM(C80:W80)</f>
        <v>591</v>
      </c>
      <c r="C80" s="20">
        <f>56+50</f>
        <v>106</v>
      </c>
      <c r="D80" s="20">
        <f>46+52+80</f>
        <v>178</v>
      </c>
      <c r="E80" s="3">
        <f>SUM(35+60+50+80+82)</f>
        <v>307</v>
      </c>
      <c r="F80" s="3">
        <v>0</v>
      </c>
    </row>
    <row r="81" spans="1:1025" s="4" customFormat="1" ht="17.100000000000001" customHeight="1">
      <c r="A81" s="21" t="s">
        <v>1073</v>
      </c>
      <c r="B81" s="20">
        <f>SUM(C81:W81)</f>
        <v>588</v>
      </c>
      <c r="C81" s="20">
        <v>31</v>
      </c>
      <c r="D81" s="20">
        <v>0</v>
      </c>
      <c r="E81" s="3">
        <v>0</v>
      </c>
      <c r="F81" s="3">
        <f>SUM(30+50+32+34+32)</f>
        <v>178</v>
      </c>
      <c r="G81" s="4">
        <f>SUM(30+53+51+57)</f>
        <v>191</v>
      </c>
      <c r="H81" s="4">
        <f>SUM(30+53+34+37+34)</f>
        <v>188</v>
      </c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  <c r="AMK81"/>
    </row>
    <row r="82" spans="1:1025" ht="17.100000000000001" customHeight="1">
      <c r="A82" s="21" t="s">
        <v>1070</v>
      </c>
      <c r="B82" s="20">
        <f>SUM(C82:W82)</f>
        <v>587.5</v>
      </c>
      <c r="D82" s="20">
        <v>0</v>
      </c>
      <c r="E82" s="3">
        <v>0</v>
      </c>
      <c r="F82" s="3">
        <v>0</v>
      </c>
      <c r="H82" s="4"/>
      <c r="K82" s="4">
        <v>137.5</v>
      </c>
      <c r="L82" s="4">
        <v>85</v>
      </c>
      <c r="M82" s="4">
        <v>168</v>
      </c>
      <c r="O82" s="4">
        <v>157</v>
      </c>
      <c r="P82" s="4">
        <v>40</v>
      </c>
    </row>
    <row r="83" spans="1:1025" ht="17.100000000000001" customHeight="1">
      <c r="A83" s="21" t="s">
        <v>1285</v>
      </c>
      <c r="B83" s="20">
        <f>SUM(C83:W83)</f>
        <v>585</v>
      </c>
      <c r="C83" s="20">
        <f>33+81+84+80</f>
        <v>278</v>
      </c>
      <c r="D83" s="20">
        <f>46+50+48+50+82</f>
        <v>276</v>
      </c>
      <c r="E83" s="3">
        <v>0</v>
      </c>
      <c r="F83" s="3">
        <f>SUM(31)</f>
        <v>31</v>
      </c>
    </row>
    <row r="84" spans="1:1025" ht="17.100000000000001" customHeight="1">
      <c r="A84" s="21" t="s">
        <v>1352</v>
      </c>
      <c r="B84" s="20">
        <f>SUM(C84:W84)</f>
        <v>580</v>
      </c>
      <c r="C84" s="20">
        <f>82+84+84+120+84</f>
        <v>454</v>
      </c>
      <c r="D84" s="20">
        <f>30+48+48</f>
        <v>126</v>
      </c>
      <c r="F84" s="3">
        <v>0</v>
      </c>
    </row>
    <row r="85" spans="1:1025" s="4" customFormat="1" ht="17.100000000000001" customHeight="1">
      <c r="A85" s="21" t="s">
        <v>1353</v>
      </c>
      <c r="B85" s="20">
        <f>SUM(C85:W85)</f>
        <v>580</v>
      </c>
      <c r="C85" s="20">
        <f>82+84+84+120+84</f>
        <v>454</v>
      </c>
      <c r="D85" s="20">
        <f>30+48+48</f>
        <v>126</v>
      </c>
      <c r="E85" s="3"/>
      <c r="F85" s="3">
        <v>0</v>
      </c>
      <c r="H85" s="3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  <c r="AMG85"/>
      <c r="AMH85"/>
      <c r="AMI85"/>
      <c r="AMJ85"/>
      <c r="AMK85"/>
    </row>
    <row r="86" spans="1:1025" ht="17.100000000000001" customHeight="1">
      <c r="A86" s="21" t="s">
        <v>1267</v>
      </c>
      <c r="B86" s="20">
        <f>SUM(C86:W86)</f>
        <v>579.9</v>
      </c>
      <c r="C86" s="20">
        <f>56+32</f>
        <v>88</v>
      </c>
      <c r="D86" s="20">
        <f>80.4+55+50</f>
        <v>185.4</v>
      </c>
      <c r="E86" s="3">
        <f>SUM(55+34+50+50+85.5)</f>
        <v>274.5</v>
      </c>
      <c r="F86" s="3">
        <f>SUM(32)</f>
        <v>32</v>
      </c>
    </row>
    <row r="87" spans="1:1025" ht="17.100000000000001" customHeight="1">
      <c r="A87" s="21" t="s">
        <v>1071</v>
      </c>
      <c r="B87" s="20">
        <f>SUM(C87:W87)</f>
        <v>579</v>
      </c>
      <c r="D87" s="20">
        <v>0</v>
      </c>
      <c r="E87" s="3">
        <v>0</v>
      </c>
      <c r="F87" s="3">
        <v>0</v>
      </c>
      <c r="H87" s="4"/>
      <c r="M87" s="4">
        <v>59</v>
      </c>
      <c r="N87" s="4">
        <v>363</v>
      </c>
      <c r="O87" s="4">
        <v>123</v>
      </c>
      <c r="P87" s="4">
        <v>34</v>
      </c>
    </row>
    <row r="88" spans="1:1025" s="4" customFormat="1" ht="17.100000000000001" customHeight="1">
      <c r="A88" s="21" t="s">
        <v>1072</v>
      </c>
      <c r="B88" s="20">
        <f>SUM(C88:W88)</f>
        <v>573.29999999999995</v>
      </c>
      <c r="C88" s="20"/>
      <c r="D88" s="20">
        <v>0</v>
      </c>
      <c r="E88" s="3">
        <v>0</v>
      </c>
      <c r="F88" s="3">
        <v>0</v>
      </c>
      <c r="L88" s="4">
        <v>326.3</v>
      </c>
      <c r="M88" s="4">
        <v>164</v>
      </c>
      <c r="N88" s="4">
        <v>53</v>
      </c>
      <c r="O88" s="4">
        <v>30</v>
      </c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  <c r="AMG88"/>
      <c r="AMH88"/>
      <c r="AMI88"/>
      <c r="AMJ88"/>
      <c r="AMK88"/>
    </row>
    <row r="89" spans="1:1025" ht="17.100000000000001" customHeight="1">
      <c r="A89" s="21" t="s">
        <v>1405</v>
      </c>
      <c r="B89" s="20">
        <f>SUM(C89:W89)</f>
        <v>565.1</v>
      </c>
      <c r="C89" s="20">
        <f>44+56</f>
        <v>100</v>
      </c>
      <c r="D89" s="20">
        <v>0</v>
      </c>
      <c r="E89" s="3">
        <f>SUM(60+53.6+80+82)</f>
        <v>275.60000000000002</v>
      </c>
      <c r="F89" s="3">
        <f>SUM(30+32+31+40.5+56)</f>
        <v>189.5</v>
      </c>
      <c r="H89" s="4"/>
    </row>
    <row r="90" spans="1:1025" ht="17.100000000000001" customHeight="1">
      <c r="A90" s="21" t="s">
        <v>1306</v>
      </c>
      <c r="B90" s="20">
        <f>SUM(C90:W90)</f>
        <v>548</v>
      </c>
      <c r="C90" s="20">
        <f>82+86+32</f>
        <v>200</v>
      </c>
      <c r="D90" s="20">
        <f>46+46+50+81+55</f>
        <v>278</v>
      </c>
      <c r="E90" s="3">
        <f>SUM(30+40)</f>
        <v>70</v>
      </c>
      <c r="F90" s="3">
        <v>0</v>
      </c>
    </row>
    <row r="91" spans="1:1025" s="4" customFormat="1" ht="17.100000000000001" customHeight="1">
      <c r="A91" s="21" t="s">
        <v>1084</v>
      </c>
      <c r="B91" s="20">
        <f>SUM(C91:W91)</f>
        <v>541</v>
      </c>
      <c r="C91" s="20">
        <v>50</v>
      </c>
      <c r="D91" s="20">
        <v>0</v>
      </c>
      <c r="E91" s="3">
        <v>0</v>
      </c>
      <c r="F91" s="3">
        <v>0</v>
      </c>
      <c r="G91" s="4">
        <f>SUM(81+80+100)</f>
        <v>261</v>
      </c>
      <c r="H91" s="4">
        <f>SUM(50+65+81)</f>
        <v>196</v>
      </c>
      <c r="I91" s="4">
        <f>SUM(34)</f>
        <v>34</v>
      </c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  <c r="AMG91"/>
      <c r="AMH91"/>
      <c r="AMI91"/>
      <c r="AMJ91"/>
      <c r="AMK91"/>
    </row>
    <row r="92" spans="1:1025" s="4" customFormat="1" ht="17.100000000000001" customHeight="1">
      <c r="A92" s="21" t="s">
        <v>1075</v>
      </c>
      <c r="B92" s="20">
        <f>SUM(C92:W92)</f>
        <v>534</v>
      </c>
      <c r="C92" s="20"/>
      <c r="D92" s="20">
        <v>0</v>
      </c>
      <c r="E92" s="3">
        <v>0</v>
      </c>
      <c r="F92" s="3">
        <v>0</v>
      </c>
      <c r="O92" s="4">
        <v>85</v>
      </c>
      <c r="P92" s="4">
        <v>129</v>
      </c>
      <c r="S92" s="4">
        <v>50</v>
      </c>
      <c r="T92" s="4">
        <v>160</v>
      </c>
      <c r="U92" s="4">
        <v>110</v>
      </c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  <c r="AMK92"/>
    </row>
    <row r="93" spans="1:1025" s="4" customFormat="1" ht="17.100000000000001" customHeight="1">
      <c r="A93" s="21" t="s">
        <v>1370</v>
      </c>
      <c r="B93" s="20">
        <f>SUM(C93:W93)</f>
        <v>531</v>
      </c>
      <c r="C93" s="20">
        <f>44+81+86+120+120</f>
        <v>451</v>
      </c>
      <c r="D93" s="20">
        <v>80</v>
      </c>
      <c r="E93" s="3"/>
      <c r="F93" s="3">
        <v>0</v>
      </c>
      <c r="H93" s="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  <c r="AMG93"/>
      <c r="AMH93"/>
      <c r="AMI93"/>
      <c r="AMJ93"/>
      <c r="AMK93"/>
    </row>
    <row r="94" spans="1:1025" ht="17.100000000000001" customHeight="1">
      <c r="A94" s="21" t="s">
        <v>1124</v>
      </c>
      <c r="B94" s="20">
        <f>SUM(C94:W94)</f>
        <v>529.1</v>
      </c>
      <c r="C94" s="20">
        <v>56</v>
      </c>
      <c r="D94" s="20">
        <f>34+31</f>
        <v>65</v>
      </c>
      <c r="E94" s="3">
        <f>SUM(49+53.6+50+52.5)</f>
        <v>205.1</v>
      </c>
      <c r="F94" s="3">
        <f>SUM(52+56)</f>
        <v>108</v>
      </c>
      <c r="G94" s="4">
        <f>SUM(30+34+31)</f>
        <v>95</v>
      </c>
      <c r="H94" s="4"/>
    </row>
    <row r="95" spans="1:1025" ht="17.100000000000001" customHeight="1">
      <c r="A95" s="21" t="s">
        <v>1076</v>
      </c>
      <c r="B95" s="20">
        <f>SUM(C95:W95)</f>
        <v>522</v>
      </c>
      <c r="D95" s="20">
        <v>0</v>
      </c>
      <c r="E95" s="3">
        <v>0</v>
      </c>
      <c r="F95" s="3">
        <v>0</v>
      </c>
      <c r="H95" s="4"/>
      <c r="L95" s="4">
        <v>301</v>
      </c>
      <c r="M95" s="4">
        <v>221</v>
      </c>
    </row>
    <row r="96" spans="1:1025" ht="17.100000000000001" customHeight="1">
      <c r="A96" s="21" t="s">
        <v>1077</v>
      </c>
      <c r="B96" s="20">
        <f>SUM(C96:W96)</f>
        <v>517.6</v>
      </c>
      <c r="D96" s="20">
        <v>0</v>
      </c>
      <c r="E96" s="3">
        <v>0</v>
      </c>
      <c r="F96" s="3">
        <v>0</v>
      </c>
      <c r="G96" s="4">
        <f>SUM(31.6+52+57)</f>
        <v>140.6</v>
      </c>
      <c r="H96" s="4">
        <f>SUM(34)</f>
        <v>34</v>
      </c>
      <c r="K96" s="4">
        <v>47</v>
      </c>
      <c r="L96" s="4">
        <v>162</v>
      </c>
      <c r="N96" s="4">
        <v>134</v>
      </c>
    </row>
    <row r="97" spans="1:1025" s="4" customFormat="1" ht="17.100000000000001" customHeight="1">
      <c r="A97" s="21" t="s">
        <v>1155</v>
      </c>
      <c r="B97" s="20">
        <f>SUM(C97:W97)</f>
        <v>511.6</v>
      </c>
      <c r="C97" s="20"/>
      <c r="D97" s="20">
        <f>36+50+80+55</f>
        <v>221</v>
      </c>
      <c r="E97" s="3">
        <f>SUM(54+31.6+80)</f>
        <v>165.6</v>
      </c>
      <c r="F97" s="3">
        <v>0</v>
      </c>
      <c r="G97" s="4">
        <f>SUM(50)</f>
        <v>50</v>
      </c>
      <c r="H97" s="4">
        <f>SUM(30+45)</f>
        <v>75</v>
      </c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  <c r="AMG97"/>
      <c r="AMH97"/>
      <c r="AMI97"/>
      <c r="AMJ97"/>
      <c r="AMK97"/>
    </row>
    <row r="98" spans="1:1025" s="4" customFormat="1" ht="17.100000000000001" customHeight="1">
      <c r="A98" s="21" t="s">
        <v>1079</v>
      </c>
      <c r="B98" s="20">
        <f>SUM(C98:W98)</f>
        <v>509.5</v>
      </c>
      <c r="C98" s="20"/>
      <c r="D98" s="20">
        <v>0</v>
      </c>
      <c r="E98" s="3">
        <v>0</v>
      </c>
      <c r="F98" s="3">
        <v>0</v>
      </c>
      <c r="G98" s="4">
        <f>SUM(34+52+50+39+89+81+81)</f>
        <v>426</v>
      </c>
      <c r="H98" s="4">
        <f>SUM(38.5)</f>
        <v>38.5</v>
      </c>
      <c r="I98" s="4">
        <v>45</v>
      </c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  <c r="AMG98"/>
      <c r="AMH98"/>
      <c r="AMI98"/>
      <c r="AMJ98"/>
      <c r="AMK98"/>
    </row>
    <row r="99" spans="1:1025" ht="17.100000000000001" customHeight="1">
      <c r="A99" s="21" t="s">
        <v>1080</v>
      </c>
      <c r="B99" s="20">
        <f>SUM(C99:W99)</f>
        <v>505</v>
      </c>
      <c r="D99" s="20">
        <v>0</v>
      </c>
      <c r="E99" s="3">
        <v>0</v>
      </c>
      <c r="F99" s="3">
        <f>SUM(32)</f>
        <v>32</v>
      </c>
      <c r="G99" s="4">
        <f>SUM(50)</f>
        <v>50</v>
      </c>
      <c r="H99" s="4">
        <f>SUM(30+34+34)</f>
        <v>98</v>
      </c>
      <c r="I99" s="4">
        <v>42.5</v>
      </c>
      <c r="J99" s="4">
        <v>46.5</v>
      </c>
      <c r="K99" s="4">
        <v>165</v>
      </c>
      <c r="M99" s="4">
        <v>71</v>
      </c>
    </row>
    <row r="100" spans="1:1025" ht="17.100000000000001" customHeight="1">
      <c r="A100" s="21" t="s">
        <v>1081</v>
      </c>
      <c r="B100" s="20">
        <f>SUM(C100:W100)</f>
        <v>501.9</v>
      </c>
      <c r="D100" s="20">
        <v>0</v>
      </c>
      <c r="E100" s="3">
        <v>0</v>
      </c>
      <c r="F100" s="3">
        <f>SUM(50+82.4+83+40.5+80+32)</f>
        <v>367.9</v>
      </c>
      <c r="G100" s="4">
        <f>SUM(31+52+51)</f>
        <v>134</v>
      </c>
      <c r="H100" s="4"/>
    </row>
    <row r="101" spans="1:1025" ht="17.100000000000001" customHeight="1">
      <c r="A101" s="21" t="s">
        <v>1082</v>
      </c>
      <c r="B101" s="20">
        <f>SUM(C101:W101)</f>
        <v>500</v>
      </c>
      <c r="D101" s="20">
        <v>0</v>
      </c>
      <c r="E101" s="3">
        <v>0</v>
      </c>
      <c r="F101" s="3">
        <f>SUM(46+55.5)</f>
        <v>101.5</v>
      </c>
      <c r="H101" s="4">
        <f>SUM(32+53+54+80+51+34)</f>
        <v>304</v>
      </c>
      <c r="I101" s="4">
        <v>52.5</v>
      </c>
      <c r="J101" s="4">
        <v>42</v>
      </c>
    </row>
    <row r="102" spans="1:1025" ht="17.100000000000001" customHeight="1">
      <c r="A102" s="21" t="s">
        <v>1083</v>
      </c>
      <c r="B102" s="20">
        <f>SUM(C102:W102)</f>
        <v>500</v>
      </c>
      <c r="D102" s="20">
        <v>0</v>
      </c>
      <c r="E102" s="3">
        <v>0</v>
      </c>
      <c r="F102" s="3">
        <v>0</v>
      </c>
      <c r="H102" s="4"/>
      <c r="P102" s="4">
        <v>107</v>
      </c>
      <c r="Q102" s="4">
        <v>131</v>
      </c>
      <c r="R102" s="4">
        <v>82</v>
      </c>
      <c r="S102" s="4">
        <v>180</v>
      </c>
    </row>
    <row r="103" spans="1:1025" ht="17.100000000000001" customHeight="1">
      <c r="A103" s="21" t="s">
        <v>1117</v>
      </c>
      <c r="B103" s="20">
        <f>SUM(C103:W103)</f>
        <v>490</v>
      </c>
      <c r="C103" s="20">
        <f>86+80</f>
        <v>166</v>
      </c>
      <c r="D103" s="20">
        <f>50+42.4</f>
        <v>92.4</v>
      </c>
      <c r="E103" s="3">
        <v>0</v>
      </c>
      <c r="F103" s="3">
        <v>0</v>
      </c>
      <c r="G103" s="4">
        <f>SUM(31.6+67+52+81)</f>
        <v>231.6</v>
      </c>
      <c r="H103" s="4"/>
    </row>
    <row r="104" spans="1:1025" ht="17.100000000000001" customHeight="1">
      <c r="A104" s="21" t="s">
        <v>1319</v>
      </c>
      <c r="B104" s="20">
        <f>SUM(C104:W104)</f>
        <v>488.6</v>
      </c>
      <c r="C104" s="20">
        <f>85+56+80</f>
        <v>221</v>
      </c>
      <c r="D104" s="20">
        <f>54+53.6+50+80</f>
        <v>237.6</v>
      </c>
      <c r="E104" s="3">
        <f>SUM(30)</f>
        <v>30</v>
      </c>
      <c r="F104" s="3">
        <v>0</v>
      </c>
    </row>
    <row r="105" spans="1:1025" ht="17.100000000000001" customHeight="1">
      <c r="A105" s="21" t="s">
        <v>1085</v>
      </c>
      <c r="B105" s="20">
        <f>SUM(C105:W105)</f>
        <v>484.85</v>
      </c>
      <c r="D105" s="20">
        <v>0</v>
      </c>
      <c r="E105" s="3">
        <v>0</v>
      </c>
      <c r="F105" s="3">
        <v>0</v>
      </c>
      <c r="H105" s="4"/>
      <c r="J105" s="4">
        <v>386.35</v>
      </c>
      <c r="K105" s="4">
        <v>98.5</v>
      </c>
      <c r="JA105" s="4"/>
      <c r="JB105" s="4"/>
      <c r="JC105" s="4"/>
      <c r="JD105" s="4"/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/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4"/>
      <c r="KE105" s="4"/>
      <c r="KF105" s="4"/>
      <c r="KG105" s="4"/>
      <c r="KH105" s="4"/>
      <c r="KI105" s="4"/>
      <c r="KJ105" s="4"/>
      <c r="KK105" s="4"/>
      <c r="KL105" s="4"/>
      <c r="KM105" s="4"/>
      <c r="KN105" s="4"/>
      <c r="KO105" s="4"/>
      <c r="KP105" s="4"/>
      <c r="KQ105" s="4"/>
      <c r="KR105" s="4"/>
      <c r="KS105" s="4"/>
      <c r="KT105" s="4"/>
      <c r="KU105" s="4"/>
      <c r="KV105" s="4"/>
      <c r="KW105" s="4"/>
      <c r="KX105" s="4"/>
      <c r="KY105" s="4"/>
      <c r="KZ105" s="4"/>
      <c r="LA105" s="4"/>
      <c r="LB105" s="4"/>
      <c r="LC105" s="4"/>
      <c r="LD105" s="4"/>
      <c r="LE105" s="4"/>
      <c r="LF105" s="4"/>
      <c r="LG105" s="4"/>
      <c r="LH105" s="4"/>
      <c r="LI105" s="4"/>
      <c r="LJ105" s="4"/>
      <c r="LK105" s="4"/>
      <c r="LL105" s="4"/>
      <c r="LM105" s="4"/>
      <c r="LN105" s="4"/>
      <c r="LO105" s="4"/>
      <c r="LP105" s="4"/>
      <c r="LQ105" s="4"/>
      <c r="LR105" s="4"/>
      <c r="LS105" s="4"/>
      <c r="LT105" s="4"/>
      <c r="LU105" s="4"/>
      <c r="LV105" s="4"/>
      <c r="LW105" s="4"/>
      <c r="LX105" s="4"/>
      <c r="LY105" s="4"/>
      <c r="LZ105" s="4"/>
      <c r="MA105" s="4"/>
      <c r="MB105" s="4"/>
      <c r="MC105" s="4"/>
      <c r="MD105" s="4"/>
      <c r="ME105" s="4"/>
      <c r="MF105" s="4"/>
      <c r="MG105" s="4"/>
      <c r="MH105" s="4"/>
      <c r="MI105" s="4"/>
      <c r="MJ105" s="4"/>
      <c r="MK105" s="4"/>
      <c r="ML105" s="4"/>
      <c r="MM105" s="4"/>
      <c r="MN105" s="4"/>
      <c r="MO105" s="4"/>
      <c r="MP105" s="4"/>
      <c r="MQ105" s="4"/>
      <c r="MR105" s="4"/>
      <c r="MS105" s="4"/>
      <c r="MT105" s="4"/>
      <c r="MU105" s="4"/>
      <c r="MV105" s="4"/>
      <c r="MW105" s="4"/>
      <c r="MX105" s="4"/>
      <c r="MY105" s="4"/>
      <c r="MZ105" s="4"/>
      <c r="NA105" s="4"/>
      <c r="NB105" s="4"/>
      <c r="NC105" s="4"/>
      <c r="ND105" s="4"/>
      <c r="NE105" s="4"/>
      <c r="NF105" s="4"/>
      <c r="NG105" s="4"/>
      <c r="NH105" s="4"/>
      <c r="NI105" s="4"/>
      <c r="NJ105" s="4"/>
      <c r="NK105" s="4"/>
      <c r="NL105" s="4"/>
      <c r="NM105" s="4"/>
      <c r="NN105" s="4"/>
      <c r="NO105" s="4"/>
      <c r="NP105" s="4"/>
      <c r="NQ105" s="4"/>
      <c r="NR105" s="4"/>
      <c r="NS105" s="4"/>
      <c r="NT105" s="4"/>
      <c r="NU105" s="4"/>
      <c r="NV105" s="4"/>
      <c r="NW105" s="4"/>
      <c r="NX105" s="4"/>
      <c r="NY105" s="4"/>
      <c r="NZ105" s="4"/>
      <c r="OA105" s="4"/>
      <c r="OB105" s="4"/>
      <c r="OC105" s="4"/>
      <c r="OD105" s="4"/>
      <c r="OE105" s="4"/>
      <c r="OF105" s="4"/>
      <c r="OG105" s="4"/>
      <c r="OH105" s="4"/>
      <c r="OI105" s="4"/>
      <c r="OJ105" s="4"/>
      <c r="OK105" s="4"/>
      <c r="OL105" s="4"/>
      <c r="OM105" s="4"/>
      <c r="ON105" s="4"/>
      <c r="OO105" s="4"/>
      <c r="OP105" s="4"/>
      <c r="OQ105" s="4"/>
      <c r="OR105" s="4"/>
      <c r="OS105" s="4"/>
      <c r="OT105" s="4"/>
      <c r="OU105" s="4"/>
      <c r="OV105" s="4"/>
      <c r="OW105" s="4"/>
      <c r="OX105" s="4"/>
      <c r="OY105" s="4"/>
      <c r="OZ105" s="4"/>
      <c r="PA105" s="4"/>
      <c r="PB105" s="4"/>
      <c r="PC105" s="4"/>
      <c r="PD105" s="4"/>
      <c r="PE105" s="4"/>
      <c r="PF105" s="4"/>
      <c r="PG105" s="4"/>
      <c r="PH105" s="4"/>
      <c r="PI105" s="4"/>
      <c r="PJ105" s="4"/>
      <c r="PK105" s="4"/>
      <c r="PL105" s="4"/>
      <c r="PM105" s="4"/>
      <c r="PN105" s="4"/>
      <c r="PO105" s="4"/>
      <c r="PP105" s="4"/>
      <c r="PQ105" s="4"/>
      <c r="PR105" s="4"/>
      <c r="PS105" s="4"/>
      <c r="PT105" s="4"/>
      <c r="PU105" s="4"/>
      <c r="PV105" s="4"/>
      <c r="PW105" s="4"/>
      <c r="PX105" s="4"/>
      <c r="PY105" s="4"/>
      <c r="PZ105" s="4"/>
      <c r="QA105" s="4"/>
      <c r="QB105" s="4"/>
      <c r="QC105" s="4"/>
      <c r="QD105" s="4"/>
      <c r="QE105" s="4"/>
      <c r="QF105" s="4"/>
      <c r="QG105" s="4"/>
      <c r="QH105" s="4"/>
      <c r="QI105" s="4"/>
      <c r="QJ105" s="4"/>
      <c r="QK105" s="4"/>
      <c r="QL105" s="4"/>
      <c r="QM105" s="4"/>
      <c r="QN105" s="4"/>
      <c r="QO105" s="4"/>
      <c r="QP105" s="4"/>
      <c r="QQ105" s="4"/>
      <c r="QR105" s="4"/>
      <c r="QS105" s="4"/>
      <c r="QT105" s="4"/>
      <c r="QU105" s="4"/>
      <c r="QV105" s="4"/>
      <c r="QW105" s="4"/>
      <c r="QX105" s="4"/>
      <c r="QY105" s="4"/>
      <c r="QZ105" s="4"/>
      <c r="RA105" s="4"/>
      <c r="RB105" s="4"/>
      <c r="RC105" s="4"/>
      <c r="RD105" s="4"/>
      <c r="RE105" s="4"/>
      <c r="RF105" s="4"/>
      <c r="RG105" s="4"/>
      <c r="RH105" s="4"/>
      <c r="RI105" s="4"/>
      <c r="RJ105" s="4"/>
      <c r="RK105" s="4"/>
      <c r="RL105" s="4"/>
      <c r="RM105" s="4"/>
      <c r="RN105" s="4"/>
      <c r="RO105" s="4"/>
      <c r="RP105" s="4"/>
      <c r="RQ105" s="4"/>
      <c r="RR105" s="4"/>
      <c r="RS105" s="4"/>
      <c r="RT105" s="4"/>
      <c r="RU105" s="4"/>
      <c r="RV105" s="4"/>
      <c r="RW105" s="4"/>
      <c r="RX105" s="4"/>
      <c r="RY105" s="4"/>
      <c r="RZ105" s="4"/>
      <c r="SA105" s="4"/>
      <c r="SB105" s="4"/>
      <c r="SC105" s="4"/>
      <c r="SD105" s="4"/>
      <c r="SE105" s="4"/>
      <c r="SF105" s="4"/>
      <c r="SG105" s="4"/>
      <c r="SH105" s="4"/>
      <c r="SI105" s="4"/>
      <c r="SJ105" s="4"/>
      <c r="SK105" s="4"/>
      <c r="SL105" s="4"/>
      <c r="SM105" s="4"/>
      <c r="SN105" s="4"/>
      <c r="SO105" s="4"/>
      <c r="SP105" s="4"/>
      <c r="SQ105" s="4"/>
      <c r="SR105" s="4"/>
      <c r="SS105" s="4"/>
      <c r="ST105" s="4"/>
      <c r="SU105" s="4"/>
      <c r="SV105" s="4"/>
      <c r="SW105" s="4"/>
      <c r="SX105" s="4"/>
      <c r="SY105" s="4"/>
      <c r="SZ105" s="4"/>
      <c r="TA105" s="4"/>
      <c r="TB105" s="4"/>
      <c r="TC105" s="4"/>
      <c r="TD105" s="4"/>
      <c r="TE105" s="4"/>
      <c r="TF105" s="4"/>
      <c r="TG105" s="4"/>
      <c r="TH105" s="4"/>
      <c r="TI105" s="4"/>
      <c r="TJ105" s="4"/>
      <c r="TK105" s="4"/>
      <c r="TL105" s="4"/>
      <c r="TM105" s="4"/>
      <c r="TN105" s="4"/>
      <c r="TO105" s="4"/>
      <c r="TP105" s="4"/>
      <c r="TQ105" s="4"/>
      <c r="TR105" s="4"/>
      <c r="TS105" s="4"/>
      <c r="TT105" s="4"/>
      <c r="TU105" s="4"/>
      <c r="TV105" s="4"/>
      <c r="TW105" s="4"/>
      <c r="TX105" s="4"/>
      <c r="TY105" s="4"/>
      <c r="TZ105" s="4"/>
      <c r="UA105" s="4"/>
      <c r="UB105" s="4"/>
      <c r="UC105" s="4"/>
      <c r="UD105" s="4"/>
      <c r="UE105" s="4"/>
      <c r="UF105" s="4"/>
      <c r="UG105" s="4"/>
      <c r="UH105" s="4"/>
      <c r="UI105" s="4"/>
      <c r="UJ105" s="4"/>
      <c r="UK105" s="4"/>
      <c r="UL105" s="4"/>
      <c r="UM105" s="4"/>
      <c r="UN105" s="4"/>
      <c r="UO105" s="4"/>
      <c r="UP105" s="4"/>
      <c r="UQ105" s="4"/>
      <c r="UR105" s="4"/>
      <c r="US105" s="4"/>
      <c r="UT105" s="4"/>
      <c r="UU105" s="4"/>
      <c r="UV105" s="4"/>
      <c r="UW105" s="4"/>
      <c r="UX105" s="4"/>
      <c r="UY105" s="4"/>
      <c r="UZ105" s="4"/>
      <c r="VA105" s="4"/>
      <c r="VB105" s="4"/>
      <c r="VC105" s="4"/>
      <c r="VD105" s="4"/>
      <c r="VE105" s="4"/>
      <c r="VF105" s="4"/>
      <c r="VG105" s="4"/>
      <c r="VH105" s="4"/>
      <c r="VI105" s="4"/>
      <c r="VJ105" s="4"/>
      <c r="VK105" s="4"/>
      <c r="VL105" s="4"/>
      <c r="VM105" s="4"/>
      <c r="VN105" s="4"/>
      <c r="VO105" s="4"/>
      <c r="VP105" s="4"/>
      <c r="VQ105" s="4"/>
      <c r="VR105" s="4"/>
      <c r="VS105" s="4"/>
      <c r="VT105" s="4"/>
      <c r="VU105" s="4"/>
      <c r="VV105" s="4"/>
      <c r="VW105" s="4"/>
      <c r="VX105" s="4"/>
      <c r="VY105" s="4"/>
      <c r="VZ105" s="4"/>
      <c r="WA105" s="4"/>
      <c r="WB105" s="4"/>
      <c r="WC105" s="4"/>
      <c r="WD105" s="4"/>
      <c r="WE105" s="4"/>
      <c r="WF105" s="4"/>
      <c r="WG105" s="4"/>
      <c r="WH105" s="4"/>
      <c r="WI105" s="4"/>
      <c r="WJ105" s="4"/>
      <c r="WK105" s="4"/>
      <c r="WL105" s="4"/>
      <c r="WM105" s="4"/>
      <c r="WN105" s="4"/>
      <c r="WO105" s="4"/>
      <c r="WP105" s="4"/>
      <c r="WQ105" s="4"/>
      <c r="WR105" s="4"/>
      <c r="WS105" s="4"/>
      <c r="WT105" s="4"/>
      <c r="WU105" s="4"/>
      <c r="WV105" s="4"/>
      <c r="WW105" s="4"/>
      <c r="WX105" s="4"/>
      <c r="WY105" s="4"/>
      <c r="WZ105" s="4"/>
      <c r="XA105" s="4"/>
      <c r="XB105" s="4"/>
      <c r="XC105" s="4"/>
      <c r="XD105" s="4"/>
      <c r="XE105" s="4"/>
      <c r="XF105" s="4"/>
      <c r="XG105" s="4"/>
      <c r="XH105" s="4"/>
      <c r="XI105" s="4"/>
      <c r="XJ105" s="4"/>
      <c r="XK105" s="4"/>
      <c r="XL105" s="4"/>
      <c r="XM105" s="4"/>
      <c r="XN105" s="4"/>
      <c r="XO105" s="4"/>
      <c r="XP105" s="4"/>
      <c r="XQ105" s="4"/>
      <c r="XR105" s="4"/>
      <c r="XS105" s="4"/>
      <c r="XT105" s="4"/>
      <c r="XU105" s="4"/>
      <c r="XV105" s="4"/>
      <c r="XW105" s="4"/>
      <c r="XX105" s="4"/>
      <c r="XY105" s="4"/>
      <c r="XZ105" s="4"/>
      <c r="YA105" s="4"/>
      <c r="YB105" s="4"/>
      <c r="YC105" s="4"/>
      <c r="YD105" s="4"/>
      <c r="YE105" s="4"/>
      <c r="YF105" s="4"/>
      <c r="YG105" s="4"/>
      <c r="YH105" s="4"/>
      <c r="YI105" s="4"/>
      <c r="YJ105" s="4"/>
      <c r="YK105" s="4"/>
      <c r="YL105" s="4"/>
      <c r="YM105" s="4"/>
      <c r="YN105" s="4"/>
      <c r="YO105" s="4"/>
      <c r="YP105" s="4"/>
      <c r="YQ105" s="4"/>
      <c r="YR105" s="4"/>
      <c r="YS105" s="4"/>
      <c r="YT105" s="4"/>
      <c r="YU105" s="4"/>
      <c r="YV105" s="4"/>
      <c r="YW105" s="4"/>
      <c r="YX105" s="4"/>
      <c r="YY105" s="4"/>
      <c r="YZ105" s="4"/>
      <c r="ZA105" s="4"/>
      <c r="ZB105" s="4"/>
      <c r="ZC105" s="4"/>
      <c r="ZD105" s="4"/>
      <c r="ZE105" s="4"/>
      <c r="ZF105" s="4"/>
      <c r="ZG105" s="4"/>
      <c r="ZH105" s="4"/>
      <c r="ZI105" s="4"/>
      <c r="ZJ105" s="4"/>
      <c r="ZK105" s="4"/>
      <c r="ZL105" s="4"/>
      <c r="ZM105" s="4"/>
      <c r="ZN105" s="4"/>
      <c r="ZO105" s="4"/>
      <c r="ZP105" s="4"/>
      <c r="ZQ105" s="4"/>
      <c r="ZR105" s="4"/>
      <c r="ZS105" s="4"/>
      <c r="ZT105" s="4"/>
      <c r="ZU105" s="4"/>
      <c r="ZV105" s="4"/>
      <c r="ZW105" s="4"/>
      <c r="ZX105" s="4"/>
      <c r="ZY105" s="4"/>
      <c r="ZZ105" s="4"/>
      <c r="AAA105" s="4"/>
      <c r="AAB105" s="4"/>
      <c r="AAC105" s="4"/>
      <c r="AAD105" s="4"/>
      <c r="AAE105" s="4"/>
      <c r="AAF105" s="4"/>
      <c r="AAG105" s="4"/>
      <c r="AAH105" s="4"/>
      <c r="AAI105" s="4"/>
      <c r="AAJ105" s="4"/>
      <c r="AAK105" s="4"/>
      <c r="AAL105" s="4"/>
      <c r="AAM105" s="4"/>
      <c r="AAN105" s="4"/>
      <c r="AAO105" s="4"/>
      <c r="AAP105" s="4"/>
      <c r="AAQ105" s="4"/>
      <c r="AAR105" s="4"/>
      <c r="AAS105" s="4"/>
      <c r="AAT105" s="4"/>
      <c r="AAU105" s="4"/>
      <c r="AAV105" s="4"/>
      <c r="AAW105" s="4"/>
      <c r="AAX105" s="4"/>
      <c r="AAY105" s="4"/>
      <c r="AAZ105" s="4"/>
      <c r="ABA105" s="4"/>
      <c r="ABB105" s="4"/>
      <c r="ABC105" s="4"/>
      <c r="ABD105" s="4"/>
      <c r="ABE105" s="4"/>
      <c r="ABF105" s="4"/>
      <c r="ABG105" s="4"/>
      <c r="ABH105" s="4"/>
      <c r="ABI105" s="4"/>
      <c r="ABJ105" s="4"/>
      <c r="ABK105" s="4"/>
      <c r="ABL105" s="4"/>
      <c r="ABM105" s="4"/>
      <c r="ABN105" s="4"/>
      <c r="ABO105" s="4"/>
      <c r="ABP105" s="4"/>
      <c r="ABQ105" s="4"/>
      <c r="ABR105" s="4"/>
      <c r="ABS105" s="4"/>
      <c r="ABT105" s="4"/>
      <c r="ABU105" s="4"/>
      <c r="ABV105" s="4"/>
      <c r="ABW105" s="4"/>
      <c r="ABX105" s="4"/>
      <c r="ABY105" s="4"/>
      <c r="ABZ105" s="4"/>
      <c r="ACA105" s="4"/>
      <c r="ACB105" s="4"/>
      <c r="ACC105" s="4"/>
      <c r="ACD105" s="4"/>
      <c r="ACE105" s="4"/>
      <c r="ACF105" s="4"/>
      <c r="ACG105" s="4"/>
      <c r="ACH105" s="4"/>
      <c r="ACI105" s="4"/>
      <c r="ACJ105" s="4"/>
      <c r="ACK105" s="4"/>
      <c r="ACL105" s="4"/>
      <c r="ACM105" s="4"/>
      <c r="ACN105" s="4"/>
      <c r="ACO105" s="4"/>
      <c r="ACP105" s="4"/>
      <c r="ACQ105" s="4"/>
      <c r="ACR105" s="4"/>
      <c r="ACS105" s="4"/>
      <c r="ACT105" s="4"/>
      <c r="ACU105" s="4"/>
      <c r="ACV105" s="4"/>
      <c r="ACW105" s="4"/>
      <c r="ACX105" s="4"/>
      <c r="ACY105" s="4"/>
      <c r="ACZ105" s="4"/>
      <c r="ADA105" s="4"/>
      <c r="ADB105" s="4"/>
      <c r="ADC105" s="4"/>
      <c r="ADD105" s="4"/>
      <c r="ADE105" s="4"/>
      <c r="ADF105" s="4"/>
      <c r="ADG105" s="4"/>
      <c r="ADH105" s="4"/>
      <c r="ADI105" s="4"/>
      <c r="ADJ105" s="4"/>
      <c r="ADK105" s="4"/>
      <c r="ADL105" s="4"/>
      <c r="ADM105" s="4"/>
      <c r="ADN105" s="4"/>
      <c r="ADO105" s="4"/>
      <c r="ADP105" s="4"/>
      <c r="ADQ105" s="4"/>
      <c r="ADR105" s="4"/>
      <c r="ADS105" s="4"/>
      <c r="ADT105" s="4"/>
      <c r="ADU105" s="4"/>
      <c r="ADV105" s="4"/>
      <c r="ADW105" s="4"/>
      <c r="ADX105" s="4"/>
      <c r="ADY105" s="4"/>
      <c r="ADZ105" s="4"/>
      <c r="AEA105" s="4"/>
      <c r="AEB105" s="4"/>
      <c r="AEC105" s="4"/>
      <c r="AED105" s="4"/>
      <c r="AEE105" s="4"/>
      <c r="AEF105" s="4"/>
      <c r="AEG105" s="4"/>
      <c r="AEH105" s="4"/>
      <c r="AEI105" s="4"/>
      <c r="AEJ105" s="4"/>
      <c r="AEK105" s="4"/>
      <c r="AEL105" s="4"/>
      <c r="AEM105" s="4"/>
      <c r="AEN105" s="4"/>
      <c r="AEO105" s="4"/>
      <c r="AEP105" s="4"/>
      <c r="AEQ105" s="4"/>
      <c r="AER105" s="4"/>
      <c r="AES105" s="4"/>
      <c r="AET105" s="4"/>
      <c r="AEU105" s="4"/>
      <c r="AEV105" s="4"/>
      <c r="AEW105" s="4"/>
      <c r="AEX105" s="4"/>
      <c r="AEY105" s="4"/>
      <c r="AEZ105" s="4"/>
      <c r="AFA105" s="4"/>
      <c r="AFB105" s="4"/>
      <c r="AFC105" s="4"/>
      <c r="AFD105" s="4"/>
      <c r="AFE105" s="4"/>
      <c r="AFF105" s="4"/>
      <c r="AFG105" s="4"/>
      <c r="AFH105" s="4"/>
      <c r="AFI105" s="4"/>
      <c r="AFJ105" s="4"/>
      <c r="AFK105" s="4"/>
      <c r="AFL105" s="4"/>
      <c r="AFM105" s="4"/>
      <c r="AFN105" s="4"/>
      <c r="AFO105" s="4"/>
      <c r="AFP105" s="4"/>
      <c r="AFQ105" s="4"/>
      <c r="AFR105" s="4"/>
      <c r="AFS105" s="4"/>
      <c r="AFT105" s="4"/>
      <c r="AFU105" s="4"/>
      <c r="AFV105" s="4"/>
      <c r="AFW105" s="4"/>
      <c r="AFX105" s="4"/>
      <c r="AFY105" s="4"/>
      <c r="AFZ105" s="4"/>
      <c r="AGA105" s="4"/>
      <c r="AGB105" s="4"/>
      <c r="AGC105" s="4"/>
      <c r="AGD105" s="4"/>
      <c r="AGE105" s="4"/>
      <c r="AGF105" s="4"/>
      <c r="AGG105" s="4"/>
      <c r="AGH105" s="4"/>
      <c r="AGI105" s="4"/>
      <c r="AGJ105" s="4"/>
      <c r="AGK105" s="4"/>
      <c r="AGL105" s="4"/>
      <c r="AGM105" s="4"/>
      <c r="AGN105" s="4"/>
      <c r="AGO105" s="4"/>
      <c r="AGP105" s="4"/>
      <c r="AGQ105" s="4"/>
      <c r="AGR105" s="4"/>
      <c r="AGS105" s="4"/>
      <c r="AGT105" s="4"/>
      <c r="AGU105" s="4"/>
      <c r="AGV105" s="4"/>
      <c r="AGW105" s="4"/>
      <c r="AGX105" s="4"/>
      <c r="AGY105" s="4"/>
      <c r="AGZ105" s="4"/>
      <c r="AHA105" s="4"/>
      <c r="AHB105" s="4"/>
      <c r="AHC105" s="4"/>
      <c r="AHD105" s="4"/>
      <c r="AHE105" s="4"/>
      <c r="AHF105" s="4"/>
      <c r="AHG105" s="4"/>
      <c r="AHH105" s="4"/>
      <c r="AHI105" s="4"/>
      <c r="AHJ105" s="4"/>
      <c r="AHK105" s="4"/>
      <c r="AHL105" s="4"/>
      <c r="AHM105" s="4"/>
      <c r="AHN105" s="4"/>
      <c r="AHO105" s="4"/>
      <c r="AHP105" s="4"/>
      <c r="AHQ105" s="4"/>
      <c r="AHR105" s="4"/>
      <c r="AHS105" s="4"/>
      <c r="AHT105" s="4"/>
      <c r="AHU105" s="4"/>
      <c r="AHV105" s="4"/>
      <c r="AHW105" s="4"/>
      <c r="AHX105" s="4"/>
      <c r="AHY105" s="4"/>
      <c r="AHZ105" s="4"/>
      <c r="AIA105" s="4"/>
      <c r="AIB105" s="4"/>
      <c r="AIC105" s="4"/>
      <c r="AID105" s="4"/>
      <c r="AIE105" s="4"/>
      <c r="AIF105" s="4"/>
      <c r="AIG105" s="4"/>
      <c r="AIH105" s="4"/>
      <c r="AII105" s="4"/>
      <c r="AIJ105" s="4"/>
      <c r="AIK105" s="4"/>
      <c r="AIL105" s="4"/>
      <c r="AIM105" s="4"/>
      <c r="AIN105" s="4"/>
      <c r="AIO105" s="4"/>
      <c r="AIP105" s="4"/>
      <c r="AIQ105" s="4"/>
      <c r="AIR105" s="4"/>
      <c r="AIS105" s="4"/>
      <c r="AIT105" s="4"/>
      <c r="AIU105" s="4"/>
      <c r="AIV105" s="4"/>
      <c r="AIW105" s="4"/>
      <c r="AIX105" s="4"/>
      <c r="AIY105" s="4"/>
      <c r="AIZ105" s="4"/>
      <c r="AJA105" s="4"/>
      <c r="AJB105" s="4"/>
      <c r="AJC105" s="4"/>
      <c r="AJD105" s="4"/>
      <c r="AJE105" s="4"/>
      <c r="AJF105" s="4"/>
      <c r="AJG105" s="4"/>
      <c r="AJH105" s="4"/>
      <c r="AJI105" s="4"/>
      <c r="AJJ105" s="4"/>
      <c r="AJK105" s="4"/>
      <c r="AJL105" s="4"/>
      <c r="AJM105" s="4"/>
      <c r="AJN105" s="4"/>
      <c r="AJO105" s="4"/>
      <c r="AJP105" s="4"/>
      <c r="AJQ105" s="4"/>
      <c r="AJR105" s="4"/>
      <c r="AJS105" s="4"/>
      <c r="AJT105" s="4"/>
      <c r="AJU105" s="4"/>
      <c r="AJV105" s="4"/>
      <c r="AJW105" s="4"/>
      <c r="AJX105" s="4"/>
      <c r="AJY105" s="4"/>
      <c r="AJZ105" s="4"/>
      <c r="AKA105" s="4"/>
      <c r="AKB105" s="4"/>
      <c r="AKC105" s="4"/>
      <c r="AKD105" s="4"/>
      <c r="AKE105" s="4"/>
      <c r="AKF105" s="4"/>
      <c r="AKG105" s="4"/>
      <c r="AKH105" s="4"/>
      <c r="AKI105" s="4"/>
      <c r="AKJ105" s="4"/>
      <c r="AKK105" s="4"/>
      <c r="AKL105" s="4"/>
      <c r="AKM105" s="4"/>
      <c r="AKN105" s="4"/>
      <c r="AKO105" s="4"/>
      <c r="AKP105" s="4"/>
      <c r="AKQ105" s="4"/>
      <c r="AKR105" s="4"/>
      <c r="AKS105" s="4"/>
      <c r="AKT105" s="4"/>
      <c r="AKU105" s="4"/>
      <c r="AKV105" s="4"/>
      <c r="AKW105" s="4"/>
      <c r="AKX105" s="4"/>
      <c r="AKY105" s="4"/>
      <c r="AKZ105" s="4"/>
      <c r="ALA105" s="4"/>
      <c r="ALB105" s="4"/>
      <c r="ALC105" s="4"/>
      <c r="ALD105" s="4"/>
      <c r="ALE105" s="4"/>
      <c r="ALF105" s="4"/>
      <c r="ALG105" s="4"/>
      <c r="ALH105" s="4"/>
      <c r="ALI105" s="4"/>
      <c r="ALJ105" s="4"/>
      <c r="ALK105" s="4"/>
      <c r="ALL105" s="4"/>
      <c r="ALM105" s="4"/>
      <c r="ALN105" s="4"/>
      <c r="ALO105" s="4"/>
      <c r="ALP105" s="4"/>
      <c r="ALQ105" s="4"/>
      <c r="ALR105" s="4"/>
      <c r="ALS105" s="4"/>
      <c r="ALT105" s="4"/>
      <c r="ALU105" s="4"/>
      <c r="ALV105" s="4"/>
      <c r="ALW105" s="4"/>
      <c r="ALX105" s="4"/>
      <c r="ALY105" s="4"/>
      <c r="ALZ105" s="4"/>
      <c r="AMA105" s="4"/>
      <c r="AMB105" s="4"/>
      <c r="AMC105" s="4"/>
      <c r="AMD105" s="4"/>
      <c r="AME105" s="4"/>
      <c r="AMF105" s="4"/>
      <c r="AMG105" s="4"/>
      <c r="AMH105" s="4"/>
      <c r="AMI105" s="4"/>
      <c r="AMJ105" s="4"/>
      <c r="AMK105" s="4"/>
    </row>
    <row r="106" spans="1:1025" ht="17.100000000000001" customHeight="1">
      <c r="A106" s="21" t="s">
        <v>1354</v>
      </c>
      <c r="B106" s="20">
        <f>SUM(C106:W106)</f>
        <v>484</v>
      </c>
      <c r="C106" s="20">
        <f>160+84</f>
        <v>244</v>
      </c>
      <c r="D106" s="20">
        <f>80+80+80</f>
        <v>240</v>
      </c>
      <c r="F106" s="3">
        <v>0</v>
      </c>
    </row>
    <row r="107" spans="1:1025" ht="17.100000000000001" customHeight="1">
      <c r="A107" s="21" t="s">
        <v>1298</v>
      </c>
      <c r="B107" s="20">
        <f>SUM(C107:W107)</f>
        <v>471</v>
      </c>
      <c r="C107" s="20">
        <f>52+84</f>
        <v>136</v>
      </c>
      <c r="D107" s="20">
        <f>46+46+80+81</f>
        <v>253</v>
      </c>
      <c r="E107" s="3">
        <f>SUM(30+52)</f>
        <v>82</v>
      </c>
      <c r="F107" s="3">
        <v>0</v>
      </c>
    </row>
    <row r="108" spans="1:1025" s="4" customFormat="1" ht="17.100000000000001" customHeight="1">
      <c r="A108" s="21" t="s">
        <v>1088</v>
      </c>
      <c r="B108" s="20">
        <f>SUM(C108:W108)</f>
        <v>470.7</v>
      </c>
      <c r="C108" s="20"/>
      <c r="D108" s="20">
        <v>0</v>
      </c>
      <c r="E108" s="3">
        <v>0</v>
      </c>
      <c r="F108" s="3">
        <v>0</v>
      </c>
      <c r="J108" s="4">
        <v>290.7</v>
      </c>
      <c r="K108" s="4">
        <v>180</v>
      </c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  <c r="AMG108"/>
      <c r="AMH108"/>
      <c r="AMI108"/>
      <c r="AMJ108"/>
      <c r="AMK108"/>
    </row>
    <row r="109" spans="1:1025" ht="17.100000000000001" customHeight="1">
      <c r="A109" s="21" t="s">
        <v>1089</v>
      </c>
      <c r="B109" s="20">
        <f>SUM(C109:W109)</f>
        <v>469</v>
      </c>
      <c r="D109" s="20">
        <v>0</v>
      </c>
      <c r="E109" s="3">
        <v>0</v>
      </c>
      <c r="F109" s="3">
        <v>0</v>
      </c>
      <c r="H109" s="4"/>
      <c r="M109" s="4">
        <v>136</v>
      </c>
      <c r="N109" s="4">
        <v>38</v>
      </c>
      <c r="O109" s="4">
        <v>295</v>
      </c>
    </row>
    <row r="110" spans="1:1025" ht="17.100000000000001" customHeight="1">
      <c r="A110" s="21" t="s">
        <v>1310</v>
      </c>
      <c r="B110" s="20">
        <f>SUM(C110:W110)</f>
        <v>466</v>
      </c>
      <c r="C110" s="20">
        <f>54+50</f>
        <v>104</v>
      </c>
      <c r="D110" s="20">
        <f>50+50+52+80</f>
        <v>232</v>
      </c>
      <c r="E110" s="3">
        <f>SUM(30+50+50)</f>
        <v>130</v>
      </c>
      <c r="F110" s="3">
        <v>0</v>
      </c>
    </row>
    <row r="111" spans="1:1025" ht="17.100000000000001" customHeight="1">
      <c r="A111" s="21" t="s">
        <v>1325</v>
      </c>
      <c r="B111" s="20">
        <f>SUM(C111:W111)</f>
        <v>464</v>
      </c>
      <c r="C111" s="20">
        <f>86+56+80</f>
        <v>222</v>
      </c>
      <c r="D111" s="20">
        <f>50+32+48+82</f>
        <v>212</v>
      </c>
      <c r="E111" s="3">
        <f>SUM(30)</f>
        <v>30</v>
      </c>
      <c r="F111" s="3">
        <v>0</v>
      </c>
    </row>
    <row r="112" spans="1:1025" s="4" customFormat="1" ht="17.100000000000001" customHeight="1">
      <c r="A112" s="21" t="s">
        <v>1347</v>
      </c>
      <c r="B112" s="20">
        <f>SUM(C112:W112)</f>
        <v>463</v>
      </c>
      <c r="C112" s="20">
        <f>54+56+84+80</f>
        <v>274</v>
      </c>
      <c r="D112" s="20">
        <f>34+55+50+50</f>
        <v>189</v>
      </c>
      <c r="E112" s="3"/>
      <c r="F112" s="3">
        <v>0</v>
      </c>
      <c r="H112" s="3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  <c r="RK112"/>
      <c r="RL112"/>
      <c r="RM112"/>
      <c r="RN112"/>
      <c r="RO112"/>
      <c r="RP112"/>
      <c r="RQ112"/>
      <c r="RR112"/>
      <c r="RS112"/>
      <c r="RT112"/>
      <c r="RU112"/>
      <c r="RV112"/>
      <c r="RW112"/>
      <c r="RX112"/>
      <c r="RY112"/>
      <c r="RZ112"/>
      <c r="SA112"/>
      <c r="SB112"/>
      <c r="SC112"/>
      <c r="SD112"/>
      <c r="SE112"/>
      <c r="SF112"/>
      <c r="SG112"/>
      <c r="SH112"/>
      <c r="SI112"/>
      <c r="SJ112"/>
      <c r="SK112"/>
      <c r="SL112"/>
      <c r="SM112"/>
      <c r="SN112"/>
      <c r="SO112"/>
      <c r="SP112"/>
      <c r="SQ112"/>
      <c r="SR112"/>
      <c r="SS112"/>
      <c r="ST112"/>
      <c r="SU112"/>
      <c r="SV112"/>
      <c r="SW112"/>
      <c r="SX112"/>
      <c r="SY112"/>
      <c r="SZ112"/>
      <c r="TA112"/>
      <c r="TB112"/>
      <c r="TC112"/>
      <c r="TD112"/>
      <c r="TE112"/>
      <c r="TF112"/>
      <c r="TG112"/>
      <c r="TH112"/>
      <c r="TI112"/>
      <c r="TJ112"/>
      <c r="TK112"/>
      <c r="TL112"/>
      <c r="TM112"/>
      <c r="TN112"/>
      <c r="TO112"/>
      <c r="TP112"/>
      <c r="TQ112"/>
      <c r="TR112"/>
      <c r="TS112"/>
      <c r="TT112"/>
      <c r="TU112"/>
      <c r="TV112"/>
      <c r="TW112"/>
      <c r="TX112"/>
      <c r="TY112"/>
      <c r="TZ112"/>
      <c r="UA112"/>
      <c r="UB112"/>
      <c r="UC112"/>
      <c r="UD112"/>
      <c r="UE112"/>
      <c r="UF112"/>
      <c r="UG112"/>
      <c r="UH112"/>
      <c r="UI112"/>
      <c r="UJ112"/>
      <c r="UK112"/>
      <c r="UL112"/>
      <c r="UM112"/>
      <c r="UN112"/>
      <c r="UO112"/>
      <c r="UP112"/>
      <c r="UQ112"/>
      <c r="UR112"/>
      <c r="US112"/>
      <c r="UT112"/>
      <c r="UU112"/>
      <c r="UV112"/>
      <c r="UW112"/>
      <c r="UX112"/>
      <c r="UY112"/>
      <c r="UZ112"/>
      <c r="VA112"/>
      <c r="VB112"/>
      <c r="VC112"/>
      <c r="VD112"/>
      <c r="VE112"/>
      <c r="VF112"/>
      <c r="VG112"/>
      <c r="VH112"/>
      <c r="VI112"/>
      <c r="VJ112"/>
      <c r="VK112"/>
      <c r="VL112"/>
      <c r="VM112"/>
      <c r="VN112"/>
      <c r="VO112"/>
      <c r="VP112"/>
      <c r="VQ112"/>
      <c r="VR112"/>
      <c r="VS112"/>
      <c r="VT112"/>
      <c r="VU112"/>
      <c r="VV112"/>
      <c r="VW112"/>
      <c r="VX112"/>
      <c r="VY112"/>
      <c r="VZ112"/>
      <c r="WA112"/>
      <c r="WB112"/>
      <c r="WC112"/>
      <c r="WD112"/>
      <c r="WE112"/>
      <c r="WF112"/>
      <c r="WG112"/>
      <c r="WH112"/>
      <c r="WI112"/>
      <c r="WJ112"/>
      <c r="WK112"/>
      <c r="WL112"/>
      <c r="WM112"/>
      <c r="WN112"/>
      <c r="WO112"/>
      <c r="WP112"/>
      <c r="WQ112"/>
      <c r="WR112"/>
      <c r="WS112"/>
      <c r="WT112"/>
      <c r="WU112"/>
      <c r="WV112"/>
      <c r="WW112"/>
      <c r="WX112"/>
      <c r="WY112"/>
      <c r="WZ112"/>
      <c r="XA112"/>
      <c r="XB112"/>
      <c r="XC112"/>
      <c r="XD112"/>
      <c r="XE112"/>
      <c r="XF112"/>
      <c r="XG112"/>
      <c r="XH112"/>
      <c r="XI112"/>
      <c r="XJ112"/>
      <c r="XK112"/>
      <c r="XL112"/>
      <c r="XM112"/>
      <c r="XN112"/>
      <c r="XO112"/>
      <c r="XP112"/>
      <c r="XQ112"/>
      <c r="XR112"/>
      <c r="XS112"/>
      <c r="XT112"/>
      <c r="XU112"/>
      <c r="XV112"/>
      <c r="XW112"/>
      <c r="XX112"/>
      <c r="XY112"/>
      <c r="XZ112"/>
      <c r="YA112"/>
      <c r="YB112"/>
      <c r="YC112"/>
      <c r="YD112"/>
      <c r="YE112"/>
      <c r="YF112"/>
      <c r="YG112"/>
      <c r="YH112"/>
      <c r="YI112"/>
      <c r="YJ112"/>
      <c r="YK112"/>
      <c r="YL112"/>
      <c r="YM112"/>
      <c r="YN112"/>
      <c r="YO112"/>
      <c r="YP112"/>
      <c r="YQ112"/>
      <c r="YR112"/>
      <c r="YS112"/>
      <c r="YT112"/>
      <c r="YU112"/>
      <c r="YV112"/>
      <c r="YW112"/>
      <c r="YX112"/>
      <c r="YY112"/>
      <c r="YZ112"/>
      <c r="ZA112"/>
      <c r="ZB112"/>
      <c r="ZC112"/>
      <c r="ZD112"/>
      <c r="ZE112"/>
      <c r="ZF112"/>
      <c r="ZG112"/>
      <c r="ZH112"/>
      <c r="ZI112"/>
      <c r="ZJ112"/>
      <c r="ZK112"/>
      <c r="ZL112"/>
      <c r="ZM112"/>
      <c r="ZN112"/>
      <c r="ZO112"/>
      <c r="ZP112"/>
      <c r="ZQ112"/>
      <c r="ZR112"/>
      <c r="ZS112"/>
      <c r="ZT112"/>
      <c r="ZU112"/>
      <c r="ZV112"/>
      <c r="ZW112"/>
      <c r="ZX112"/>
      <c r="ZY112"/>
      <c r="ZZ112"/>
      <c r="AAA112"/>
      <c r="AAB112"/>
      <c r="AAC112"/>
      <c r="AAD112"/>
      <c r="AAE112"/>
      <c r="AAF112"/>
      <c r="AAG112"/>
      <c r="AAH112"/>
      <c r="AAI112"/>
      <c r="AAJ112"/>
      <c r="AAK112"/>
      <c r="AAL112"/>
      <c r="AAM112"/>
      <c r="AAN112"/>
      <c r="AAO112"/>
      <c r="AAP112"/>
      <c r="AAQ112"/>
      <c r="AAR112"/>
      <c r="AAS112"/>
      <c r="AAT112"/>
      <c r="AAU112"/>
      <c r="AAV112"/>
      <c r="AAW112"/>
      <c r="AAX112"/>
      <c r="AAY112"/>
      <c r="AAZ112"/>
      <c r="ABA112"/>
      <c r="ABB112"/>
      <c r="ABC112"/>
      <c r="ABD112"/>
      <c r="ABE112"/>
      <c r="ABF112"/>
      <c r="ABG112"/>
      <c r="ABH112"/>
      <c r="ABI112"/>
      <c r="ABJ112"/>
      <c r="ABK112"/>
      <c r="ABL112"/>
      <c r="ABM112"/>
      <c r="ABN112"/>
      <c r="ABO112"/>
      <c r="ABP112"/>
      <c r="ABQ112"/>
      <c r="ABR112"/>
      <c r="ABS112"/>
      <c r="ABT112"/>
      <c r="ABU112"/>
      <c r="ABV112"/>
      <c r="ABW112"/>
      <c r="ABX112"/>
      <c r="ABY112"/>
      <c r="ABZ112"/>
      <c r="ACA112"/>
      <c r="ACB112"/>
      <c r="ACC112"/>
      <c r="ACD112"/>
      <c r="ACE112"/>
      <c r="ACF112"/>
      <c r="ACG112"/>
      <c r="ACH112"/>
      <c r="ACI112"/>
      <c r="ACJ112"/>
      <c r="ACK112"/>
      <c r="ACL112"/>
      <c r="ACM112"/>
      <c r="ACN112"/>
      <c r="ACO112"/>
      <c r="ACP112"/>
      <c r="ACQ112"/>
      <c r="ACR112"/>
      <c r="ACS112"/>
      <c r="ACT112"/>
      <c r="ACU112"/>
      <c r="ACV112"/>
      <c r="ACW112"/>
      <c r="ACX112"/>
      <c r="ACY112"/>
      <c r="ACZ112"/>
      <c r="ADA112"/>
      <c r="ADB112"/>
      <c r="ADC112"/>
      <c r="ADD112"/>
      <c r="ADE112"/>
      <c r="ADF112"/>
      <c r="ADG112"/>
      <c r="ADH112"/>
      <c r="ADI112"/>
      <c r="ADJ112"/>
      <c r="ADK112"/>
      <c r="ADL112"/>
      <c r="ADM112"/>
      <c r="ADN112"/>
      <c r="ADO112"/>
      <c r="ADP112"/>
      <c r="ADQ112"/>
      <c r="ADR112"/>
      <c r="ADS112"/>
      <c r="ADT112"/>
      <c r="ADU112"/>
      <c r="ADV112"/>
      <c r="ADW112"/>
      <c r="ADX112"/>
      <c r="ADY112"/>
      <c r="ADZ112"/>
      <c r="AEA112"/>
      <c r="AEB112"/>
      <c r="AEC112"/>
      <c r="AED112"/>
      <c r="AEE112"/>
      <c r="AEF112"/>
      <c r="AEG112"/>
      <c r="AEH112"/>
      <c r="AEI112"/>
      <c r="AEJ112"/>
      <c r="AEK112"/>
      <c r="AEL112"/>
      <c r="AEM112"/>
      <c r="AEN112"/>
      <c r="AEO112"/>
      <c r="AEP112"/>
      <c r="AEQ112"/>
      <c r="AER112"/>
      <c r="AES112"/>
      <c r="AET112"/>
      <c r="AEU112"/>
      <c r="AEV112"/>
      <c r="AEW112"/>
      <c r="AEX112"/>
      <c r="AEY112"/>
      <c r="AEZ112"/>
      <c r="AFA112"/>
      <c r="AFB112"/>
      <c r="AFC112"/>
      <c r="AFD112"/>
      <c r="AFE112"/>
      <c r="AFF112"/>
      <c r="AFG112"/>
      <c r="AFH112"/>
      <c r="AFI112"/>
      <c r="AFJ112"/>
      <c r="AFK112"/>
      <c r="AFL112"/>
      <c r="AFM112"/>
      <c r="AFN112"/>
      <c r="AFO112"/>
      <c r="AFP112"/>
      <c r="AFQ112"/>
      <c r="AFR112"/>
      <c r="AFS112"/>
      <c r="AFT112"/>
      <c r="AFU112"/>
      <c r="AFV112"/>
      <c r="AFW112"/>
      <c r="AFX112"/>
      <c r="AFY112"/>
      <c r="AFZ112"/>
      <c r="AGA112"/>
      <c r="AGB112"/>
      <c r="AGC112"/>
      <c r="AGD112"/>
      <c r="AGE112"/>
      <c r="AGF112"/>
      <c r="AGG112"/>
      <c r="AGH112"/>
      <c r="AGI112"/>
      <c r="AGJ112"/>
      <c r="AGK112"/>
      <c r="AGL112"/>
      <c r="AGM112"/>
      <c r="AGN112"/>
      <c r="AGO112"/>
      <c r="AGP112"/>
      <c r="AGQ112"/>
      <c r="AGR112"/>
      <c r="AGS112"/>
      <c r="AGT112"/>
      <c r="AGU112"/>
      <c r="AGV112"/>
      <c r="AGW112"/>
      <c r="AGX112"/>
      <c r="AGY112"/>
      <c r="AGZ112"/>
      <c r="AHA112"/>
      <c r="AHB112"/>
      <c r="AHC112"/>
      <c r="AHD112"/>
      <c r="AHE112"/>
      <c r="AHF112"/>
      <c r="AHG112"/>
      <c r="AHH112"/>
      <c r="AHI112"/>
      <c r="AHJ112"/>
      <c r="AHK112"/>
      <c r="AHL112"/>
      <c r="AHM112"/>
      <c r="AHN112"/>
      <c r="AHO112"/>
      <c r="AHP112"/>
      <c r="AHQ112"/>
      <c r="AHR112"/>
      <c r="AHS112"/>
      <c r="AHT112"/>
      <c r="AHU112"/>
      <c r="AHV112"/>
      <c r="AHW112"/>
      <c r="AHX112"/>
      <c r="AHY112"/>
      <c r="AHZ112"/>
      <c r="AIA112"/>
      <c r="AIB112"/>
      <c r="AIC112"/>
      <c r="AID112"/>
      <c r="AIE112"/>
      <c r="AIF112"/>
      <c r="AIG112"/>
      <c r="AIH112"/>
      <c r="AII112"/>
      <c r="AIJ112"/>
      <c r="AIK112"/>
      <c r="AIL112"/>
      <c r="AIM112"/>
      <c r="AIN112"/>
      <c r="AIO112"/>
      <c r="AIP112"/>
      <c r="AIQ112"/>
      <c r="AIR112"/>
      <c r="AIS112"/>
      <c r="AIT112"/>
      <c r="AIU112"/>
      <c r="AIV112"/>
      <c r="AIW112"/>
      <c r="AIX112"/>
      <c r="AIY112"/>
      <c r="AIZ112"/>
      <c r="AJA112"/>
      <c r="AJB112"/>
      <c r="AJC112"/>
      <c r="AJD112"/>
      <c r="AJE112"/>
      <c r="AJF112"/>
      <c r="AJG112"/>
      <c r="AJH112"/>
      <c r="AJI112"/>
      <c r="AJJ112"/>
      <c r="AJK112"/>
      <c r="AJL112"/>
      <c r="AJM112"/>
      <c r="AJN112"/>
      <c r="AJO112"/>
      <c r="AJP112"/>
      <c r="AJQ112"/>
      <c r="AJR112"/>
      <c r="AJS112"/>
      <c r="AJT112"/>
      <c r="AJU112"/>
      <c r="AJV112"/>
      <c r="AJW112"/>
      <c r="AJX112"/>
      <c r="AJY112"/>
      <c r="AJZ112"/>
      <c r="AKA112"/>
      <c r="AKB112"/>
      <c r="AKC112"/>
      <c r="AKD112"/>
      <c r="AKE112"/>
      <c r="AKF112"/>
      <c r="AKG112"/>
      <c r="AKH112"/>
      <c r="AKI112"/>
      <c r="AKJ112"/>
      <c r="AKK112"/>
      <c r="AKL112"/>
      <c r="AKM112"/>
      <c r="AKN112"/>
      <c r="AKO112"/>
      <c r="AKP112"/>
      <c r="AKQ112"/>
      <c r="AKR112"/>
      <c r="AKS112"/>
      <c r="AKT112"/>
      <c r="AKU112"/>
      <c r="AKV112"/>
      <c r="AKW112"/>
      <c r="AKX112"/>
      <c r="AKY112"/>
      <c r="AKZ112"/>
      <c r="ALA112"/>
      <c r="ALB112"/>
      <c r="ALC112"/>
      <c r="ALD112"/>
      <c r="ALE112"/>
      <c r="ALF112"/>
      <c r="ALG112"/>
      <c r="ALH112"/>
      <c r="ALI112"/>
      <c r="ALJ112"/>
      <c r="ALK112"/>
      <c r="ALL112"/>
      <c r="ALM112"/>
      <c r="ALN112"/>
      <c r="ALO112"/>
      <c r="ALP112"/>
      <c r="ALQ112"/>
      <c r="ALR112"/>
      <c r="ALS112"/>
      <c r="ALT112"/>
      <c r="ALU112"/>
      <c r="ALV112"/>
      <c r="ALW112"/>
      <c r="ALX112"/>
      <c r="ALY112"/>
      <c r="ALZ112"/>
      <c r="AMA112"/>
      <c r="AMB112"/>
      <c r="AMC112"/>
      <c r="AMD112"/>
      <c r="AME112"/>
      <c r="AMF112"/>
      <c r="AMG112"/>
      <c r="AMH112"/>
      <c r="AMI112"/>
      <c r="AMJ112"/>
      <c r="AMK112"/>
    </row>
    <row r="113" spans="1:1025" ht="17.100000000000001" customHeight="1">
      <c r="A113" s="22" t="s">
        <v>1348</v>
      </c>
      <c r="B113" s="20">
        <f>SUM(C113:W113)</f>
        <v>457.6</v>
      </c>
      <c r="D113" s="20">
        <v>34</v>
      </c>
      <c r="E113" s="3">
        <f>SUM(49+53.6+40+52.5)</f>
        <v>195.1</v>
      </c>
      <c r="F113" s="3">
        <f>SUM(30+50+52+40.5+56)</f>
        <v>228.5</v>
      </c>
      <c r="H113" s="4"/>
      <c r="JA113" s="4"/>
      <c r="JB113" s="4"/>
      <c r="JC113" s="4"/>
      <c r="JD113" s="4"/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/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/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/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4"/>
      <c r="LD113" s="4"/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/>
      <c r="LR113" s="4"/>
      <c r="LS113" s="4"/>
      <c r="LT113" s="4"/>
      <c r="LU113" s="4"/>
      <c r="LV113" s="4"/>
      <c r="LW113" s="4"/>
      <c r="LX113" s="4"/>
      <c r="LY113" s="4"/>
      <c r="LZ113" s="4"/>
      <c r="MA113" s="4"/>
      <c r="MB113" s="4"/>
      <c r="MC113" s="4"/>
      <c r="MD113" s="4"/>
      <c r="ME113" s="4"/>
      <c r="MF113" s="4"/>
      <c r="MG113" s="4"/>
      <c r="MH113" s="4"/>
      <c r="MI113" s="4"/>
      <c r="MJ113" s="4"/>
      <c r="MK113" s="4"/>
      <c r="ML113" s="4"/>
      <c r="MM113" s="4"/>
      <c r="MN113" s="4"/>
      <c r="MO113" s="4"/>
      <c r="MP113" s="4"/>
      <c r="MQ113" s="4"/>
      <c r="MR113" s="4"/>
      <c r="MS113" s="4"/>
      <c r="MT113" s="4"/>
      <c r="MU113" s="4"/>
      <c r="MV113" s="4"/>
      <c r="MW113" s="4"/>
      <c r="MX113" s="4"/>
      <c r="MY113" s="4"/>
      <c r="MZ113" s="4"/>
      <c r="NA113" s="4"/>
      <c r="NB113" s="4"/>
      <c r="NC113" s="4"/>
      <c r="ND113" s="4"/>
      <c r="NE113" s="4"/>
      <c r="NF113" s="4"/>
      <c r="NG113" s="4"/>
      <c r="NH113" s="4"/>
      <c r="NI113" s="4"/>
      <c r="NJ113" s="4"/>
      <c r="NK113" s="4"/>
      <c r="NL113" s="4"/>
      <c r="NM113" s="4"/>
      <c r="NN113" s="4"/>
      <c r="NO113" s="4"/>
      <c r="NP113" s="4"/>
      <c r="NQ113" s="4"/>
      <c r="NR113" s="4"/>
      <c r="NS113" s="4"/>
      <c r="NT113" s="4"/>
      <c r="NU113" s="4"/>
      <c r="NV113" s="4"/>
      <c r="NW113" s="4"/>
      <c r="NX113" s="4"/>
      <c r="NY113" s="4"/>
      <c r="NZ113" s="4"/>
      <c r="OA113" s="4"/>
      <c r="OB113" s="4"/>
      <c r="OC113" s="4"/>
      <c r="OD113" s="4"/>
      <c r="OE113" s="4"/>
      <c r="OF113" s="4"/>
      <c r="OG113" s="4"/>
      <c r="OH113" s="4"/>
      <c r="OI113" s="4"/>
      <c r="OJ113" s="4"/>
      <c r="OK113" s="4"/>
      <c r="OL113" s="4"/>
      <c r="OM113" s="4"/>
      <c r="ON113" s="4"/>
      <c r="OO113" s="4"/>
      <c r="OP113" s="4"/>
      <c r="OQ113" s="4"/>
      <c r="OR113" s="4"/>
      <c r="OS113" s="4"/>
      <c r="OT113" s="4"/>
      <c r="OU113" s="4"/>
      <c r="OV113" s="4"/>
      <c r="OW113" s="4"/>
      <c r="OX113" s="4"/>
      <c r="OY113" s="4"/>
      <c r="OZ113" s="4"/>
      <c r="PA113" s="4"/>
      <c r="PB113" s="4"/>
      <c r="PC113" s="4"/>
      <c r="PD113" s="4"/>
      <c r="PE113" s="4"/>
      <c r="PF113" s="4"/>
      <c r="PG113" s="4"/>
      <c r="PH113" s="4"/>
      <c r="PI113" s="4"/>
      <c r="PJ113" s="4"/>
      <c r="PK113" s="4"/>
      <c r="PL113" s="4"/>
      <c r="PM113" s="4"/>
      <c r="PN113" s="4"/>
      <c r="PO113" s="4"/>
      <c r="PP113" s="4"/>
      <c r="PQ113" s="4"/>
      <c r="PR113" s="4"/>
      <c r="PS113" s="4"/>
      <c r="PT113" s="4"/>
      <c r="PU113" s="4"/>
      <c r="PV113" s="4"/>
      <c r="PW113" s="4"/>
      <c r="PX113" s="4"/>
      <c r="PY113" s="4"/>
      <c r="PZ113" s="4"/>
      <c r="QA113" s="4"/>
      <c r="QB113" s="4"/>
      <c r="QC113" s="4"/>
      <c r="QD113" s="4"/>
      <c r="QE113" s="4"/>
      <c r="QF113" s="4"/>
      <c r="QG113" s="4"/>
      <c r="QH113" s="4"/>
      <c r="QI113" s="4"/>
      <c r="QJ113" s="4"/>
      <c r="QK113" s="4"/>
      <c r="QL113" s="4"/>
      <c r="QM113" s="4"/>
      <c r="QN113" s="4"/>
      <c r="QO113" s="4"/>
      <c r="QP113" s="4"/>
      <c r="QQ113" s="4"/>
      <c r="QR113" s="4"/>
      <c r="QS113" s="4"/>
      <c r="QT113" s="4"/>
      <c r="QU113" s="4"/>
      <c r="QV113" s="4"/>
      <c r="QW113" s="4"/>
      <c r="QX113" s="4"/>
      <c r="QY113" s="4"/>
      <c r="QZ113" s="4"/>
      <c r="RA113" s="4"/>
      <c r="RB113" s="4"/>
      <c r="RC113" s="4"/>
      <c r="RD113" s="4"/>
      <c r="RE113" s="4"/>
      <c r="RF113" s="4"/>
      <c r="RG113" s="4"/>
      <c r="RH113" s="4"/>
      <c r="RI113" s="4"/>
      <c r="RJ113" s="4"/>
      <c r="RK113" s="4"/>
      <c r="RL113" s="4"/>
      <c r="RM113" s="4"/>
      <c r="RN113" s="4"/>
      <c r="RO113" s="4"/>
      <c r="RP113" s="4"/>
      <c r="RQ113" s="4"/>
      <c r="RR113" s="4"/>
      <c r="RS113" s="4"/>
      <c r="RT113" s="4"/>
      <c r="RU113" s="4"/>
      <c r="RV113" s="4"/>
      <c r="RW113" s="4"/>
      <c r="RX113" s="4"/>
      <c r="RY113" s="4"/>
      <c r="RZ113" s="4"/>
      <c r="SA113" s="4"/>
      <c r="SB113" s="4"/>
      <c r="SC113" s="4"/>
      <c r="SD113" s="4"/>
      <c r="SE113" s="4"/>
      <c r="SF113" s="4"/>
      <c r="SG113" s="4"/>
      <c r="SH113" s="4"/>
      <c r="SI113" s="4"/>
      <c r="SJ113" s="4"/>
      <c r="SK113" s="4"/>
      <c r="SL113" s="4"/>
      <c r="SM113" s="4"/>
      <c r="SN113" s="4"/>
      <c r="SO113" s="4"/>
      <c r="SP113" s="4"/>
      <c r="SQ113" s="4"/>
      <c r="SR113" s="4"/>
      <c r="SS113" s="4"/>
      <c r="ST113" s="4"/>
      <c r="SU113" s="4"/>
      <c r="SV113" s="4"/>
      <c r="SW113" s="4"/>
      <c r="SX113" s="4"/>
      <c r="SY113" s="4"/>
      <c r="SZ113" s="4"/>
      <c r="TA113" s="4"/>
      <c r="TB113" s="4"/>
      <c r="TC113" s="4"/>
      <c r="TD113" s="4"/>
      <c r="TE113" s="4"/>
      <c r="TF113" s="4"/>
      <c r="TG113" s="4"/>
      <c r="TH113" s="4"/>
      <c r="TI113" s="4"/>
      <c r="TJ113" s="4"/>
      <c r="TK113" s="4"/>
      <c r="TL113" s="4"/>
      <c r="TM113" s="4"/>
      <c r="TN113" s="4"/>
      <c r="TO113" s="4"/>
      <c r="TP113" s="4"/>
      <c r="TQ113" s="4"/>
      <c r="TR113" s="4"/>
      <c r="TS113" s="4"/>
      <c r="TT113" s="4"/>
      <c r="TU113" s="4"/>
      <c r="TV113" s="4"/>
      <c r="TW113" s="4"/>
      <c r="TX113" s="4"/>
      <c r="TY113" s="4"/>
      <c r="TZ113" s="4"/>
      <c r="UA113" s="4"/>
      <c r="UB113" s="4"/>
      <c r="UC113" s="4"/>
      <c r="UD113" s="4"/>
      <c r="UE113" s="4"/>
      <c r="UF113" s="4"/>
      <c r="UG113" s="4"/>
      <c r="UH113" s="4"/>
      <c r="UI113" s="4"/>
      <c r="UJ113" s="4"/>
      <c r="UK113" s="4"/>
      <c r="UL113" s="4"/>
      <c r="UM113" s="4"/>
      <c r="UN113" s="4"/>
      <c r="UO113" s="4"/>
      <c r="UP113" s="4"/>
      <c r="UQ113" s="4"/>
      <c r="UR113" s="4"/>
      <c r="US113" s="4"/>
      <c r="UT113" s="4"/>
      <c r="UU113" s="4"/>
      <c r="UV113" s="4"/>
      <c r="UW113" s="4"/>
      <c r="UX113" s="4"/>
      <c r="UY113" s="4"/>
      <c r="UZ113" s="4"/>
      <c r="VA113" s="4"/>
      <c r="VB113" s="4"/>
      <c r="VC113" s="4"/>
      <c r="VD113" s="4"/>
      <c r="VE113" s="4"/>
      <c r="VF113" s="4"/>
      <c r="VG113" s="4"/>
      <c r="VH113" s="4"/>
      <c r="VI113" s="4"/>
      <c r="VJ113" s="4"/>
      <c r="VK113" s="4"/>
      <c r="VL113" s="4"/>
      <c r="VM113" s="4"/>
      <c r="VN113" s="4"/>
      <c r="VO113" s="4"/>
      <c r="VP113" s="4"/>
      <c r="VQ113" s="4"/>
      <c r="VR113" s="4"/>
      <c r="VS113" s="4"/>
      <c r="VT113" s="4"/>
      <c r="VU113" s="4"/>
      <c r="VV113" s="4"/>
      <c r="VW113" s="4"/>
      <c r="VX113" s="4"/>
      <c r="VY113" s="4"/>
      <c r="VZ113" s="4"/>
      <c r="WA113" s="4"/>
      <c r="WB113" s="4"/>
      <c r="WC113" s="4"/>
      <c r="WD113" s="4"/>
      <c r="WE113" s="4"/>
      <c r="WF113" s="4"/>
      <c r="WG113" s="4"/>
      <c r="WH113" s="4"/>
      <c r="WI113" s="4"/>
      <c r="WJ113" s="4"/>
      <c r="WK113" s="4"/>
      <c r="WL113" s="4"/>
      <c r="WM113" s="4"/>
      <c r="WN113" s="4"/>
      <c r="WO113" s="4"/>
      <c r="WP113" s="4"/>
      <c r="WQ113" s="4"/>
      <c r="WR113" s="4"/>
      <c r="WS113" s="4"/>
      <c r="WT113" s="4"/>
      <c r="WU113" s="4"/>
      <c r="WV113" s="4"/>
      <c r="WW113" s="4"/>
      <c r="WX113" s="4"/>
      <c r="WY113" s="4"/>
      <c r="WZ113" s="4"/>
      <c r="XA113" s="4"/>
      <c r="XB113" s="4"/>
      <c r="XC113" s="4"/>
      <c r="XD113" s="4"/>
      <c r="XE113" s="4"/>
      <c r="XF113" s="4"/>
      <c r="XG113" s="4"/>
      <c r="XH113" s="4"/>
      <c r="XI113" s="4"/>
      <c r="XJ113" s="4"/>
      <c r="XK113" s="4"/>
      <c r="XL113" s="4"/>
      <c r="XM113" s="4"/>
      <c r="XN113" s="4"/>
      <c r="XO113" s="4"/>
      <c r="XP113" s="4"/>
      <c r="XQ113" s="4"/>
      <c r="XR113" s="4"/>
      <c r="XS113" s="4"/>
      <c r="XT113" s="4"/>
      <c r="XU113" s="4"/>
      <c r="XV113" s="4"/>
      <c r="XW113" s="4"/>
      <c r="XX113" s="4"/>
      <c r="XY113" s="4"/>
      <c r="XZ113" s="4"/>
      <c r="YA113" s="4"/>
      <c r="YB113" s="4"/>
      <c r="YC113" s="4"/>
      <c r="YD113" s="4"/>
      <c r="YE113" s="4"/>
      <c r="YF113" s="4"/>
      <c r="YG113" s="4"/>
      <c r="YH113" s="4"/>
      <c r="YI113" s="4"/>
      <c r="YJ113" s="4"/>
      <c r="YK113" s="4"/>
      <c r="YL113" s="4"/>
      <c r="YM113" s="4"/>
      <c r="YN113" s="4"/>
      <c r="YO113" s="4"/>
      <c r="YP113" s="4"/>
      <c r="YQ113" s="4"/>
      <c r="YR113" s="4"/>
      <c r="YS113" s="4"/>
      <c r="YT113" s="4"/>
      <c r="YU113" s="4"/>
      <c r="YV113" s="4"/>
      <c r="YW113" s="4"/>
      <c r="YX113" s="4"/>
      <c r="YY113" s="4"/>
      <c r="YZ113" s="4"/>
      <c r="ZA113" s="4"/>
      <c r="ZB113" s="4"/>
      <c r="ZC113" s="4"/>
      <c r="ZD113" s="4"/>
      <c r="ZE113" s="4"/>
      <c r="ZF113" s="4"/>
      <c r="ZG113" s="4"/>
      <c r="ZH113" s="4"/>
      <c r="ZI113" s="4"/>
      <c r="ZJ113" s="4"/>
      <c r="ZK113" s="4"/>
      <c r="ZL113" s="4"/>
      <c r="ZM113" s="4"/>
      <c r="ZN113" s="4"/>
      <c r="ZO113" s="4"/>
      <c r="ZP113" s="4"/>
      <c r="ZQ113" s="4"/>
      <c r="ZR113" s="4"/>
      <c r="ZS113" s="4"/>
      <c r="ZT113" s="4"/>
      <c r="ZU113" s="4"/>
      <c r="ZV113" s="4"/>
      <c r="ZW113" s="4"/>
      <c r="ZX113" s="4"/>
      <c r="ZY113" s="4"/>
      <c r="ZZ113" s="4"/>
      <c r="AAA113" s="4"/>
      <c r="AAB113" s="4"/>
      <c r="AAC113" s="4"/>
      <c r="AAD113" s="4"/>
      <c r="AAE113" s="4"/>
      <c r="AAF113" s="4"/>
      <c r="AAG113" s="4"/>
      <c r="AAH113" s="4"/>
      <c r="AAI113" s="4"/>
      <c r="AAJ113" s="4"/>
      <c r="AAK113" s="4"/>
      <c r="AAL113" s="4"/>
      <c r="AAM113" s="4"/>
      <c r="AAN113" s="4"/>
      <c r="AAO113" s="4"/>
      <c r="AAP113" s="4"/>
      <c r="AAQ113" s="4"/>
      <c r="AAR113" s="4"/>
      <c r="AAS113" s="4"/>
      <c r="AAT113" s="4"/>
      <c r="AAU113" s="4"/>
      <c r="AAV113" s="4"/>
      <c r="AAW113" s="4"/>
      <c r="AAX113" s="4"/>
      <c r="AAY113" s="4"/>
      <c r="AAZ113" s="4"/>
      <c r="ABA113" s="4"/>
      <c r="ABB113" s="4"/>
      <c r="ABC113" s="4"/>
      <c r="ABD113" s="4"/>
      <c r="ABE113" s="4"/>
      <c r="ABF113" s="4"/>
      <c r="ABG113" s="4"/>
      <c r="ABH113" s="4"/>
      <c r="ABI113" s="4"/>
      <c r="ABJ113" s="4"/>
      <c r="ABK113" s="4"/>
      <c r="ABL113" s="4"/>
      <c r="ABM113" s="4"/>
      <c r="ABN113" s="4"/>
      <c r="ABO113" s="4"/>
      <c r="ABP113" s="4"/>
      <c r="ABQ113" s="4"/>
      <c r="ABR113" s="4"/>
      <c r="ABS113" s="4"/>
      <c r="ABT113" s="4"/>
      <c r="ABU113" s="4"/>
      <c r="ABV113" s="4"/>
      <c r="ABW113" s="4"/>
      <c r="ABX113" s="4"/>
      <c r="ABY113" s="4"/>
      <c r="ABZ113" s="4"/>
      <c r="ACA113" s="4"/>
      <c r="ACB113" s="4"/>
      <c r="ACC113" s="4"/>
      <c r="ACD113" s="4"/>
      <c r="ACE113" s="4"/>
      <c r="ACF113" s="4"/>
      <c r="ACG113" s="4"/>
      <c r="ACH113" s="4"/>
      <c r="ACI113" s="4"/>
      <c r="ACJ113" s="4"/>
      <c r="ACK113" s="4"/>
      <c r="ACL113" s="4"/>
      <c r="ACM113" s="4"/>
      <c r="ACN113" s="4"/>
      <c r="ACO113" s="4"/>
      <c r="ACP113" s="4"/>
      <c r="ACQ113" s="4"/>
      <c r="ACR113" s="4"/>
      <c r="ACS113" s="4"/>
      <c r="ACT113" s="4"/>
      <c r="ACU113" s="4"/>
      <c r="ACV113" s="4"/>
      <c r="ACW113" s="4"/>
      <c r="ACX113" s="4"/>
      <c r="ACY113" s="4"/>
      <c r="ACZ113" s="4"/>
      <c r="ADA113" s="4"/>
      <c r="ADB113" s="4"/>
      <c r="ADC113" s="4"/>
      <c r="ADD113" s="4"/>
      <c r="ADE113" s="4"/>
      <c r="ADF113" s="4"/>
      <c r="ADG113" s="4"/>
      <c r="ADH113" s="4"/>
      <c r="ADI113" s="4"/>
      <c r="ADJ113" s="4"/>
      <c r="ADK113" s="4"/>
      <c r="ADL113" s="4"/>
      <c r="ADM113" s="4"/>
      <c r="ADN113" s="4"/>
      <c r="ADO113" s="4"/>
      <c r="ADP113" s="4"/>
      <c r="ADQ113" s="4"/>
      <c r="ADR113" s="4"/>
      <c r="ADS113" s="4"/>
      <c r="ADT113" s="4"/>
      <c r="ADU113" s="4"/>
      <c r="ADV113" s="4"/>
      <c r="ADW113" s="4"/>
      <c r="ADX113" s="4"/>
      <c r="ADY113" s="4"/>
      <c r="ADZ113" s="4"/>
      <c r="AEA113" s="4"/>
      <c r="AEB113" s="4"/>
      <c r="AEC113" s="4"/>
      <c r="AED113" s="4"/>
      <c r="AEE113" s="4"/>
      <c r="AEF113" s="4"/>
      <c r="AEG113" s="4"/>
      <c r="AEH113" s="4"/>
      <c r="AEI113" s="4"/>
      <c r="AEJ113" s="4"/>
      <c r="AEK113" s="4"/>
      <c r="AEL113" s="4"/>
      <c r="AEM113" s="4"/>
      <c r="AEN113" s="4"/>
      <c r="AEO113" s="4"/>
      <c r="AEP113" s="4"/>
      <c r="AEQ113" s="4"/>
      <c r="AER113" s="4"/>
      <c r="AES113" s="4"/>
      <c r="AET113" s="4"/>
      <c r="AEU113" s="4"/>
      <c r="AEV113" s="4"/>
      <c r="AEW113" s="4"/>
      <c r="AEX113" s="4"/>
      <c r="AEY113" s="4"/>
      <c r="AEZ113" s="4"/>
      <c r="AFA113" s="4"/>
      <c r="AFB113" s="4"/>
      <c r="AFC113" s="4"/>
      <c r="AFD113" s="4"/>
      <c r="AFE113" s="4"/>
      <c r="AFF113" s="4"/>
      <c r="AFG113" s="4"/>
      <c r="AFH113" s="4"/>
      <c r="AFI113" s="4"/>
      <c r="AFJ113" s="4"/>
      <c r="AFK113" s="4"/>
      <c r="AFL113" s="4"/>
      <c r="AFM113" s="4"/>
      <c r="AFN113" s="4"/>
      <c r="AFO113" s="4"/>
      <c r="AFP113" s="4"/>
      <c r="AFQ113" s="4"/>
      <c r="AFR113" s="4"/>
      <c r="AFS113" s="4"/>
      <c r="AFT113" s="4"/>
      <c r="AFU113" s="4"/>
      <c r="AFV113" s="4"/>
      <c r="AFW113" s="4"/>
      <c r="AFX113" s="4"/>
      <c r="AFY113" s="4"/>
      <c r="AFZ113" s="4"/>
      <c r="AGA113" s="4"/>
      <c r="AGB113" s="4"/>
      <c r="AGC113" s="4"/>
      <c r="AGD113" s="4"/>
      <c r="AGE113" s="4"/>
      <c r="AGF113" s="4"/>
      <c r="AGG113" s="4"/>
      <c r="AGH113" s="4"/>
      <c r="AGI113" s="4"/>
      <c r="AGJ113" s="4"/>
      <c r="AGK113" s="4"/>
      <c r="AGL113" s="4"/>
      <c r="AGM113" s="4"/>
      <c r="AGN113" s="4"/>
      <c r="AGO113" s="4"/>
      <c r="AGP113" s="4"/>
      <c r="AGQ113" s="4"/>
      <c r="AGR113" s="4"/>
      <c r="AGS113" s="4"/>
      <c r="AGT113" s="4"/>
      <c r="AGU113" s="4"/>
      <c r="AGV113" s="4"/>
      <c r="AGW113" s="4"/>
      <c r="AGX113" s="4"/>
      <c r="AGY113" s="4"/>
      <c r="AGZ113" s="4"/>
      <c r="AHA113" s="4"/>
      <c r="AHB113" s="4"/>
      <c r="AHC113" s="4"/>
      <c r="AHD113" s="4"/>
      <c r="AHE113" s="4"/>
      <c r="AHF113" s="4"/>
      <c r="AHG113" s="4"/>
      <c r="AHH113" s="4"/>
      <c r="AHI113" s="4"/>
      <c r="AHJ113" s="4"/>
      <c r="AHK113" s="4"/>
      <c r="AHL113" s="4"/>
      <c r="AHM113" s="4"/>
      <c r="AHN113" s="4"/>
      <c r="AHO113" s="4"/>
      <c r="AHP113" s="4"/>
      <c r="AHQ113" s="4"/>
      <c r="AHR113" s="4"/>
      <c r="AHS113" s="4"/>
      <c r="AHT113" s="4"/>
      <c r="AHU113" s="4"/>
      <c r="AHV113" s="4"/>
      <c r="AHW113" s="4"/>
      <c r="AHX113" s="4"/>
      <c r="AHY113" s="4"/>
      <c r="AHZ113" s="4"/>
      <c r="AIA113" s="4"/>
      <c r="AIB113" s="4"/>
      <c r="AIC113" s="4"/>
      <c r="AID113" s="4"/>
      <c r="AIE113" s="4"/>
      <c r="AIF113" s="4"/>
      <c r="AIG113" s="4"/>
      <c r="AIH113" s="4"/>
      <c r="AII113" s="4"/>
      <c r="AIJ113" s="4"/>
      <c r="AIK113" s="4"/>
      <c r="AIL113" s="4"/>
      <c r="AIM113" s="4"/>
      <c r="AIN113" s="4"/>
      <c r="AIO113" s="4"/>
      <c r="AIP113" s="4"/>
      <c r="AIQ113" s="4"/>
      <c r="AIR113" s="4"/>
      <c r="AIS113" s="4"/>
      <c r="AIT113" s="4"/>
      <c r="AIU113" s="4"/>
      <c r="AIV113" s="4"/>
      <c r="AIW113" s="4"/>
      <c r="AIX113" s="4"/>
      <c r="AIY113" s="4"/>
      <c r="AIZ113" s="4"/>
      <c r="AJA113" s="4"/>
      <c r="AJB113" s="4"/>
      <c r="AJC113" s="4"/>
      <c r="AJD113" s="4"/>
      <c r="AJE113" s="4"/>
      <c r="AJF113" s="4"/>
      <c r="AJG113" s="4"/>
      <c r="AJH113" s="4"/>
      <c r="AJI113" s="4"/>
      <c r="AJJ113" s="4"/>
      <c r="AJK113" s="4"/>
      <c r="AJL113" s="4"/>
      <c r="AJM113" s="4"/>
      <c r="AJN113" s="4"/>
      <c r="AJO113" s="4"/>
      <c r="AJP113" s="4"/>
      <c r="AJQ113" s="4"/>
      <c r="AJR113" s="4"/>
      <c r="AJS113" s="4"/>
      <c r="AJT113" s="4"/>
      <c r="AJU113" s="4"/>
      <c r="AJV113" s="4"/>
      <c r="AJW113" s="4"/>
      <c r="AJX113" s="4"/>
      <c r="AJY113" s="4"/>
      <c r="AJZ113" s="4"/>
      <c r="AKA113" s="4"/>
      <c r="AKB113" s="4"/>
      <c r="AKC113" s="4"/>
      <c r="AKD113" s="4"/>
      <c r="AKE113" s="4"/>
      <c r="AKF113" s="4"/>
      <c r="AKG113" s="4"/>
      <c r="AKH113" s="4"/>
      <c r="AKI113" s="4"/>
      <c r="AKJ113" s="4"/>
      <c r="AKK113" s="4"/>
      <c r="AKL113" s="4"/>
      <c r="AKM113" s="4"/>
      <c r="AKN113" s="4"/>
      <c r="AKO113" s="4"/>
      <c r="AKP113" s="4"/>
      <c r="AKQ113" s="4"/>
      <c r="AKR113" s="4"/>
      <c r="AKS113" s="4"/>
      <c r="AKT113" s="4"/>
      <c r="AKU113" s="4"/>
      <c r="AKV113" s="4"/>
      <c r="AKW113" s="4"/>
      <c r="AKX113" s="4"/>
      <c r="AKY113" s="4"/>
      <c r="AKZ113" s="4"/>
      <c r="ALA113" s="4"/>
      <c r="ALB113" s="4"/>
      <c r="ALC113" s="4"/>
      <c r="ALD113" s="4"/>
      <c r="ALE113" s="4"/>
      <c r="ALF113" s="4"/>
      <c r="ALG113" s="4"/>
      <c r="ALH113" s="4"/>
      <c r="ALI113" s="4"/>
      <c r="ALJ113" s="4"/>
      <c r="ALK113" s="4"/>
      <c r="ALL113" s="4"/>
      <c r="ALM113" s="4"/>
      <c r="ALN113" s="4"/>
      <c r="ALO113" s="4"/>
      <c r="ALP113" s="4"/>
      <c r="ALQ113" s="4"/>
      <c r="ALR113" s="4"/>
      <c r="ALS113" s="4"/>
      <c r="ALT113" s="4"/>
      <c r="ALU113" s="4"/>
      <c r="ALV113" s="4"/>
      <c r="ALW113" s="4"/>
      <c r="ALX113" s="4"/>
      <c r="ALY113" s="4"/>
      <c r="ALZ113" s="4"/>
      <c r="AMA113" s="4"/>
      <c r="AMB113" s="4"/>
      <c r="AMC113" s="4"/>
      <c r="AMD113" s="4"/>
      <c r="AME113" s="4"/>
      <c r="AMF113" s="4"/>
      <c r="AMG113" s="4"/>
      <c r="AMH113" s="4"/>
      <c r="AMI113" s="4"/>
      <c r="AMJ113" s="4"/>
      <c r="AMK113" s="4"/>
    </row>
    <row r="114" spans="1:1025" ht="17.100000000000001" customHeight="1">
      <c r="A114" s="21" t="s">
        <v>1303</v>
      </c>
      <c r="B114" s="20">
        <f>SUM(C114:W114)</f>
        <v>455.6</v>
      </c>
      <c r="C114" s="20">
        <f>81+52+84</f>
        <v>217</v>
      </c>
      <c r="D114" s="20">
        <f>31.6+52+81</f>
        <v>164.6</v>
      </c>
      <c r="E114" s="3">
        <f>SUM(34+40)</f>
        <v>74</v>
      </c>
      <c r="F114" s="3">
        <v>0</v>
      </c>
    </row>
    <row r="115" spans="1:1025" s="4" customFormat="1" ht="17.100000000000001" customHeight="1">
      <c r="A115" s="21" t="s">
        <v>1355</v>
      </c>
      <c r="B115" s="20">
        <f>SUM(C115:W115)</f>
        <v>448</v>
      </c>
      <c r="C115" s="20">
        <f>124+84</f>
        <v>208</v>
      </c>
      <c r="D115" s="20">
        <f>80+80+80</f>
        <v>240</v>
      </c>
      <c r="E115" s="3"/>
      <c r="F115" s="3">
        <v>0</v>
      </c>
      <c r="H115" s="3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  <c r="WH115"/>
      <c r="WI115"/>
      <c r="WJ115"/>
      <c r="WK115"/>
      <c r="WL115"/>
      <c r="WM115"/>
      <c r="WN115"/>
      <c r="WO115"/>
      <c r="WP115"/>
      <c r="WQ115"/>
      <c r="WR115"/>
      <c r="WS115"/>
      <c r="WT115"/>
      <c r="WU115"/>
      <c r="WV115"/>
      <c r="WW115"/>
      <c r="WX115"/>
      <c r="WY115"/>
      <c r="WZ115"/>
      <c r="XA115"/>
      <c r="XB115"/>
      <c r="XC115"/>
      <c r="XD115"/>
      <c r="XE115"/>
      <c r="XF115"/>
      <c r="XG115"/>
      <c r="XH115"/>
      <c r="XI115"/>
      <c r="XJ115"/>
      <c r="XK115"/>
      <c r="XL115"/>
      <c r="XM115"/>
      <c r="XN115"/>
      <c r="XO115"/>
      <c r="XP115"/>
      <c r="XQ115"/>
      <c r="XR115"/>
      <c r="XS115"/>
      <c r="XT115"/>
      <c r="XU115"/>
      <c r="XV115"/>
      <c r="XW115"/>
      <c r="XX115"/>
      <c r="XY115"/>
      <c r="XZ115"/>
      <c r="YA115"/>
      <c r="YB115"/>
      <c r="YC115"/>
      <c r="YD115"/>
      <c r="YE115"/>
      <c r="YF115"/>
      <c r="YG115"/>
      <c r="YH115"/>
      <c r="YI115"/>
      <c r="YJ115"/>
      <c r="YK115"/>
      <c r="YL115"/>
      <c r="YM115"/>
      <c r="YN115"/>
      <c r="YO115"/>
      <c r="YP115"/>
      <c r="YQ115"/>
      <c r="YR115"/>
      <c r="YS115"/>
      <c r="YT115"/>
      <c r="YU115"/>
      <c r="YV115"/>
      <c r="YW115"/>
      <c r="YX115"/>
      <c r="YY115"/>
      <c r="YZ115"/>
      <c r="ZA115"/>
      <c r="ZB115"/>
      <c r="ZC115"/>
      <c r="ZD115"/>
      <c r="ZE115"/>
      <c r="ZF115"/>
      <c r="ZG115"/>
      <c r="ZH115"/>
      <c r="ZI115"/>
      <c r="ZJ115"/>
      <c r="ZK115"/>
      <c r="ZL115"/>
      <c r="ZM115"/>
      <c r="ZN115"/>
      <c r="ZO115"/>
      <c r="ZP115"/>
      <c r="ZQ115"/>
      <c r="ZR115"/>
      <c r="ZS115"/>
      <c r="ZT115"/>
      <c r="ZU115"/>
      <c r="ZV115"/>
      <c r="ZW115"/>
      <c r="ZX115"/>
      <c r="ZY115"/>
      <c r="ZZ115"/>
      <c r="AAA115"/>
      <c r="AAB115"/>
      <c r="AAC115"/>
      <c r="AAD115"/>
      <c r="AAE115"/>
      <c r="AAF115"/>
      <c r="AAG115"/>
      <c r="AAH115"/>
      <c r="AAI115"/>
      <c r="AAJ115"/>
      <c r="AAK115"/>
      <c r="AAL115"/>
      <c r="AAM115"/>
      <c r="AAN115"/>
      <c r="AAO115"/>
      <c r="AAP115"/>
      <c r="AAQ115"/>
      <c r="AAR115"/>
      <c r="AAS115"/>
      <c r="AAT115"/>
      <c r="AAU115"/>
      <c r="AAV115"/>
      <c r="AAW115"/>
      <c r="AAX115"/>
      <c r="AAY115"/>
      <c r="AAZ115"/>
      <c r="ABA115"/>
      <c r="ABB115"/>
      <c r="ABC115"/>
      <c r="ABD115"/>
      <c r="ABE115"/>
      <c r="ABF115"/>
      <c r="ABG115"/>
      <c r="ABH115"/>
      <c r="ABI115"/>
      <c r="ABJ115"/>
      <c r="ABK115"/>
      <c r="ABL115"/>
      <c r="ABM115"/>
      <c r="ABN115"/>
      <c r="ABO115"/>
      <c r="ABP115"/>
      <c r="ABQ115"/>
      <c r="ABR115"/>
      <c r="ABS115"/>
      <c r="ABT115"/>
      <c r="ABU115"/>
      <c r="ABV115"/>
      <c r="ABW115"/>
      <c r="ABX115"/>
      <c r="ABY115"/>
      <c r="ABZ115"/>
      <c r="ACA115"/>
      <c r="ACB115"/>
      <c r="ACC115"/>
      <c r="ACD115"/>
      <c r="ACE115"/>
      <c r="ACF115"/>
      <c r="ACG115"/>
      <c r="ACH115"/>
      <c r="ACI115"/>
      <c r="ACJ115"/>
      <c r="ACK115"/>
      <c r="ACL115"/>
      <c r="ACM115"/>
      <c r="ACN115"/>
      <c r="ACO115"/>
      <c r="ACP115"/>
      <c r="ACQ115"/>
      <c r="ACR115"/>
      <c r="ACS115"/>
      <c r="ACT115"/>
      <c r="ACU115"/>
      <c r="ACV115"/>
      <c r="ACW115"/>
      <c r="ACX115"/>
      <c r="ACY115"/>
      <c r="ACZ115"/>
      <c r="ADA115"/>
      <c r="ADB115"/>
      <c r="ADC115"/>
      <c r="ADD115"/>
      <c r="ADE115"/>
      <c r="ADF115"/>
      <c r="ADG115"/>
      <c r="ADH115"/>
      <c r="ADI115"/>
      <c r="ADJ115"/>
      <c r="ADK115"/>
      <c r="ADL115"/>
      <c r="ADM115"/>
      <c r="ADN115"/>
      <c r="ADO115"/>
      <c r="ADP115"/>
      <c r="ADQ115"/>
      <c r="ADR115"/>
      <c r="ADS115"/>
      <c r="ADT115"/>
      <c r="ADU115"/>
      <c r="ADV115"/>
      <c r="ADW115"/>
      <c r="ADX115"/>
      <c r="ADY115"/>
      <c r="ADZ115"/>
      <c r="AEA115"/>
      <c r="AEB115"/>
      <c r="AEC115"/>
      <c r="AED115"/>
      <c r="AEE115"/>
      <c r="AEF115"/>
      <c r="AEG115"/>
      <c r="AEH115"/>
      <c r="AEI115"/>
      <c r="AEJ115"/>
      <c r="AEK115"/>
      <c r="AEL115"/>
      <c r="AEM115"/>
      <c r="AEN115"/>
      <c r="AEO115"/>
      <c r="AEP115"/>
      <c r="AEQ115"/>
      <c r="AER115"/>
      <c r="AES115"/>
      <c r="AET115"/>
      <c r="AEU115"/>
      <c r="AEV115"/>
      <c r="AEW115"/>
      <c r="AEX115"/>
      <c r="AEY115"/>
      <c r="AEZ115"/>
      <c r="AFA115"/>
      <c r="AFB115"/>
      <c r="AFC115"/>
      <c r="AFD115"/>
      <c r="AFE115"/>
      <c r="AFF115"/>
      <c r="AFG115"/>
      <c r="AFH115"/>
      <c r="AFI115"/>
      <c r="AFJ115"/>
      <c r="AFK115"/>
      <c r="AFL115"/>
      <c r="AFM115"/>
      <c r="AFN115"/>
      <c r="AFO115"/>
      <c r="AFP115"/>
      <c r="AFQ115"/>
      <c r="AFR115"/>
      <c r="AFS115"/>
      <c r="AFT115"/>
      <c r="AFU115"/>
      <c r="AFV115"/>
      <c r="AFW115"/>
      <c r="AFX115"/>
      <c r="AFY115"/>
      <c r="AFZ115"/>
      <c r="AGA115"/>
      <c r="AGB115"/>
      <c r="AGC115"/>
      <c r="AGD115"/>
      <c r="AGE115"/>
      <c r="AGF115"/>
      <c r="AGG115"/>
      <c r="AGH115"/>
      <c r="AGI115"/>
      <c r="AGJ115"/>
      <c r="AGK115"/>
      <c r="AGL115"/>
      <c r="AGM115"/>
      <c r="AGN115"/>
      <c r="AGO115"/>
      <c r="AGP115"/>
      <c r="AGQ115"/>
      <c r="AGR115"/>
      <c r="AGS115"/>
      <c r="AGT115"/>
      <c r="AGU115"/>
      <c r="AGV115"/>
      <c r="AGW115"/>
      <c r="AGX115"/>
      <c r="AGY115"/>
      <c r="AGZ115"/>
      <c r="AHA115"/>
      <c r="AHB115"/>
      <c r="AHC115"/>
      <c r="AHD115"/>
      <c r="AHE115"/>
      <c r="AHF115"/>
      <c r="AHG115"/>
      <c r="AHH115"/>
      <c r="AHI115"/>
      <c r="AHJ115"/>
      <c r="AHK115"/>
      <c r="AHL115"/>
      <c r="AHM115"/>
      <c r="AHN115"/>
      <c r="AHO115"/>
      <c r="AHP115"/>
      <c r="AHQ115"/>
      <c r="AHR115"/>
      <c r="AHS115"/>
      <c r="AHT115"/>
      <c r="AHU115"/>
      <c r="AHV115"/>
      <c r="AHW115"/>
      <c r="AHX115"/>
      <c r="AHY115"/>
      <c r="AHZ115"/>
      <c r="AIA115"/>
      <c r="AIB115"/>
      <c r="AIC115"/>
      <c r="AID115"/>
      <c r="AIE115"/>
      <c r="AIF115"/>
      <c r="AIG115"/>
      <c r="AIH115"/>
      <c r="AII115"/>
      <c r="AIJ115"/>
      <c r="AIK115"/>
      <c r="AIL115"/>
      <c r="AIM115"/>
      <c r="AIN115"/>
      <c r="AIO115"/>
      <c r="AIP115"/>
      <c r="AIQ115"/>
      <c r="AIR115"/>
      <c r="AIS115"/>
      <c r="AIT115"/>
      <c r="AIU115"/>
      <c r="AIV115"/>
      <c r="AIW115"/>
      <c r="AIX115"/>
      <c r="AIY115"/>
      <c r="AIZ115"/>
      <c r="AJA115"/>
      <c r="AJB115"/>
      <c r="AJC115"/>
      <c r="AJD115"/>
      <c r="AJE115"/>
      <c r="AJF115"/>
      <c r="AJG115"/>
      <c r="AJH115"/>
      <c r="AJI115"/>
      <c r="AJJ115"/>
      <c r="AJK115"/>
      <c r="AJL115"/>
      <c r="AJM115"/>
      <c r="AJN115"/>
      <c r="AJO115"/>
      <c r="AJP115"/>
      <c r="AJQ115"/>
      <c r="AJR115"/>
      <c r="AJS115"/>
      <c r="AJT115"/>
      <c r="AJU115"/>
      <c r="AJV115"/>
      <c r="AJW115"/>
      <c r="AJX115"/>
      <c r="AJY115"/>
      <c r="AJZ115"/>
      <c r="AKA115"/>
      <c r="AKB115"/>
      <c r="AKC115"/>
      <c r="AKD115"/>
      <c r="AKE115"/>
      <c r="AKF115"/>
      <c r="AKG115"/>
      <c r="AKH115"/>
      <c r="AKI115"/>
      <c r="AKJ115"/>
      <c r="AKK115"/>
      <c r="AKL115"/>
      <c r="AKM115"/>
      <c r="AKN115"/>
      <c r="AKO115"/>
      <c r="AKP115"/>
      <c r="AKQ115"/>
      <c r="AKR115"/>
      <c r="AKS115"/>
      <c r="AKT115"/>
      <c r="AKU115"/>
      <c r="AKV115"/>
      <c r="AKW115"/>
      <c r="AKX115"/>
      <c r="AKY115"/>
      <c r="AKZ115"/>
      <c r="ALA115"/>
      <c r="ALB115"/>
      <c r="ALC115"/>
      <c r="ALD115"/>
      <c r="ALE115"/>
      <c r="ALF115"/>
      <c r="ALG115"/>
      <c r="ALH115"/>
      <c r="ALI115"/>
      <c r="ALJ115"/>
      <c r="ALK115"/>
      <c r="ALL115"/>
      <c r="ALM115"/>
      <c r="ALN115"/>
      <c r="ALO115"/>
      <c r="ALP115"/>
      <c r="ALQ115"/>
      <c r="ALR115"/>
      <c r="ALS115"/>
      <c r="ALT115"/>
      <c r="ALU115"/>
      <c r="ALV115"/>
      <c r="ALW115"/>
      <c r="ALX115"/>
      <c r="ALY115"/>
      <c r="ALZ115"/>
      <c r="AMA115"/>
      <c r="AMB115"/>
      <c r="AMC115"/>
      <c r="AMD115"/>
      <c r="AME115"/>
      <c r="AMF115"/>
      <c r="AMG115"/>
      <c r="AMH115"/>
      <c r="AMI115"/>
      <c r="AMJ115"/>
      <c r="AMK115"/>
    </row>
    <row r="116" spans="1:1025" ht="17.100000000000001" customHeight="1">
      <c r="A116" s="21" t="s">
        <v>1341</v>
      </c>
      <c r="B116" s="20">
        <f>SUM(C116:W116)</f>
        <v>444</v>
      </c>
      <c r="D116" s="20">
        <f>84+80+80+80+120</f>
        <v>444</v>
      </c>
      <c r="F116" s="3">
        <v>0</v>
      </c>
    </row>
    <row r="117" spans="1:1025" s="4" customFormat="1" ht="17.100000000000001" customHeight="1">
      <c r="A117" s="21" t="s">
        <v>1322</v>
      </c>
      <c r="B117" s="20">
        <f>SUM(C117:W117)</f>
        <v>439.1</v>
      </c>
      <c r="C117" s="20">
        <f>56+84+80</f>
        <v>220</v>
      </c>
      <c r="D117" s="20">
        <f>31.6+55+50</f>
        <v>136.6</v>
      </c>
      <c r="E117" s="3">
        <f>SUM(30+52.5)</f>
        <v>82.5</v>
      </c>
      <c r="F117" s="3">
        <v>0</v>
      </c>
      <c r="H117" s="3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  <c r="LM117"/>
      <c r="LN117"/>
      <c r="LO117"/>
      <c r="LP117"/>
      <c r="LQ117"/>
      <c r="LR117"/>
      <c r="LS117"/>
      <c r="LT117"/>
      <c r="LU117"/>
      <c r="LV117"/>
      <c r="LW117"/>
      <c r="LX117"/>
      <c r="LY117"/>
      <c r="LZ117"/>
      <c r="MA117"/>
      <c r="MB117"/>
      <c r="MC117"/>
      <c r="MD117"/>
      <c r="ME117"/>
      <c r="MF117"/>
      <c r="MG117"/>
      <c r="MH117"/>
      <c r="MI117"/>
      <c r="MJ117"/>
      <c r="MK117"/>
      <c r="ML117"/>
      <c r="MM117"/>
      <c r="MN117"/>
      <c r="MO117"/>
      <c r="MP117"/>
      <c r="MQ117"/>
      <c r="MR117"/>
      <c r="MS117"/>
      <c r="MT117"/>
      <c r="MU117"/>
      <c r="MV117"/>
      <c r="MW117"/>
      <c r="MX117"/>
      <c r="MY117"/>
      <c r="MZ117"/>
      <c r="NA117"/>
      <c r="NB117"/>
      <c r="NC117"/>
      <c r="ND117"/>
      <c r="NE117"/>
      <c r="NF117"/>
      <c r="NG117"/>
      <c r="NH117"/>
      <c r="NI117"/>
      <c r="NJ117"/>
      <c r="NK117"/>
      <c r="NL117"/>
      <c r="NM117"/>
      <c r="NN117"/>
      <c r="NO117"/>
      <c r="NP117"/>
      <c r="NQ117"/>
      <c r="NR117"/>
      <c r="NS117"/>
      <c r="NT117"/>
      <c r="NU117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OK117"/>
      <c r="OL117"/>
      <c r="OM117"/>
      <c r="ON117"/>
      <c r="OO117"/>
      <c r="OP117"/>
      <c r="OQ117"/>
      <c r="OR117"/>
      <c r="OS117"/>
      <c r="OT117"/>
      <c r="OU117"/>
      <c r="OV117"/>
      <c r="OW117"/>
      <c r="OX117"/>
      <c r="OY117"/>
      <c r="OZ117"/>
      <c r="PA117"/>
      <c r="PB117"/>
      <c r="PC117"/>
      <c r="PD117"/>
      <c r="PE117"/>
      <c r="PF117"/>
      <c r="PG117"/>
      <c r="PH117"/>
      <c r="PI117"/>
      <c r="PJ117"/>
      <c r="PK117"/>
      <c r="PL117"/>
      <c r="PM117"/>
      <c r="PN117"/>
      <c r="PO117"/>
      <c r="PP117"/>
      <c r="PQ117"/>
      <c r="PR117"/>
      <c r="PS117"/>
      <c r="PT117"/>
      <c r="PU117"/>
      <c r="PV117"/>
      <c r="PW117"/>
      <c r="PX117"/>
      <c r="PY117"/>
      <c r="PZ117"/>
      <c r="QA117"/>
      <c r="QB117"/>
      <c r="QC117"/>
      <c r="QD117"/>
      <c r="QE117"/>
      <c r="QF117"/>
      <c r="QG117"/>
      <c r="QH117"/>
      <c r="QI117"/>
      <c r="QJ117"/>
      <c r="QK117"/>
      <c r="QL117"/>
      <c r="QM117"/>
      <c r="QN117"/>
      <c r="QO117"/>
      <c r="QP117"/>
      <c r="QQ117"/>
      <c r="QR117"/>
      <c r="QS117"/>
      <c r="QT117"/>
      <c r="QU117"/>
      <c r="QV117"/>
      <c r="QW117"/>
      <c r="QX117"/>
      <c r="QY117"/>
      <c r="QZ117"/>
      <c r="RA117"/>
      <c r="RB117"/>
      <c r="RC117"/>
      <c r="RD117"/>
      <c r="RE117"/>
      <c r="RF117"/>
      <c r="RG117"/>
      <c r="RH117"/>
      <c r="RI117"/>
      <c r="RJ117"/>
      <c r="RK117"/>
      <c r="RL117"/>
      <c r="RM117"/>
      <c r="RN117"/>
      <c r="RO117"/>
      <c r="RP117"/>
      <c r="RQ117"/>
      <c r="RR117"/>
      <c r="RS117"/>
      <c r="RT117"/>
      <c r="RU117"/>
      <c r="RV117"/>
      <c r="RW117"/>
      <c r="RX117"/>
      <c r="RY117"/>
      <c r="RZ117"/>
      <c r="SA117"/>
      <c r="SB117"/>
      <c r="SC117"/>
      <c r="SD117"/>
      <c r="SE117"/>
      <c r="SF117"/>
      <c r="SG117"/>
      <c r="SH117"/>
      <c r="SI117"/>
      <c r="SJ117"/>
      <c r="SK117"/>
      <c r="SL117"/>
      <c r="SM117"/>
      <c r="SN117"/>
      <c r="SO117"/>
      <c r="SP117"/>
      <c r="SQ117"/>
      <c r="SR117"/>
      <c r="SS117"/>
      <c r="ST117"/>
      <c r="SU117"/>
      <c r="SV117"/>
      <c r="SW117"/>
      <c r="SX117"/>
      <c r="SY117"/>
      <c r="SZ117"/>
      <c r="TA117"/>
      <c r="TB117"/>
      <c r="TC117"/>
      <c r="TD117"/>
      <c r="TE117"/>
      <c r="TF117"/>
      <c r="TG117"/>
      <c r="TH117"/>
      <c r="TI117"/>
      <c r="TJ117"/>
      <c r="TK117"/>
      <c r="TL117"/>
      <c r="TM117"/>
      <c r="TN117"/>
      <c r="TO117"/>
      <c r="TP117"/>
      <c r="TQ117"/>
      <c r="TR117"/>
      <c r="TS117"/>
      <c r="TT117"/>
      <c r="TU117"/>
      <c r="TV117"/>
      <c r="TW117"/>
      <c r="TX117"/>
      <c r="TY117"/>
      <c r="TZ117"/>
      <c r="UA117"/>
      <c r="UB117"/>
      <c r="UC117"/>
      <c r="UD117"/>
      <c r="UE117"/>
      <c r="UF117"/>
      <c r="UG117"/>
      <c r="UH117"/>
      <c r="UI117"/>
      <c r="UJ117"/>
      <c r="UK117"/>
      <c r="UL117"/>
      <c r="UM117"/>
      <c r="UN117"/>
      <c r="UO117"/>
      <c r="UP117"/>
      <c r="UQ117"/>
      <c r="UR117"/>
      <c r="US117"/>
      <c r="UT117"/>
      <c r="UU117"/>
      <c r="UV117"/>
      <c r="UW117"/>
      <c r="UX117"/>
      <c r="UY117"/>
      <c r="UZ117"/>
      <c r="VA117"/>
      <c r="VB117"/>
      <c r="VC117"/>
      <c r="VD117"/>
      <c r="VE117"/>
      <c r="VF117"/>
      <c r="VG117"/>
      <c r="VH117"/>
      <c r="VI117"/>
      <c r="VJ117"/>
      <c r="VK117"/>
      <c r="VL117"/>
      <c r="VM117"/>
      <c r="VN117"/>
      <c r="VO117"/>
      <c r="VP117"/>
      <c r="VQ117"/>
      <c r="VR117"/>
      <c r="VS117"/>
      <c r="VT117"/>
      <c r="VU117"/>
      <c r="VV117"/>
      <c r="VW117"/>
      <c r="VX117"/>
      <c r="VY117"/>
      <c r="VZ117"/>
      <c r="WA117"/>
      <c r="WB117"/>
      <c r="WC117"/>
      <c r="WD117"/>
      <c r="WE117"/>
      <c r="WF117"/>
      <c r="WG117"/>
      <c r="WH117"/>
      <c r="WI117"/>
      <c r="WJ117"/>
      <c r="WK117"/>
      <c r="WL117"/>
      <c r="WM117"/>
      <c r="WN117"/>
      <c r="WO117"/>
      <c r="WP117"/>
      <c r="WQ117"/>
      <c r="WR117"/>
      <c r="WS117"/>
      <c r="WT117"/>
      <c r="WU117"/>
      <c r="WV117"/>
      <c r="WW117"/>
      <c r="WX117"/>
      <c r="WY117"/>
      <c r="WZ117"/>
      <c r="XA117"/>
      <c r="XB117"/>
      <c r="XC117"/>
      <c r="XD117"/>
      <c r="XE117"/>
      <c r="XF117"/>
      <c r="XG117"/>
      <c r="XH117"/>
      <c r="XI117"/>
      <c r="XJ117"/>
      <c r="XK117"/>
      <c r="XL117"/>
      <c r="XM117"/>
      <c r="XN117"/>
      <c r="XO117"/>
      <c r="XP117"/>
      <c r="XQ117"/>
      <c r="XR117"/>
      <c r="XS117"/>
      <c r="XT117"/>
      <c r="XU117"/>
      <c r="XV117"/>
      <c r="XW117"/>
      <c r="XX117"/>
      <c r="XY117"/>
      <c r="XZ117"/>
      <c r="YA117"/>
      <c r="YB117"/>
      <c r="YC117"/>
      <c r="YD117"/>
      <c r="YE117"/>
      <c r="YF117"/>
      <c r="YG117"/>
      <c r="YH117"/>
      <c r="YI117"/>
      <c r="YJ117"/>
      <c r="YK117"/>
      <c r="YL117"/>
      <c r="YM117"/>
      <c r="YN117"/>
      <c r="YO117"/>
      <c r="YP117"/>
      <c r="YQ117"/>
      <c r="YR117"/>
      <c r="YS117"/>
      <c r="YT117"/>
      <c r="YU117"/>
      <c r="YV117"/>
      <c r="YW117"/>
      <c r="YX117"/>
      <c r="YY117"/>
      <c r="YZ117"/>
      <c r="ZA117"/>
      <c r="ZB117"/>
      <c r="ZC117"/>
      <c r="ZD117"/>
      <c r="ZE117"/>
      <c r="ZF117"/>
      <c r="ZG117"/>
      <c r="ZH117"/>
      <c r="ZI117"/>
      <c r="ZJ117"/>
      <c r="ZK117"/>
      <c r="ZL117"/>
      <c r="ZM117"/>
      <c r="ZN117"/>
      <c r="ZO117"/>
      <c r="ZP117"/>
      <c r="ZQ117"/>
      <c r="ZR117"/>
      <c r="ZS117"/>
      <c r="ZT117"/>
      <c r="ZU117"/>
      <c r="ZV117"/>
      <c r="ZW117"/>
      <c r="ZX117"/>
      <c r="ZY117"/>
      <c r="ZZ117"/>
      <c r="AAA117"/>
      <c r="AAB117"/>
      <c r="AAC117"/>
      <c r="AAD117"/>
      <c r="AAE117"/>
      <c r="AAF117"/>
      <c r="AAG117"/>
      <c r="AAH117"/>
      <c r="AAI117"/>
      <c r="AAJ117"/>
      <c r="AAK117"/>
      <c r="AAL117"/>
      <c r="AAM117"/>
      <c r="AAN117"/>
      <c r="AAO117"/>
      <c r="AAP117"/>
      <c r="AAQ117"/>
      <c r="AAR117"/>
      <c r="AAS117"/>
      <c r="AAT117"/>
      <c r="AAU117"/>
      <c r="AAV117"/>
      <c r="AAW117"/>
      <c r="AAX117"/>
      <c r="AAY117"/>
      <c r="AAZ117"/>
      <c r="ABA117"/>
      <c r="ABB117"/>
      <c r="ABC117"/>
      <c r="ABD117"/>
      <c r="ABE117"/>
      <c r="ABF117"/>
      <c r="ABG117"/>
      <c r="ABH117"/>
      <c r="ABI117"/>
      <c r="ABJ117"/>
      <c r="ABK117"/>
      <c r="ABL117"/>
      <c r="ABM117"/>
      <c r="ABN117"/>
      <c r="ABO117"/>
      <c r="ABP117"/>
      <c r="ABQ117"/>
      <c r="ABR117"/>
      <c r="ABS117"/>
      <c r="ABT117"/>
      <c r="ABU117"/>
      <c r="ABV117"/>
      <c r="ABW117"/>
      <c r="ABX117"/>
      <c r="ABY117"/>
      <c r="ABZ117"/>
      <c r="ACA117"/>
      <c r="ACB117"/>
      <c r="ACC117"/>
      <c r="ACD117"/>
      <c r="ACE117"/>
      <c r="ACF117"/>
      <c r="ACG117"/>
      <c r="ACH117"/>
      <c r="ACI117"/>
      <c r="ACJ117"/>
      <c r="ACK117"/>
      <c r="ACL117"/>
      <c r="ACM117"/>
      <c r="ACN117"/>
      <c r="ACO117"/>
      <c r="ACP117"/>
      <c r="ACQ117"/>
      <c r="ACR117"/>
      <c r="ACS117"/>
      <c r="ACT117"/>
      <c r="ACU117"/>
      <c r="ACV117"/>
      <c r="ACW117"/>
      <c r="ACX117"/>
      <c r="ACY117"/>
      <c r="ACZ117"/>
      <c r="ADA117"/>
      <c r="ADB117"/>
      <c r="ADC117"/>
      <c r="ADD117"/>
      <c r="ADE117"/>
      <c r="ADF117"/>
      <c r="ADG117"/>
      <c r="ADH117"/>
      <c r="ADI117"/>
      <c r="ADJ117"/>
      <c r="ADK117"/>
      <c r="ADL117"/>
      <c r="ADM117"/>
      <c r="ADN117"/>
      <c r="ADO117"/>
      <c r="ADP117"/>
      <c r="ADQ117"/>
      <c r="ADR117"/>
      <c r="ADS117"/>
      <c r="ADT117"/>
      <c r="ADU117"/>
      <c r="ADV117"/>
      <c r="ADW117"/>
      <c r="ADX117"/>
      <c r="ADY117"/>
      <c r="ADZ117"/>
      <c r="AEA117"/>
      <c r="AEB117"/>
      <c r="AEC117"/>
      <c r="AED117"/>
      <c r="AEE117"/>
      <c r="AEF117"/>
      <c r="AEG117"/>
      <c r="AEH117"/>
      <c r="AEI117"/>
      <c r="AEJ117"/>
      <c r="AEK117"/>
      <c r="AEL117"/>
      <c r="AEM117"/>
      <c r="AEN117"/>
      <c r="AEO117"/>
      <c r="AEP117"/>
      <c r="AEQ117"/>
      <c r="AER117"/>
      <c r="AES117"/>
      <c r="AET117"/>
      <c r="AEU117"/>
      <c r="AEV117"/>
      <c r="AEW117"/>
      <c r="AEX117"/>
      <c r="AEY117"/>
      <c r="AEZ117"/>
      <c r="AFA117"/>
      <c r="AFB117"/>
      <c r="AFC117"/>
      <c r="AFD117"/>
      <c r="AFE117"/>
      <c r="AFF117"/>
      <c r="AFG117"/>
      <c r="AFH117"/>
      <c r="AFI117"/>
      <c r="AFJ117"/>
      <c r="AFK117"/>
      <c r="AFL117"/>
      <c r="AFM117"/>
      <c r="AFN117"/>
      <c r="AFO117"/>
      <c r="AFP117"/>
      <c r="AFQ117"/>
      <c r="AFR117"/>
      <c r="AFS117"/>
      <c r="AFT117"/>
      <c r="AFU117"/>
      <c r="AFV117"/>
      <c r="AFW117"/>
      <c r="AFX117"/>
      <c r="AFY117"/>
      <c r="AFZ117"/>
      <c r="AGA117"/>
      <c r="AGB117"/>
      <c r="AGC117"/>
      <c r="AGD117"/>
      <c r="AGE117"/>
      <c r="AGF117"/>
      <c r="AGG117"/>
      <c r="AGH117"/>
      <c r="AGI117"/>
      <c r="AGJ117"/>
      <c r="AGK117"/>
      <c r="AGL117"/>
      <c r="AGM117"/>
      <c r="AGN117"/>
      <c r="AGO117"/>
      <c r="AGP117"/>
      <c r="AGQ117"/>
      <c r="AGR117"/>
      <c r="AGS117"/>
      <c r="AGT117"/>
      <c r="AGU117"/>
      <c r="AGV117"/>
      <c r="AGW117"/>
      <c r="AGX117"/>
      <c r="AGY117"/>
      <c r="AGZ117"/>
      <c r="AHA117"/>
      <c r="AHB117"/>
      <c r="AHC117"/>
      <c r="AHD117"/>
      <c r="AHE117"/>
      <c r="AHF117"/>
      <c r="AHG117"/>
      <c r="AHH117"/>
      <c r="AHI117"/>
      <c r="AHJ117"/>
      <c r="AHK117"/>
      <c r="AHL117"/>
      <c r="AHM117"/>
      <c r="AHN117"/>
      <c r="AHO117"/>
      <c r="AHP117"/>
      <c r="AHQ117"/>
      <c r="AHR117"/>
      <c r="AHS117"/>
      <c r="AHT117"/>
      <c r="AHU117"/>
      <c r="AHV117"/>
      <c r="AHW117"/>
      <c r="AHX117"/>
      <c r="AHY117"/>
      <c r="AHZ117"/>
      <c r="AIA117"/>
      <c r="AIB117"/>
      <c r="AIC117"/>
      <c r="AID117"/>
      <c r="AIE117"/>
      <c r="AIF117"/>
      <c r="AIG117"/>
      <c r="AIH117"/>
      <c r="AII117"/>
      <c r="AIJ117"/>
      <c r="AIK117"/>
      <c r="AIL117"/>
      <c r="AIM117"/>
      <c r="AIN117"/>
      <c r="AIO117"/>
      <c r="AIP117"/>
      <c r="AIQ117"/>
      <c r="AIR117"/>
      <c r="AIS117"/>
      <c r="AIT117"/>
      <c r="AIU117"/>
      <c r="AIV117"/>
      <c r="AIW117"/>
      <c r="AIX117"/>
      <c r="AIY117"/>
      <c r="AIZ117"/>
      <c r="AJA117"/>
      <c r="AJB117"/>
      <c r="AJC117"/>
      <c r="AJD117"/>
      <c r="AJE117"/>
      <c r="AJF117"/>
      <c r="AJG117"/>
      <c r="AJH117"/>
      <c r="AJI117"/>
      <c r="AJJ117"/>
      <c r="AJK117"/>
      <c r="AJL117"/>
      <c r="AJM117"/>
      <c r="AJN117"/>
      <c r="AJO117"/>
      <c r="AJP117"/>
      <c r="AJQ117"/>
      <c r="AJR117"/>
      <c r="AJS117"/>
      <c r="AJT117"/>
      <c r="AJU117"/>
      <c r="AJV117"/>
      <c r="AJW117"/>
      <c r="AJX117"/>
      <c r="AJY117"/>
      <c r="AJZ117"/>
      <c r="AKA117"/>
      <c r="AKB117"/>
      <c r="AKC117"/>
      <c r="AKD117"/>
      <c r="AKE117"/>
      <c r="AKF117"/>
      <c r="AKG117"/>
      <c r="AKH117"/>
      <c r="AKI117"/>
      <c r="AKJ117"/>
      <c r="AKK117"/>
      <c r="AKL117"/>
      <c r="AKM117"/>
      <c r="AKN117"/>
      <c r="AKO117"/>
      <c r="AKP117"/>
      <c r="AKQ117"/>
      <c r="AKR117"/>
      <c r="AKS117"/>
      <c r="AKT117"/>
      <c r="AKU117"/>
      <c r="AKV117"/>
      <c r="AKW117"/>
      <c r="AKX117"/>
      <c r="AKY117"/>
      <c r="AKZ117"/>
      <c r="ALA117"/>
      <c r="ALB117"/>
      <c r="ALC117"/>
      <c r="ALD117"/>
      <c r="ALE117"/>
      <c r="ALF117"/>
      <c r="ALG117"/>
      <c r="ALH117"/>
      <c r="ALI117"/>
      <c r="ALJ117"/>
      <c r="ALK117"/>
      <c r="ALL117"/>
      <c r="ALM117"/>
      <c r="ALN117"/>
      <c r="ALO117"/>
      <c r="ALP117"/>
      <c r="ALQ117"/>
      <c r="ALR117"/>
      <c r="ALS117"/>
      <c r="ALT117"/>
      <c r="ALU117"/>
      <c r="ALV117"/>
      <c r="ALW117"/>
      <c r="ALX117"/>
      <c r="ALY117"/>
      <c r="ALZ117"/>
      <c r="AMA117"/>
      <c r="AMB117"/>
      <c r="AMC117"/>
      <c r="AMD117"/>
      <c r="AME117"/>
      <c r="AMF117"/>
      <c r="AMG117"/>
      <c r="AMH117"/>
      <c r="AMI117"/>
      <c r="AMJ117"/>
      <c r="AMK117"/>
    </row>
    <row r="118" spans="1:1025" s="4" customFormat="1" ht="17.100000000000001" customHeight="1">
      <c r="A118" s="21" t="s">
        <v>1090</v>
      </c>
      <c r="B118" s="20">
        <f>SUM(C118:W118)</f>
        <v>435.5</v>
      </c>
      <c r="C118" s="20"/>
      <c r="D118" s="20">
        <v>0</v>
      </c>
      <c r="E118" s="3">
        <v>0</v>
      </c>
      <c r="F118" s="3">
        <v>0</v>
      </c>
      <c r="I118" s="4">
        <v>52.5</v>
      </c>
      <c r="J118" s="4">
        <v>42</v>
      </c>
      <c r="M118" s="4">
        <v>59</v>
      </c>
      <c r="N118" s="4">
        <v>129</v>
      </c>
      <c r="O118" s="4">
        <v>40</v>
      </c>
      <c r="P118" s="4">
        <v>113</v>
      </c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  <c r="LD118"/>
      <c r="LE118"/>
      <c r="LF118"/>
      <c r="LG118"/>
      <c r="LH118"/>
      <c r="LI118"/>
      <c r="LJ118"/>
      <c r="LK118"/>
      <c r="LL118"/>
      <c r="LM118"/>
      <c r="LN118"/>
      <c r="LO118"/>
      <c r="LP118"/>
      <c r="LQ118"/>
      <c r="LR118"/>
      <c r="LS118"/>
      <c r="LT118"/>
      <c r="LU118"/>
      <c r="LV118"/>
      <c r="LW118"/>
      <c r="LX118"/>
      <c r="LY118"/>
      <c r="LZ118"/>
      <c r="MA118"/>
      <c r="MB118"/>
      <c r="MC118"/>
      <c r="MD118"/>
      <c r="ME118"/>
      <c r="MF118"/>
      <c r="MG118"/>
      <c r="MH118"/>
      <c r="MI118"/>
      <c r="MJ118"/>
      <c r="MK118"/>
      <c r="ML118"/>
      <c r="MM118"/>
      <c r="MN118"/>
      <c r="MO118"/>
      <c r="MP118"/>
      <c r="MQ118"/>
      <c r="MR118"/>
      <c r="MS118"/>
      <c r="MT118"/>
      <c r="MU118"/>
      <c r="MV118"/>
      <c r="MW118"/>
      <c r="MX118"/>
      <c r="MY118"/>
      <c r="MZ118"/>
      <c r="NA118"/>
      <c r="NB118"/>
      <c r="NC118"/>
      <c r="ND118"/>
      <c r="NE118"/>
      <c r="NF118"/>
      <c r="NG118"/>
      <c r="NH118"/>
      <c r="NI118"/>
      <c r="NJ118"/>
      <c r="NK118"/>
      <c r="NL118"/>
      <c r="NM118"/>
      <c r="NN118"/>
      <c r="NO118"/>
      <c r="NP118"/>
      <c r="NQ118"/>
      <c r="NR118"/>
      <c r="NS118"/>
      <c r="NT118"/>
      <c r="NU118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OK118"/>
      <c r="OL118"/>
      <c r="OM118"/>
      <c r="ON118"/>
      <c r="OO118"/>
      <c r="OP118"/>
      <c r="OQ118"/>
      <c r="OR118"/>
      <c r="OS118"/>
      <c r="OT118"/>
      <c r="OU118"/>
      <c r="OV118"/>
      <c r="OW118"/>
      <c r="OX118"/>
      <c r="OY118"/>
      <c r="OZ118"/>
      <c r="PA118"/>
      <c r="PB118"/>
      <c r="PC118"/>
      <c r="PD118"/>
      <c r="PE118"/>
      <c r="PF118"/>
      <c r="PG118"/>
      <c r="PH118"/>
      <c r="PI118"/>
      <c r="PJ118"/>
      <c r="PK118"/>
      <c r="PL118"/>
      <c r="PM118"/>
      <c r="PN118"/>
      <c r="PO118"/>
      <c r="PP118"/>
      <c r="PQ118"/>
      <c r="PR118"/>
      <c r="PS118"/>
      <c r="PT118"/>
      <c r="PU118"/>
      <c r="PV118"/>
      <c r="PW118"/>
      <c r="PX118"/>
      <c r="PY118"/>
      <c r="PZ118"/>
      <c r="QA118"/>
      <c r="QB118"/>
      <c r="QC118"/>
      <c r="QD118"/>
      <c r="QE118"/>
      <c r="QF118"/>
      <c r="QG118"/>
      <c r="QH118"/>
      <c r="QI118"/>
      <c r="QJ118"/>
      <c r="QK118"/>
      <c r="QL118"/>
      <c r="QM118"/>
      <c r="QN118"/>
      <c r="QO118"/>
      <c r="QP118"/>
      <c r="QQ118"/>
      <c r="QR118"/>
      <c r="QS118"/>
      <c r="QT118"/>
      <c r="QU118"/>
      <c r="QV118"/>
      <c r="QW118"/>
      <c r="QX118"/>
      <c r="QY118"/>
      <c r="QZ118"/>
      <c r="RA118"/>
      <c r="RB118"/>
      <c r="RC118"/>
      <c r="RD118"/>
      <c r="RE118"/>
      <c r="RF118"/>
      <c r="RG118"/>
      <c r="RH118"/>
      <c r="RI118"/>
      <c r="RJ118"/>
      <c r="RK118"/>
      <c r="RL118"/>
      <c r="RM118"/>
      <c r="RN118"/>
      <c r="RO118"/>
      <c r="RP118"/>
      <c r="RQ118"/>
      <c r="RR118"/>
      <c r="RS118"/>
      <c r="RT118"/>
      <c r="RU118"/>
      <c r="RV118"/>
      <c r="RW118"/>
      <c r="RX118"/>
      <c r="RY118"/>
      <c r="RZ118"/>
      <c r="SA118"/>
      <c r="SB118"/>
      <c r="SC118"/>
      <c r="SD118"/>
      <c r="SE118"/>
      <c r="SF118"/>
      <c r="SG118"/>
      <c r="SH118"/>
      <c r="SI118"/>
      <c r="SJ118"/>
      <c r="SK118"/>
      <c r="SL118"/>
      <c r="SM118"/>
      <c r="SN118"/>
      <c r="SO118"/>
      <c r="SP118"/>
      <c r="SQ118"/>
      <c r="SR118"/>
      <c r="SS118"/>
      <c r="ST118"/>
      <c r="SU118"/>
      <c r="SV118"/>
      <c r="SW118"/>
      <c r="SX118"/>
      <c r="SY118"/>
      <c r="SZ118"/>
      <c r="TA118"/>
      <c r="TB118"/>
      <c r="TC118"/>
      <c r="TD118"/>
      <c r="TE118"/>
      <c r="TF118"/>
      <c r="TG118"/>
      <c r="TH118"/>
      <c r="TI118"/>
      <c r="TJ118"/>
      <c r="TK118"/>
      <c r="TL118"/>
      <c r="TM118"/>
      <c r="TN118"/>
      <c r="TO118"/>
      <c r="TP118"/>
      <c r="TQ118"/>
      <c r="TR118"/>
      <c r="TS118"/>
      <c r="TT118"/>
      <c r="TU118"/>
      <c r="TV118"/>
      <c r="TW118"/>
      <c r="TX118"/>
      <c r="TY118"/>
      <c r="TZ118"/>
      <c r="UA118"/>
      <c r="UB118"/>
      <c r="UC118"/>
      <c r="UD118"/>
      <c r="UE118"/>
      <c r="UF118"/>
      <c r="UG118"/>
      <c r="UH118"/>
      <c r="UI118"/>
      <c r="UJ118"/>
      <c r="UK118"/>
      <c r="UL118"/>
      <c r="UM118"/>
      <c r="UN118"/>
      <c r="UO118"/>
      <c r="UP118"/>
      <c r="UQ118"/>
      <c r="UR118"/>
      <c r="US118"/>
      <c r="UT118"/>
      <c r="UU118"/>
      <c r="UV118"/>
      <c r="UW118"/>
      <c r="UX118"/>
      <c r="UY118"/>
      <c r="UZ118"/>
      <c r="VA118"/>
      <c r="VB118"/>
      <c r="VC118"/>
      <c r="VD118"/>
      <c r="VE118"/>
      <c r="VF118"/>
      <c r="VG118"/>
      <c r="VH118"/>
      <c r="VI118"/>
      <c r="VJ118"/>
      <c r="VK118"/>
      <c r="VL118"/>
      <c r="VM118"/>
      <c r="VN118"/>
      <c r="VO118"/>
      <c r="VP118"/>
      <c r="VQ118"/>
      <c r="VR118"/>
      <c r="VS118"/>
      <c r="VT118"/>
      <c r="VU118"/>
      <c r="VV118"/>
      <c r="VW118"/>
      <c r="VX118"/>
      <c r="VY118"/>
      <c r="VZ118"/>
      <c r="WA118"/>
      <c r="WB118"/>
      <c r="WC118"/>
      <c r="WD118"/>
      <c r="WE118"/>
      <c r="WF118"/>
      <c r="WG118"/>
      <c r="WH118"/>
      <c r="WI118"/>
      <c r="WJ118"/>
      <c r="WK118"/>
      <c r="WL118"/>
      <c r="WM118"/>
      <c r="WN118"/>
      <c r="WO118"/>
      <c r="WP118"/>
      <c r="WQ118"/>
      <c r="WR118"/>
      <c r="WS118"/>
      <c r="WT118"/>
      <c r="WU118"/>
      <c r="WV118"/>
      <c r="WW118"/>
      <c r="WX118"/>
      <c r="WY118"/>
      <c r="WZ118"/>
      <c r="XA118"/>
      <c r="XB118"/>
      <c r="XC118"/>
      <c r="XD118"/>
      <c r="XE118"/>
      <c r="XF118"/>
      <c r="XG118"/>
      <c r="XH118"/>
      <c r="XI118"/>
      <c r="XJ118"/>
      <c r="XK118"/>
      <c r="XL118"/>
      <c r="XM118"/>
      <c r="XN118"/>
      <c r="XO118"/>
      <c r="XP118"/>
      <c r="XQ118"/>
      <c r="XR118"/>
      <c r="XS118"/>
      <c r="XT118"/>
      <c r="XU118"/>
      <c r="XV118"/>
      <c r="XW118"/>
      <c r="XX118"/>
      <c r="XY118"/>
      <c r="XZ118"/>
      <c r="YA118"/>
      <c r="YB118"/>
      <c r="YC118"/>
      <c r="YD118"/>
      <c r="YE118"/>
      <c r="YF118"/>
      <c r="YG118"/>
      <c r="YH118"/>
      <c r="YI118"/>
      <c r="YJ118"/>
      <c r="YK118"/>
      <c r="YL118"/>
      <c r="YM118"/>
      <c r="YN118"/>
      <c r="YO118"/>
      <c r="YP118"/>
      <c r="YQ118"/>
      <c r="YR118"/>
      <c r="YS118"/>
      <c r="YT118"/>
      <c r="YU118"/>
      <c r="YV118"/>
      <c r="YW118"/>
      <c r="YX118"/>
      <c r="YY118"/>
      <c r="YZ118"/>
      <c r="ZA118"/>
      <c r="ZB118"/>
      <c r="ZC118"/>
      <c r="ZD118"/>
      <c r="ZE118"/>
      <c r="ZF118"/>
      <c r="ZG118"/>
      <c r="ZH118"/>
      <c r="ZI118"/>
      <c r="ZJ118"/>
      <c r="ZK118"/>
      <c r="ZL118"/>
      <c r="ZM118"/>
      <c r="ZN118"/>
      <c r="ZO118"/>
      <c r="ZP118"/>
      <c r="ZQ118"/>
      <c r="ZR118"/>
      <c r="ZS118"/>
      <c r="ZT118"/>
      <c r="ZU118"/>
      <c r="ZV118"/>
      <c r="ZW118"/>
      <c r="ZX118"/>
      <c r="ZY118"/>
      <c r="ZZ118"/>
      <c r="AAA118"/>
      <c r="AAB118"/>
      <c r="AAC118"/>
      <c r="AAD118"/>
      <c r="AAE118"/>
      <c r="AAF118"/>
      <c r="AAG118"/>
      <c r="AAH118"/>
      <c r="AAI118"/>
      <c r="AAJ118"/>
      <c r="AAK118"/>
      <c r="AAL118"/>
      <c r="AAM118"/>
      <c r="AAN118"/>
      <c r="AAO118"/>
      <c r="AAP118"/>
      <c r="AAQ118"/>
      <c r="AAR118"/>
      <c r="AAS118"/>
      <c r="AAT118"/>
      <c r="AAU118"/>
      <c r="AAV118"/>
      <c r="AAW118"/>
      <c r="AAX118"/>
      <c r="AAY118"/>
      <c r="AAZ118"/>
      <c r="ABA118"/>
      <c r="ABB118"/>
      <c r="ABC118"/>
      <c r="ABD118"/>
      <c r="ABE118"/>
      <c r="ABF118"/>
      <c r="ABG118"/>
      <c r="ABH118"/>
      <c r="ABI118"/>
      <c r="ABJ118"/>
      <c r="ABK118"/>
      <c r="ABL118"/>
      <c r="ABM118"/>
      <c r="ABN118"/>
      <c r="ABO118"/>
      <c r="ABP118"/>
      <c r="ABQ118"/>
      <c r="ABR118"/>
      <c r="ABS118"/>
      <c r="ABT118"/>
      <c r="ABU118"/>
      <c r="ABV118"/>
      <c r="ABW118"/>
      <c r="ABX118"/>
      <c r="ABY118"/>
      <c r="ABZ118"/>
      <c r="ACA118"/>
      <c r="ACB118"/>
      <c r="ACC118"/>
      <c r="ACD118"/>
      <c r="ACE118"/>
      <c r="ACF118"/>
      <c r="ACG118"/>
      <c r="ACH118"/>
      <c r="ACI118"/>
      <c r="ACJ118"/>
      <c r="ACK118"/>
      <c r="ACL118"/>
      <c r="ACM118"/>
      <c r="ACN118"/>
      <c r="ACO118"/>
      <c r="ACP118"/>
      <c r="ACQ118"/>
      <c r="ACR118"/>
      <c r="ACS118"/>
      <c r="ACT118"/>
      <c r="ACU118"/>
      <c r="ACV118"/>
      <c r="ACW118"/>
      <c r="ACX118"/>
      <c r="ACY118"/>
      <c r="ACZ118"/>
      <c r="ADA118"/>
      <c r="ADB118"/>
      <c r="ADC118"/>
      <c r="ADD118"/>
      <c r="ADE118"/>
      <c r="ADF118"/>
      <c r="ADG118"/>
      <c r="ADH118"/>
      <c r="ADI118"/>
      <c r="ADJ118"/>
      <c r="ADK118"/>
      <c r="ADL118"/>
      <c r="ADM118"/>
      <c r="ADN118"/>
      <c r="ADO118"/>
      <c r="ADP118"/>
      <c r="ADQ118"/>
      <c r="ADR118"/>
      <c r="ADS118"/>
      <c r="ADT118"/>
      <c r="ADU118"/>
      <c r="ADV118"/>
      <c r="ADW118"/>
      <c r="ADX118"/>
      <c r="ADY118"/>
      <c r="ADZ118"/>
      <c r="AEA118"/>
      <c r="AEB118"/>
      <c r="AEC118"/>
      <c r="AED118"/>
      <c r="AEE118"/>
      <c r="AEF118"/>
      <c r="AEG118"/>
      <c r="AEH118"/>
      <c r="AEI118"/>
      <c r="AEJ118"/>
      <c r="AEK118"/>
      <c r="AEL118"/>
      <c r="AEM118"/>
      <c r="AEN118"/>
      <c r="AEO118"/>
      <c r="AEP118"/>
      <c r="AEQ118"/>
      <c r="AER118"/>
      <c r="AES118"/>
      <c r="AET118"/>
      <c r="AEU118"/>
      <c r="AEV118"/>
      <c r="AEW118"/>
      <c r="AEX118"/>
      <c r="AEY118"/>
      <c r="AEZ118"/>
      <c r="AFA118"/>
      <c r="AFB118"/>
      <c r="AFC118"/>
      <c r="AFD118"/>
      <c r="AFE118"/>
      <c r="AFF118"/>
      <c r="AFG118"/>
      <c r="AFH118"/>
      <c r="AFI118"/>
      <c r="AFJ118"/>
      <c r="AFK118"/>
      <c r="AFL118"/>
      <c r="AFM118"/>
      <c r="AFN118"/>
      <c r="AFO118"/>
      <c r="AFP118"/>
      <c r="AFQ118"/>
      <c r="AFR118"/>
      <c r="AFS118"/>
      <c r="AFT118"/>
      <c r="AFU118"/>
      <c r="AFV118"/>
      <c r="AFW118"/>
      <c r="AFX118"/>
      <c r="AFY118"/>
      <c r="AFZ118"/>
      <c r="AGA118"/>
      <c r="AGB118"/>
      <c r="AGC118"/>
      <c r="AGD118"/>
      <c r="AGE118"/>
      <c r="AGF118"/>
      <c r="AGG118"/>
      <c r="AGH118"/>
      <c r="AGI118"/>
      <c r="AGJ118"/>
      <c r="AGK118"/>
      <c r="AGL118"/>
      <c r="AGM118"/>
      <c r="AGN118"/>
      <c r="AGO118"/>
      <c r="AGP118"/>
      <c r="AGQ118"/>
      <c r="AGR118"/>
      <c r="AGS118"/>
      <c r="AGT118"/>
      <c r="AGU118"/>
      <c r="AGV118"/>
      <c r="AGW118"/>
      <c r="AGX118"/>
      <c r="AGY118"/>
      <c r="AGZ118"/>
      <c r="AHA118"/>
      <c r="AHB118"/>
      <c r="AHC118"/>
      <c r="AHD118"/>
      <c r="AHE118"/>
      <c r="AHF118"/>
      <c r="AHG118"/>
      <c r="AHH118"/>
      <c r="AHI118"/>
      <c r="AHJ118"/>
      <c r="AHK118"/>
      <c r="AHL118"/>
      <c r="AHM118"/>
      <c r="AHN118"/>
      <c r="AHO118"/>
      <c r="AHP118"/>
      <c r="AHQ118"/>
      <c r="AHR118"/>
      <c r="AHS118"/>
      <c r="AHT118"/>
      <c r="AHU118"/>
      <c r="AHV118"/>
      <c r="AHW118"/>
      <c r="AHX118"/>
      <c r="AHY118"/>
      <c r="AHZ118"/>
      <c r="AIA118"/>
      <c r="AIB118"/>
      <c r="AIC118"/>
      <c r="AID118"/>
      <c r="AIE118"/>
      <c r="AIF118"/>
      <c r="AIG118"/>
      <c r="AIH118"/>
      <c r="AII118"/>
      <c r="AIJ118"/>
      <c r="AIK118"/>
      <c r="AIL118"/>
      <c r="AIM118"/>
      <c r="AIN118"/>
      <c r="AIO118"/>
      <c r="AIP118"/>
      <c r="AIQ118"/>
      <c r="AIR118"/>
      <c r="AIS118"/>
      <c r="AIT118"/>
      <c r="AIU118"/>
      <c r="AIV118"/>
      <c r="AIW118"/>
      <c r="AIX118"/>
      <c r="AIY118"/>
      <c r="AIZ118"/>
      <c r="AJA118"/>
      <c r="AJB118"/>
      <c r="AJC118"/>
      <c r="AJD118"/>
      <c r="AJE118"/>
      <c r="AJF118"/>
      <c r="AJG118"/>
      <c r="AJH118"/>
      <c r="AJI118"/>
      <c r="AJJ118"/>
      <c r="AJK118"/>
      <c r="AJL118"/>
      <c r="AJM118"/>
      <c r="AJN118"/>
      <c r="AJO118"/>
      <c r="AJP118"/>
      <c r="AJQ118"/>
      <c r="AJR118"/>
      <c r="AJS118"/>
      <c r="AJT118"/>
      <c r="AJU118"/>
      <c r="AJV118"/>
      <c r="AJW118"/>
      <c r="AJX118"/>
      <c r="AJY118"/>
      <c r="AJZ118"/>
      <c r="AKA118"/>
      <c r="AKB118"/>
      <c r="AKC118"/>
      <c r="AKD118"/>
      <c r="AKE118"/>
      <c r="AKF118"/>
      <c r="AKG118"/>
      <c r="AKH118"/>
      <c r="AKI118"/>
      <c r="AKJ118"/>
      <c r="AKK118"/>
      <c r="AKL118"/>
      <c r="AKM118"/>
      <c r="AKN118"/>
      <c r="AKO118"/>
      <c r="AKP118"/>
      <c r="AKQ118"/>
      <c r="AKR118"/>
      <c r="AKS118"/>
      <c r="AKT118"/>
      <c r="AKU118"/>
      <c r="AKV118"/>
      <c r="AKW118"/>
      <c r="AKX118"/>
      <c r="AKY118"/>
      <c r="AKZ118"/>
      <c r="ALA118"/>
      <c r="ALB118"/>
      <c r="ALC118"/>
      <c r="ALD118"/>
      <c r="ALE118"/>
      <c r="ALF118"/>
      <c r="ALG118"/>
      <c r="ALH118"/>
      <c r="ALI118"/>
      <c r="ALJ118"/>
      <c r="ALK118"/>
      <c r="ALL118"/>
      <c r="ALM118"/>
      <c r="ALN118"/>
      <c r="ALO118"/>
      <c r="ALP118"/>
      <c r="ALQ118"/>
      <c r="ALR118"/>
      <c r="ALS118"/>
      <c r="ALT118"/>
      <c r="ALU118"/>
      <c r="ALV118"/>
      <c r="ALW118"/>
      <c r="ALX118"/>
      <c r="ALY118"/>
      <c r="ALZ118"/>
      <c r="AMA118"/>
      <c r="AMB118"/>
      <c r="AMC118"/>
      <c r="AMD118"/>
      <c r="AME118"/>
      <c r="AMF118"/>
      <c r="AMG118"/>
      <c r="AMH118"/>
      <c r="AMI118"/>
      <c r="AMJ118"/>
      <c r="AMK118"/>
    </row>
    <row r="119" spans="1:1025" s="4" customFormat="1" ht="17.100000000000001" customHeight="1">
      <c r="A119" s="21" t="s">
        <v>1091</v>
      </c>
      <c r="B119" s="20">
        <f>SUM(C119:W119)</f>
        <v>435</v>
      </c>
      <c r="C119" s="20"/>
      <c r="D119" s="20">
        <v>0</v>
      </c>
      <c r="E119" s="3">
        <v>0</v>
      </c>
      <c r="F119" s="3">
        <v>0</v>
      </c>
      <c r="M119" s="4">
        <v>364</v>
      </c>
      <c r="N119" s="4">
        <v>71</v>
      </c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  <c r="LM119"/>
      <c r="LN119"/>
      <c r="LO119"/>
      <c r="LP119"/>
      <c r="LQ119"/>
      <c r="LR119"/>
      <c r="LS119"/>
      <c r="LT119"/>
      <c r="LU119"/>
      <c r="LV119"/>
      <c r="LW119"/>
      <c r="LX119"/>
      <c r="LY119"/>
      <c r="LZ119"/>
      <c r="MA119"/>
      <c r="MB119"/>
      <c r="MC119"/>
      <c r="MD119"/>
      <c r="ME119"/>
      <c r="MF119"/>
      <c r="MG119"/>
      <c r="MH119"/>
      <c r="MI119"/>
      <c r="MJ119"/>
      <c r="MK119"/>
      <c r="ML119"/>
      <c r="MM119"/>
      <c r="MN119"/>
      <c r="MO119"/>
      <c r="MP119"/>
      <c r="MQ119"/>
      <c r="MR119"/>
      <c r="MS119"/>
      <c r="MT119"/>
      <c r="MU119"/>
      <c r="MV119"/>
      <c r="MW119"/>
      <c r="MX119"/>
      <c r="MY119"/>
      <c r="MZ119"/>
      <c r="NA119"/>
      <c r="NB119"/>
      <c r="NC119"/>
      <c r="ND119"/>
      <c r="NE119"/>
      <c r="NF119"/>
      <c r="NG119"/>
      <c r="NH119"/>
      <c r="NI119"/>
      <c r="NJ119"/>
      <c r="NK119"/>
      <c r="NL119"/>
      <c r="NM119"/>
      <c r="NN119"/>
      <c r="NO119"/>
      <c r="NP119"/>
      <c r="NQ119"/>
      <c r="NR119"/>
      <c r="NS119"/>
      <c r="NT119"/>
      <c r="NU119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OK119"/>
      <c r="OL119"/>
      <c r="OM119"/>
      <c r="ON119"/>
      <c r="OO119"/>
      <c r="OP119"/>
      <c r="OQ119"/>
      <c r="OR119"/>
      <c r="OS119"/>
      <c r="OT119"/>
      <c r="OU119"/>
      <c r="OV119"/>
      <c r="OW119"/>
      <c r="OX119"/>
      <c r="OY119"/>
      <c r="OZ119"/>
      <c r="PA119"/>
      <c r="PB119"/>
      <c r="PC119"/>
      <c r="PD119"/>
      <c r="PE119"/>
      <c r="PF119"/>
      <c r="PG119"/>
      <c r="PH119"/>
      <c r="PI119"/>
      <c r="PJ119"/>
      <c r="PK119"/>
      <c r="PL119"/>
      <c r="PM119"/>
      <c r="PN119"/>
      <c r="PO119"/>
      <c r="PP119"/>
      <c r="PQ119"/>
      <c r="PR119"/>
      <c r="PS119"/>
      <c r="PT119"/>
      <c r="PU119"/>
      <c r="PV119"/>
      <c r="PW119"/>
      <c r="PX119"/>
      <c r="PY119"/>
      <c r="PZ119"/>
      <c r="QA119"/>
      <c r="QB119"/>
      <c r="QC119"/>
      <c r="QD119"/>
      <c r="QE119"/>
      <c r="QF119"/>
      <c r="QG119"/>
      <c r="QH119"/>
      <c r="QI119"/>
      <c r="QJ119"/>
      <c r="QK119"/>
      <c r="QL119"/>
      <c r="QM119"/>
      <c r="QN119"/>
      <c r="QO119"/>
      <c r="QP119"/>
      <c r="QQ119"/>
      <c r="QR119"/>
      <c r="QS119"/>
      <c r="QT119"/>
      <c r="QU119"/>
      <c r="QV119"/>
      <c r="QW119"/>
      <c r="QX119"/>
      <c r="QY119"/>
      <c r="QZ119"/>
      <c r="RA119"/>
      <c r="RB119"/>
      <c r="RC119"/>
      <c r="RD119"/>
      <c r="RE119"/>
      <c r="RF119"/>
      <c r="RG119"/>
      <c r="RH119"/>
      <c r="RI119"/>
      <c r="RJ119"/>
      <c r="RK119"/>
      <c r="RL119"/>
      <c r="RM119"/>
      <c r="RN119"/>
      <c r="RO119"/>
      <c r="RP119"/>
      <c r="RQ119"/>
      <c r="RR119"/>
      <c r="RS119"/>
      <c r="RT119"/>
      <c r="RU119"/>
      <c r="RV119"/>
      <c r="RW119"/>
      <c r="RX119"/>
      <c r="RY119"/>
      <c r="RZ119"/>
      <c r="SA119"/>
      <c r="SB119"/>
      <c r="SC119"/>
      <c r="SD119"/>
      <c r="SE119"/>
      <c r="SF119"/>
      <c r="SG119"/>
      <c r="SH119"/>
      <c r="SI119"/>
      <c r="SJ119"/>
      <c r="SK119"/>
      <c r="SL119"/>
      <c r="SM119"/>
      <c r="SN119"/>
      <c r="SO119"/>
      <c r="SP119"/>
      <c r="SQ119"/>
      <c r="SR119"/>
      <c r="SS119"/>
      <c r="ST119"/>
      <c r="SU119"/>
      <c r="SV119"/>
      <c r="SW119"/>
      <c r="SX119"/>
      <c r="SY119"/>
      <c r="SZ119"/>
      <c r="TA119"/>
      <c r="TB119"/>
      <c r="TC119"/>
      <c r="TD119"/>
      <c r="TE119"/>
      <c r="TF119"/>
      <c r="TG119"/>
      <c r="TH119"/>
      <c r="TI119"/>
      <c r="TJ119"/>
      <c r="TK119"/>
      <c r="TL119"/>
      <c r="TM119"/>
      <c r="TN119"/>
      <c r="TO119"/>
      <c r="TP119"/>
      <c r="TQ119"/>
      <c r="TR119"/>
      <c r="TS119"/>
      <c r="TT119"/>
      <c r="TU119"/>
      <c r="TV119"/>
      <c r="TW119"/>
      <c r="TX119"/>
      <c r="TY119"/>
      <c r="TZ119"/>
      <c r="UA119"/>
      <c r="UB119"/>
      <c r="UC119"/>
      <c r="UD119"/>
      <c r="UE119"/>
      <c r="UF119"/>
      <c r="UG119"/>
      <c r="UH119"/>
      <c r="UI119"/>
      <c r="UJ119"/>
      <c r="UK119"/>
      <c r="UL119"/>
      <c r="UM119"/>
      <c r="UN119"/>
      <c r="UO119"/>
      <c r="UP119"/>
      <c r="UQ119"/>
      <c r="UR119"/>
      <c r="US119"/>
      <c r="UT119"/>
      <c r="UU119"/>
      <c r="UV119"/>
      <c r="UW119"/>
      <c r="UX119"/>
      <c r="UY119"/>
      <c r="UZ119"/>
      <c r="VA119"/>
      <c r="VB119"/>
      <c r="VC119"/>
      <c r="VD119"/>
      <c r="VE119"/>
      <c r="VF119"/>
      <c r="VG119"/>
      <c r="VH119"/>
      <c r="VI119"/>
      <c r="VJ119"/>
      <c r="VK119"/>
      <c r="VL119"/>
      <c r="VM119"/>
      <c r="VN119"/>
      <c r="VO119"/>
      <c r="VP119"/>
      <c r="VQ119"/>
      <c r="VR119"/>
      <c r="VS119"/>
      <c r="VT119"/>
      <c r="VU119"/>
      <c r="VV119"/>
      <c r="VW119"/>
      <c r="VX119"/>
      <c r="VY119"/>
      <c r="VZ119"/>
      <c r="WA119"/>
      <c r="WB119"/>
      <c r="WC119"/>
      <c r="WD119"/>
      <c r="WE119"/>
      <c r="WF119"/>
      <c r="WG119"/>
      <c r="WH119"/>
      <c r="WI119"/>
      <c r="WJ119"/>
      <c r="WK119"/>
      <c r="WL119"/>
      <c r="WM119"/>
      <c r="WN119"/>
      <c r="WO119"/>
      <c r="WP119"/>
      <c r="WQ119"/>
      <c r="WR119"/>
      <c r="WS119"/>
      <c r="WT119"/>
      <c r="WU119"/>
      <c r="WV119"/>
      <c r="WW119"/>
      <c r="WX119"/>
      <c r="WY119"/>
      <c r="WZ119"/>
      <c r="XA119"/>
      <c r="XB119"/>
      <c r="XC119"/>
      <c r="XD119"/>
      <c r="XE119"/>
      <c r="XF119"/>
      <c r="XG119"/>
      <c r="XH119"/>
      <c r="XI119"/>
      <c r="XJ119"/>
      <c r="XK119"/>
      <c r="XL119"/>
      <c r="XM119"/>
      <c r="XN119"/>
      <c r="XO119"/>
      <c r="XP119"/>
      <c r="XQ119"/>
      <c r="XR119"/>
      <c r="XS119"/>
      <c r="XT119"/>
      <c r="XU119"/>
      <c r="XV119"/>
      <c r="XW119"/>
      <c r="XX119"/>
      <c r="XY119"/>
      <c r="XZ119"/>
      <c r="YA119"/>
      <c r="YB119"/>
      <c r="YC119"/>
      <c r="YD119"/>
      <c r="YE119"/>
      <c r="YF119"/>
      <c r="YG119"/>
      <c r="YH119"/>
      <c r="YI119"/>
      <c r="YJ119"/>
      <c r="YK119"/>
      <c r="YL119"/>
      <c r="YM119"/>
      <c r="YN119"/>
      <c r="YO119"/>
      <c r="YP119"/>
      <c r="YQ119"/>
      <c r="YR119"/>
      <c r="YS119"/>
      <c r="YT119"/>
      <c r="YU119"/>
      <c r="YV119"/>
      <c r="YW119"/>
      <c r="YX119"/>
      <c r="YY119"/>
      <c r="YZ119"/>
      <c r="ZA119"/>
      <c r="ZB119"/>
      <c r="ZC119"/>
      <c r="ZD119"/>
      <c r="ZE119"/>
      <c r="ZF119"/>
      <c r="ZG119"/>
      <c r="ZH119"/>
      <c r="ZI119"/>
      <c r="ZJ119"/>
      <c r="ZK119"/>
      <c r="ZL119"/>
      <c r="ZM119"/>
      <c r="ZN119"/>
      <c r="ZO119"/>
      <c r="ZP119"/>
      <c r="ZQ119"/>
      <c r="ZR119"/>
      <c r="ZS119"/>
      <c r="ZT119"/>
      <c r="ZU119"/>
      <c r="ZV119"/>
      <c r="ZW119"/>
      <c r="ZX119"/>
      <c r="ZY119"/>
      <c r="ZZ119"/>
      <c r="AAA119"/>
      <c r="AAB119"/>
      <c r="AAC119"/>
      <c r="AAD119"/>
      <c r="AAE119"/>
      <c r="AAF119"/>
      <c r="AAG119"/>
      <c r="AAH119"/>
      <c r="AAI119"/>
      <c r="AAJ119"/>
      <c r="AAK119"/>
      <c r="AAL119"/>
      <c r="AAM119"/>
      <c r="AAN119"/>
      <c r="AAO119"/>
      <c r="AAP119"/>
      <c r="AAQ119"/>
      <c r="AAR119"/>
      <c r="AAS119"/>
      <c r="AAT119"/>
      <c r="AAU119"/>
      <c r="AAV119"/>
      <c r="AAW119"/>
      <c r="AAX119"/>
      <c r="AAY119"/>
      <c r="AAZ119"/>
      <c r="ABA119"/>
      <c r="ABB119"/>
      <c r="ABC119"/>
      <c r="ABD119"/>
      <c r="ABE119"/>
      <c r="ABF119"/>
      <c r="ABG119"/>
      <c r="ABH119"/>
      <c r="ABI119"/>
      <c r="ABJ119"/>
      <c r="ABK119"/>
      <c r="ABL119"/>
      <c r="ABM119"/>
      <c r="ABN119"/>
      <c r="ABO119"/>
      <c r="ABP119"/>
      <c r="ABQ119"/>
      <c r="ABR119"/>
      <c r="ABS119"/>
      <c r="ABT119"/>
      <c r="ABU119"/>
      <c r="ABV119"/>
      <c r="ABW119"/>
      <c r="ABX119"/>
      <c r="ABY119"/>
      <c r="ABZ119"/>
      <c r="ACA119"/>
      <c r="ACB119"/>
      <c r="ACC119"/>
      <c r="ACD119"/>
      <c r="ACE119"/>
      <c r="ACF119"/>
      <c r="ACG119"/>
      <c r="ACH119"/>
      <c r="ACI119"/>
      <c r="ACJ119"/>
      <c r="ACK119"/>
      <c r="ACL119"/>
      <c r="ACM119"/>
      <c r="ACN119"/>
      <c r="ACO119"/>
      <c r="ACP119"/>
      <c r="ACQ119"/>
      <c r="ACR119"/>
      <c r="ACS119"/>
      <c r="ACT119"/>
      <c r="ACU119"/>
      <c r="ACV119"/>
      <c r="ACW119"/>
      <c r="ACX119"/>
      <c r="ACY119"/>
      <c r="ACZ119"/>
      <c r="ADA119"/>
      <c r="ADB119"/>
      <c r="ADC119"/>
      <c r="ADD119"/>
      <c r="ADE119"/>
      <c r="ADF119"/>
      <c r="ADG119"/>
      <c r="ADH119"/>
      <c r="ADI119"/>
      <c r="ADJ119"/>
      <c r="ADK119"/>
      <c r="ADL119"/>
      <c r="ADM119"/>
      <c r="ADN119"/>
      <c r="ADO119"/>
      <c r="ADP119"/>
      <c r="ADQ119"/>
      <c r="ADR119"/>
      <c r="ADS119"/>
      <c r="ADT119"/>
      <c r="ADU119"/>
      <c r="ADV119"/>
      <c r="ADW119"/>
      <c r="ADX119"/>
      <c r="ADY119"/>
      <c r="ADZ119"/>
      <c r="AEA119"/>
      <c r="AEB119"/>
      <c r="AEC119"/>
      <c r="AED119"/>
      <c r="AEE119"/>
      <c r="AEF119"/>
      <c r="AEG119"/>
      <c r="AEH119"/>
      <c r="AEI119"/>
      <c r="AEJ119"/>
      <c r="AEK119"/>
      <c r="AEL119"/>
      <c r="AEM119"/>
      <c r="AEN119"/>
      <c r="AEO119"/>
      <c r="AEP119"/>
      <c r="AEQ119"/>
      <c r="AER119"/>
      <c r="AES119"/>
      <c r="AET119"/>
      <c r="AEU119"/>
      <c r="AEV119"/>
      <c r="AEW119"/>
      <c r="AEX119"/>
      <c r="AEY119"/>
      <c r="AEZ119"/>
      <c r="AFA119"/>
      <c r="AFB119"/>
      <c r="AFC119"/>
      <c r="AFD119"/>
      <c r="AFE119"/>
      <c r="AFF119"/>
      <c r="AFG119"/>
      <c r="AFH119"/>
      <c r="AFI119"/>
      <c r="AFJ119"/>
      <c r="AFK119"/>
      <c r="AFL119"/>
      <c r="AFM119"/>
      <c r="AFN119"/>
      <c r="AFO119"/>
      <c r="AFP119"/>
      <c r="AFQ119"/>
      <c r="AFR119"/>
      <c r="AFS119"/>
      <c r="AFT119"/>
      <c r="AFU119"/>
      <c r="AFV119"/>
      <c r="AFW119"/>
      <c r="AFX119"/>
      <c r="AFY119"/>
      <c r="AFZ119"/>
      <c r="AGA119"/>
      <c r="AGB119"/>
      <c r="AGC119"/>
      <c r="AGD119"/>
      <c r="AGE119"/>
      <c r="AGF119"/>
      <c r="AGG119"/>
      <c r="AGH119"/>
      <c r="AGI119"/>
      <c r="AGJ119"/>
      <c r="AGK119"/>
      <c r="AGL119"/>
      <c r="AGM119"/>
      <c r="AGN119"/>
      <c r="AGO119"/>
      <c r="AGP119"/>
      <c r="AGQ119"/>
      <c r="AGR119"/>
      <c r="AGS119"/>
      <c r="AGT119"/>
      <c r="AGU119"/>
      <c r="AGV119"/>
      <c r="AGW119"/>
      <c r="AGX119"/>
      <c r="AGY119"/>
      <c r="AGZ119"/>
      <c r="AHA119"/>
      <c r="AHB119"/>
      <c r="AHC119"/>
      <c r="AHD119"/>
      <c r="AHE119"/>
      <c r="AHF119"/>
      <c r="AHG119"/>
      <c r="AHH119"/>
      <c r="AHI119"/>
      <c r="AHJ119"/>
      <c r="AHK119"/>
      <c r="AHL119"/>
      <c r="AHM119"/>
      <c r="AHN119"/>
      <c r="AHO119"/>
      <c r="AHP119"/>
      <c r="AHQ119"/>
      <c r="AHR119"/>
      <c r="AHS119"/>
      <c r="AHT119"/>
      <c r="AHU119"/>
      <c r="AHV119"/>
      <c r="AHW119"/>
      <c r="AHX119"/>
      <c r="AHY119"/>
      <c r="AHZ119"/>
      <c r="AIA119"/>
      <c r="AIB119"/>
      <c r="AIC119"/>
      <c r="AID119"/>
      <c r="AIE119"/>
      <c r="AIF119"/>
      <c r="AIG119"/>
      <c r="AIH119"/>
      <c r="AII119"/>
      <c r="AIJ119"/>
      <c r="AIK119"/>
      <c r="AIL119"/>
      <c r="AIM119"/>
      <c r="AIN119"/>
      <c r="AIO119"/>
      <c r="AIP119"/>
      <c r="AIQ119"/>
      <c r="AIR119"/>
      <c r="AIS119"/>
      <c r="AIT119"/>
      <c r="AIU119"/>
      <c r="AIV119"/>
      <c r="AIW119"/>
      <c r="AIX119"/>
      <c r="AIY119"/>
      <c r="AIZ119"/>
      <c r="AJA119"/>
      <c r="AJB119"/>
      <c r="AJC119"/>
      <c r="AJD119"/>
      <c r="AJE119"/>
      <c r="AJF119"/>
      <c r="AJG119"/>
      <c r="AJH119"/>
      <c r="AJI119"/>
      <c r="AJJ119"/>
      <c r="AJK119"/>
      <c r="AJL119"/>
      <c r="AJM119"/>
      <c r="AJN119"/>
      <c r="AJO119"/>
      <c r="AJP119"/>
      <c r="AJQ119"/>
      <c r="AJR119"/>
      <c r="AJS119"/>
      <c r="AJT119"/>
      <c r="AJU119"/>
      <c r="AJV119"/>
      <c r="AJW119"/>
      <c r="AJX119"/>
      <c r="AJY119"/>
      <c r="AJZ119"/>
      <c r="AKA119"/>
      <c r="AKB119"/>
      <c r="AKC119"/>
      <c r="AKD119"/>
      <c r="AKE119"/>
      <c r="AKF119"/>
      <c r="AKG119"/>
      <c r="AKH119"/>
      <c r="AKI119"/>
      <c r="AKJ119"/>
      <c r="AKK119"/>
      <c r="AKL119"/>
      <c r="AKM119"/>
      <c r="AKN119"/>
      <c r="AKO119"/>
      <c r="AKP119"/>
      <c r="AKQ119"/>
      <c r="AKR119"/>
      <c r="AKS119"/>
      <c r="AKT119"/>
      <c r="AKU119"/>
      <c r="AKV119"/>
      <c r="AKW119"/>
      <c r="AKX119"/>
      <c r="AKY119"/>
      <c r="AKZ119"/>
      <c r="ALA119"/>
      <c r="ALB119"/>
      <c r="ALC119"/>
      <c r="ALD119"/>
      <c r="ALE119"/>
      <c r="ALF119"/>
      <c r="ALG119"/>
      <c r="ALH119"/>
      <c r="ALI119"/>
      <c r="ALJ119"/>
      <c r="ALK119"/>
      <c r="ALL119"/>
      <c r="ALM119"/>
      <c r="ALN119"/>
      <c r="ALO119"/>
      <c r="ALP119"/>
      <c r="ALQ119"/>
      <c r="ALR119"/>
      <c r="ALS119"/>
      <c r="ALT119"/>
      <c r="ALU119"/>
      <c r="ALV119"/>
      <c r="ALW119"/>
      <c r="ALX119"/>
      <c r="ALY119"/>
      <c r="ALZ119"/>
      <c r="AMA119"/>
      <c r="AMB119"/>
      <c r="AMC119"/>
      <c r="AMD119"/>
      <c r="AME119"/>
      <c r="AMF119"/>
      <c r="AMG119"/>
      <c r="AMH119"/>
      <c r="AMI119"/>
      <c r="AMJ119"/>
      <c r="AMK119"/>
    </row>
    <row r="120" spans="1:1025" s="4" customFormat="1" ht="17.100000000000001" customHeight="1">
      <c r="A120" s="21" t="s">
        <v>1128</v>
      </c>
      <c r="B120" s="20">
        <f>SUM(C120:W120)</f>
        <v>421</v>
      </c>
      <c r="C120" s="20"/>
      <c r="D120" s="20">
        <v>0</v>
      </c>
      <c r="E120" s="3">
        <f>SUM(55+80+87.6)</f>
        <v>222.6</v>
      </c>
      <c r="F120" s="3">
        <f>SUM(33.6+42.4+42.4+80)</f>
        <v>198.4</v>
      </c>
      <c r="H120" s="3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  <c r="LX120"/>
      <c r="LY120"/>
      <c r="LZ120"/>
      <c r="MA120"/>
      <c r="MB120"/>
      <c r="MC120"/>
      <c r="MD120"/>
      <c r="ME120"/>
      <c r="MF120"/>
      <c r="MG120"/>
      <c r="MH120"/>
      <c r="MI120"/>
      <c r="MJ120"/>
      <c r="MK120"/>
      <c r="ML120"/>
      <c r="MM120"/>
      <c r="MN120"/>
      <c r="MO120"/>
      <c r="MP120"/>
      <c r="MQ120"/>
      <c r="MR120"/>
      <c r="MS120"/>
      <c r="MT120"/>
      <c r="MU120"/>
      <c r="MV120"/>
      <c r="MW120"/>
      <c r="MX120"/>
      <c r="MY120"/>
      <c r="MZ120"/>
      <c r="NA120"/>
      <c r="NB120"/>
      <c r="NC120"/>
      <c r="ND120"/>
      <c r="NE120"/>
      <c r="NF120"/>
      <c r="NG120"/>
      <c r="NH120"/>
      <c r="NI120"/>
      <c r="NJ120"/>
      <c r="NK120"/>
      <c r="NL120"/>
      <c r="NM120"/>
      <c r="NN120"/>
      <c r="NO120"/>
      <c r="NP120"/>
      <c r="NQ120"/>
      <c r="NR120"/>
      <c r="NS120"/>
      <c r="NT120"/>
      <c r="NU120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OK120"/>
      <c r="OL120"/>
      <c r="OM120"/>
      <c r="ON120"/>
      <c r="OO120"/>
      <c r="OP120"/>
      <c r="OQ120"/>
      <c r="OR120"/>
      <c r="OS120"/>
      <c r="OT120"/>
      <c r="OU120"/>
      <c r="OV120"/>
      <c r="OW120"/>
      <c r="OX120"/>
      <c r="OY120"/>
      <c r="OZ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Q120"/>
      <c r="PR120"/>
      <c r="PS120"/>
      <c r="PT120"/>
      <c r="PU120"/>
      <c r="PV120"/>
      <c r="PW120"/>
      <c r="PX120"/>
      <c r="PY120"/>
      <c r="PZ120"/>
      <c r="QA120"/>
      <c r="QB120"/>
      <c r="QC120"/>
      <c r="QD120"/>
      <c r="QE120"/>
      <c r="QF120"/>
      <c r="QG120"/>
      <c r="QH120"/>
      <c r="QI120"/>
      <c r="QJ120"/>
      <c r="QK120"/>
      <c r="QL120"/>
      <c r="QM120"/>
      <c r="QN120"/>
      <c r="QO120"/>
      <c r="QP120"/>
      <c r="QQ120"/>
      <c r="QR120"/>
      <c r="QS120"/>
      <c r="QT120"/>
      <c r="QU120"/>
      <c r="QV120"/>
      <c r="QW120"/>
      <c r="QX120"/>
      <c r="QY120"/>
      <c r="QZ120"/>
      <c r="RA120"/>
      <c r="RB120"/>
      <c r="RC120"/>
      <c r="RD120"/>
      <c r="RE120"/>
      <c r="RF120"/>
      <c r="RG120"/>
      <c r="RH120"/>
      <c r="RI120"/>
      <c r="RJ120"/>
      <c r="RK120"/>
      <c r="RL120"/>
      <c r="RM120"/>
      <c r="RN120"/>
      <c r="RO120"/>
      <c r="RP120"/>
      <c r="RQ120"/>
      <c r="RR120"/>
      <c r="RS120"/>
      <c r="RT120"/>
      <c r="RU120"/>
      <c r="RV120"/>
      <c r="RW120"/>
      <c r="RX120"/>
      <c r="RY120"/>
      <c r="RZ120"/>
      <c r="SA120"/>
      <c r="SB120"/>
      <c r="SC120"/>
      <c r="SD120"/>
      <c r="SE120"/>
      <c r="SF120"/>
      <c r="SG120"/>
      <c r="SH120"/>
      <c r="SI120"/>
      <c r="SJ120"/>
      <c r="SK120"/>
      <c r="SL120"/>
      <c r="SM120"/>
      <c r="SN120"/>
      <c r="SO120"/>
      <c r="SP120"/>
      <c r="SQ120"/>
      <c r="SR120"/>
      <c r="SS120"/>
      <c r="ST120"/>
      <c r="SU120"/>
      <c r="SV120"/>
      <c r="SW120"/>
      <c r="SX120"/>
      <c r="SY120"/>
      <c r="SZ120"/>
      <c r="TA120"/>
      <c r="TB120"/>
      <c r="TC120"/>
      <c r="TD120"/>
      <c r="TE120"/>
      <c r="TF120"/>
      <c r="TG120"/>
      <c r="TH120"/>
      <c r="TI120"/>
      <c r="TJ120"/>
      <c r="TK120"/>
      <c r="TL120"/>
      <c r="TM120"/>
      <c r="TN120"/>
      <c r="TO120"/>
      <c r="TP120"/>
      <c r="TQ120"/>
      <c r="TR120"/>
      <c r="TS120"/>
      <c r="TT120"/>
      <c r="TU120"/>
      <c r="TV120"/>
      <c r="TW120"/>
      <c r="TX120"/>
      <c r="TY120"/>
      <c r="TZ120"/>
      <c r="UA120"/>
      <c r="UB120"/>
      <c r="UC120"/>
      <c r="UD120"/>
      <c r="UE120"/>
      <c r="UF120"/>
      <c r="UG120"/>
      <c r="UH120"/>
      <c r="UI120"/>
      <c r="UJ120"/>
      <c r="UK120"/>
      <c r="UL120"/>
      <c r="UM120"/>
      <c r="UN120"/>
      <c r="UO120"/>
      <c r="UP120"/>
      <c r="UQ120"/>
      <c r="UR120"/>
      <c r="US120"/>
      <c r="UT120"/>
      <c r="UU120"/>
      <c r="UV120"/>
      <c r="UW120"/>
      <c r="UX120"/>
      <c r="UY120"/>
      <c r="UZ120"/>
      <c r="VA120"/>
      <c r="VB120"/>
      <c r="VC120"/>
      <c r="VD120"/>
      <c r="VE120"/>
      <c r="VF120"/>
      <c r="VG120"/>
      <c r="VH120"/>
      <c r="VI120"/>
      <c r="VJ120"/>
      <c r="VK120"/>
      <c r="VL120"/>
      <c r="VM120"/>
      <c r="VN120"/>
      <c r="VO120"/>
      <c r="VP120"/>
      <c r="VQ120"/>
      <c r="VR120"/>
      <c r="VS120"/>
      <c r="VT120"/>
      <c r="VU120"/>
      <c r="VV120"/>
      <c r="VW120"/>
      <c r="VX120"/>
      <c r="VY120"/>
      <c r="VZ120"/>
      <c r="WA120"/>
      <c r="WB120"/>
      <c r="WC120"/>
      <c r="WD120"/>
      <c r="WE120"/>
      <c r="WF120"/>
      <c r="WG120"/>
      <c r="WH120"/>
      <c r="WI120"/>
      <c r="WJ120"/>
      <c r="WK120"/>
      <c r="WL120"/>
      <c r="WM120"/>
      <c r="WN120"/>
      <c r="WO120"/>
      <c r="WP120"/>
      <c r="WQ120"/>
      <c r="WR120"/>
      <c r="WS120"/>
      <c r="WT120"/>
      <c r="WU120"/>
      <c r="WV120"/>
      <c r="WW120"/>
      <c r="WX120"/>
      <c r="WY120"/>
      <c r="WZ120"/>
      <c r="XA120"/>
      <c r="XB120"/>
      <c r="XC120"/>
      <c r="XD120"/>
      <c r="XE120"/>
      <c r="XF120"/>
      <c r="XG120"/>
      <c r="XH120"/>
      <c r="XI120"/>
      <c r="XJ120"/>
      <c r="XK120"/>
      <c r="XL120"/>
      <c r="XM120"/>
      <c r="XN120"/>
      <c r="XO120"/>
      <c r="XP120"/>
      <c r="XQ120"/>
      <c r="XR120"/>
      <c r="XS120"/>
      <c r="XT120"/>
      <c r="XU120"/>
      <c r="XV120"/>
      <c r="XW120"/>
      <c r="XX120"/>
      <c r="XY120"/>
      <c r="XZ120"/>
      <c r="YA120"/>
      <c r="YB120"/>
      <c r="YC120"/>
      <c r="YD120"/>
      <c r="YE120"/>
      <c r="YF120"/>
      <c r="YG120"/>
      <c r="YH120"/>
      <c r="YI120"/>
      <c r="YJ120"/>
      <c r="YK120"/>
      <c r="YL120"/>
      <c r="YM120"/>
      <c r="YN120"/>
      <c r="YO120"/>
      <c r="YP120"/>
      <c r="YQ120"/>
      <c r="YR120"/>
      <c r="YS120"/>
      <c r="YT120"/>
      <c r="YU120"/>
      <c r="YV120"/>
      <c r="YW120"/>
      <c r="YX120"/>
      <c r="YY120"/>
      <c r="YZ120"/>
      <c r="ZA120"/>
      <c r="ZB120"/>
      <c r="ZC120"/>
      <c r="ZD120"/>
      <c r="ZE120"/>
      <c r="ZF120"/>
      <c r="ZG120"/>
      <c r="ZH120"/>
      <c r="ZI120"/>
      <c r="ZJ120"/>
      <c r="ZK120"/>
      <c r="ZL120"/>
      <c r="ZM120"/>
      <c r="ZN120"/>
      <c r="ZO120"/>
      <c r="ZP120"/>
      <c r="ZQ120"/>
      <c r="ZR120"/>
      <c r="ZS120"/>
      <c r="ZT120"/>
      <c r="ZU120"/>
      <c r="ZV120"/>
      <c r="ZW120"/>
      <c r="ZX120"/>
      <c r="ZY120"/>
      <c r="ZZ120"/>
      <c r="AAA120"/>
      <c r="AAB120"/>
      <c r="AAC120"/>
      <c r="AAD120"/>
      <c r="AAE120"/>
      <c r="AAF120"/>
      <c r="AAG120"/>
      <c r="AAH120"/>
      <c r="AAI120"/>
      <c r="AAJ120"/>
      <c r="AAK120"/>
      <c r="AAL120"/>
      <c r="AAM120"/>
      <c r="AAN120"/>
      <c r="AAO120"/>
      <c r="AAP120"/>
      <c r="AAQ120"/>
      <c r="AAR120"/>
      <c r="AAS120"/>
      <c r="AAT120"/>
      <c r="AAU120"/>
      <c r="AAV120"/>
      <c r="AAW120"/>
      <c r="AAX120"/>
      <c r="AAY120"/>
      <c r="AAZ120"/>
      <c r="ABA120"/>
      <c r="ABB120"/>
      <c r="ABC120"/>
      <c r="ABD120"/>
      <c r="ABE120"/>
      <c r="ABF120"/>
      <c r="ABG120"/>
      <c r="ABH120"/>
      <c r="ABI120"/>
      <c r="ABJ120"/>
      <c r="ABK120"/>
      <c r="ABL120"/>
      <c r="ABM120"/>
      <c r="ABN120"/>
      <c r="ABO120"/>
      <c r="ABP120"/>
      <c r="ABQ120"/>
      <c r="ABR120"/>
      <c r="ABS120"/>
      <c r="ABT120"/>
      <c r="ABU120"/>
      <c r="ABV120"/>
      <c r="ABW120"/>
      <c r="ABX120"/>
      <c r="ABY120"/>
      <c r="ABZ120"/>
      <c r="ACA120"/>
      <c r="ACB120"/>
      <c r="ACC120"/>
      <c r="ACD120"/>
      <c r="ACE120"/>
      <c r="ACF120"/>
      <c r="ACG120"/>
      <c r="ACH120"/>
      <c r="ACI120"/>
      <c r="ACJ120"/>
      <c r="ACK120"/>
      <c r="ACL120"/>
      <c r="ACM120"/>
      <c r="ACN120"/>
      <c r="ACO120"/>
      <c r="ACP120"/>
      <c r="ACQ120"/>
      <c r="ACR120"/>
      <c r="ACS120"/>
      <c r="ACT120"/>
      <c r="ACU120"/>
      <c r="ACV120"/>
      <c r="ACW120"/>
      <c r="ACX120"/>
      <c r="ACY120"/>
      <c r="ACZ120"/>
      <c r="ADA120"/>
      <c r="ADB120"/>
      <c r="ADC120"/>
      <c r="ADD120"/>
      <c r="ADE120"/>
      <c r="ADF120"/>
      <c r="ADG120"/>
      <c r="ADH120"/>
      <c r="ADI120"/>
      <c r="ADJ120"/>
      <c r="ADK120"/>
      <c r="ADL120"/>
      <c r="ADM120"/>
      <c r="ADN120"/>
      <c r="ADO120"/>
      <c r="ADP120"/>
      <c r="ADQ120"/>
      <c r="ADR120"/>
      <c r="ADS120"/>
      <c r="ADT120"/>
      <c r="ADU120"/>
      <c r="ADV120"/>
      <c r="ADW120"/>
      <c r="ADX120"/>
      <c r="ADY120"/>
      <c r="ADZ120"/>
      <c r="AEA120"/>
      <c r="AEB120"/>
      <c r="AEC120"/>
      <c r="AED120"/>
      <c r="AEE120"/>
      <c r="AEF120"/>
      <c r="AEG120"/>
      <c r="AEH120"/>
      <c r="AEI120"/>
      <c r="AEJ120"/>
      <c r="AEK120"/>
      <c r="AEL120"/>
      <c r="AEM120"/>
      <c r="AEN120"/>
      <c r="AEO120"/>
      <c r="AEP120"/>
      <c r="AEQ120"/>
      <c r="AER120"/>
      <c r="AES120"/>
      <c r="AET120"/>
      <c r="AEU120"/>
      <c r="AEV120"/>
      <c r="AEW120"/>
      <c r="AEX120"/>
      <c r="AEY120"/>
      <c r="AEZ120"/>
      <c r="AFA120"/>
      <c r="AFB120"/>
      <c r="AFC120"/>
      <c r="AFD120"/>
      <c r="AFE120"/>
      <c r="AFF120"/>
      <c r="AFG120"/>
      <c r="AFH120"/>
      <c r="AFI120"/>
      <c r="AFJ120"/>
      <c r="AFK120"/>
      <c r="AFL120"/>
      <c r="AFM120"/>
      <c r="AFN120"/>
      <c r="AFO120"/>
      <c r="AFP120"/>
      <c r="AFQ120"/>
      <c r="AFR120"/>
      <c r="AFS120"/>
      <c r="AFT120"/>
      <c r="AFU120"/>
      <c r="AFV120"/>
      <c r="AFW120"/>
      <c r="AFX120"/>
      <c r="AFY120"/>
      <c r="AFZ120"/>
      <c r="AGA120"/>
      <c r="AGB120"/>
      <c r="AGC120"/>
      <c r="AGD120"/>
      <c r="AGE120"/>
      <c r="AGF120"/>
      <c r="AGG120"/>
      <c r="AGH120"/>
      <c r="AGI120"/>
      <c r="AGJ120"/>
      <c r="AGK120"/>
      <c r="AGL120"/>
      <c r="AGM120"/>
      <c r="AGN120"/>
      <c r="AGO120"/>
      <c r="AGP120"/>
      <c r="AGQ120"/>
      <c r="AGR120"/>
      <c r="AGS120"/>
      <c r="AGT120"/>
      <c r="AGU120"/>
      <c r="AGV120"/>
      <c r="AGW120"/>
      <c r="AGX120"/>
      <c r="AGY120"/>
      <c r="AGZ120"/>
      <c r="AHA120"/>
      <c r="AHB120"/>
      <c r="AHC120"/>
      <c r="AHD120"/>
      <c r="AHE120"/>
      <c r="AHF120"/>
      <c r="AHG120"/>
      <c r="AHH120"/>
      <c r="AHI120"/>
      <c r="AHJ120"/>
      <c r="AHK120"/>
      <c r="AHL120"/>
      <c r="AHM120"/>
      <c r="AHN120"/>
      <c r="AHO120"/>
      <c r="AHP120"/>
      <c r="AHQ120"/>
      <c r="AHR120"/>
      <c r="AHS120"/>
      <c r="AHT120"/>
      <c r="AHU120"/>
      <c r="AHV120"/>
      <c r="AHW120"/>
      <c r="AHX120"/>
      <c r="AHY120"/>
      <c r="AHZ120"/>
      <c r="AIA120"/>
      <c r="AIB120"/>
      <c r="AIC120"/>
      <c r="AID120"/>
      <c r="AIE120"/>
      <c r="AIF120"/>
      <c r="AIG120"/>
      <c r="AIH120"/>
      <c r="AII120"/>
      <c r="AIJ120"/>
      <c r="AIK120"/>
      <c r="AIL120"/>
      <c r="AIM120"/>
      <c r="AIN120"/>
      <c r="AIO120"/>
      <c r="AIP120"/>
      <c r="AIQ120"/>
      <c r="AIR120"/>
      <c r="AIS120"/>
      <c r="AIT120"/>
      <c r="AIU120"/>
      <c r="AIV120"/>
      <c r="AIW120"/>
      <c r="AIX120"/>
      <c r="AIY120"/>
      <c r="AIZ120"/>
      <c r="AJA120"/>
      <c r="AJB120"/>
      <c r="AJC120"/>
      <c r="AJD120"/>
      <c r="AJE120"/>
      <c r="AJF120"/>
      <c r="AJG120"/>
      <c r="AJH120"/>
      <c r="AJI120"/>
      <c r="AJJ120"/>
      <c r="AJK120"/>
      <c r="AJL120"/>
      <c r="AJM120"/>
      <c r="AJN120"/>
      <c r="AJO120"/>
      <c r="AJP120"/>
      <c r="AJQ120"/>
      <c r="AJR120"/>
      <c r="AJS120"/>
      <c r="AJT120"/>
      <c r="AJU120"/>
      <c r="AJV120"/>
      <c r="AJW120"/>
      <c r="AJX120"/>
      <c r="AJY120"/>
      <c r="AJZ120"/>
      <c r="AKA120"/>
      <c r="AKB120"/>
      <c r="AKC120"/>
      <c r="AKD120"/>
      <c r="AKE120"/>
      <c r="AKF120"/>
      <c r="AKG120"/>
      <c r="AKH120"/>
      <c r="AKI120"/>
      <c r="AKJ120"/>
      <c r="AKK120"/>
      <c r="AKL120"/>
      <c r="AKM120"/>
      <c r="AKN120"/>
      <c r="AKO120"/>
      <c r="AKP120"/>
      <c r="AKQ120"/>
      <c r="AKR120"/>
      <c r="AKS120"/>
      <c r="AKT120"/>
      <c r="AKU120"/>
      <c r="AKV120"/>
      <c r="AKW120"/>
      <c r="AKX120"/>
      <c r="AKY120"/>
      <c r="AKZ120"/>
      <c r="ALA120"/>
      <c r="ALB120"/>
      <c r="ALC120"/>
      <c r="ALD120"/>
      <c r="ALE120"/>
      <c r="ALF120"/>
      <c r="ALG120"/>
      <c r="ALH120"/>
      <c r="ALI120"/>
      <c r="ALJ120"/>
      <c r="ALK120"/>
      <c r="ALL120"/>
      <c r="ALM120"/>
      <c r="ALN120"/>
      <c r="ALO120"/>
      <c r="ALP120"/>
      <c r="ALQ120"/>
      <c r="ALR120"/>
      <c r="ALS120"/>
      <c r="ALT120"/>
      <c r="ALU120"/>
      <c r="ALV120"/>
      <c r="ALW120"/>
      <c r="ALX120"/>
      <c r="ALY120"/>
      <c r="ALZ120"/>
      <c r="AMA120"/>
      <c r="AMB120"/>
      <c r="AMC120"/>
      <c r="AMD120"/>
      <c r="AME120"/>
      <c r="AMF120"/>
      <c r="AMG120"/>
      <c r="AMH120"/>
      <c r="AMI120"/>
      <c r="AMJ120"/>
      <c r="AMK120"/>
    </row>
    <row r="121" spans="1:1025" ht="17.100000000000001" customHeight="1">
      <c r="A121" s="21" t="s">
        <v>1207</v>
      </c>
      <c r="B121" s="20">
        <f>SUM(C121:W121)</f>
        <v>418</v>
      </c>
      <c r="D121" s="20">
        <v>0</v>
      </c>
      <c r="E121" s="3">
        <f>SUM(54+35+60+40+35+50+82)</f>
        <v>356</v>
      </c>
      <c r="F121" s="3">
        <f>SUM(31+31)</f>
        <v>62</v>
      </c>
    </row>
    <row r="122" spans="1:1025" ht="17.100000000000001" customHeight="1">
      <c r="A122" s="21" t="s">
        <v>1092</v>
      </c>
      <c r="B122" s="20">
        <f>SUM(C122:W122)</f>
        <v>406.3</v>
      </c>
      <c r="D122" s="20">
        <v>0</v>
      </c>
      <c r="E122" s="3">
        <v>0</v>
      </c>
      <c r="F122" s="3">
        <f>SUM(42.4+100)</f>
        <v>142.4</v>
      </c>
      <c r="G122" s="4">
        <f>SUM(45.9+48.4+49.6+81)</f>
        <v>224.9</v>
      </c>
      <c r="H122" s="4">
        <f>SUM(39)</f>
        <v>39</v>
      </c>
      <c r="JA122" s="4"/>
      <c r="JB122" s="4"/>
      <c r="JC122" s="4"/>
      <c r="JD122" s="4"/>
      <c r="JE122" s="4"/>
      <c r="JF122" s="4"/>
      <c r="JG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  <c r="JT122" s="4"/>
      <c r="JU122" s="4"/>
      <c r="JV122" s="4"/>
      <c r="JW122" s="4"/>
      <c r="JX122" s="4"/>
      <c r="JY122" s="4"/>
      <c r="JZ122" s="4"/>
      <c r="KA122" s="4"/>
      <c r="KB122" s="4"/>
      <c r="KC122" s="4"/>
      <c r="KD122" s="4"/>
      <c r="KE122" s="4"/>
      <c r="KF122" s="4"/>
      <c r="KG122" s="4"/>
      <c r="KH122" s="4"/>
      <c r="KI122" s="4"/>
      <c r="KJ122" s="4"/>
      <c r="KK122" s="4"/>
      <c r="KL122" s="4"/>
      <c r="KM122" s="4"/>
      <c r="KN122" s="4"/>
      <c r="KO122" s="4"/>
      <c r="KP122" s="4"/>
      <c r="KQ122" s="4"/>
      <c r="KR122" s="4"/>
      <c r="KS122" s="4"/>
      <c r="KT122" s="4"/>
      <c r="KU122" s="4"/>
      <c r="KV122" s="4"/>
      <c r="KW122" s="4"/>
      <c r="KX122" s="4"/>
      <c r="KY122" s="4"/>
      <c r="KZ122" s="4"/>
      <c r="LA122" s="4"/>
      <c r="LB122" s="4"/>
      <c r="LC122" s="4"/>
      <c r="LD122" s="4"/>
      <c r="LE122" s="4"/>
      <c r="LF122" s="4"/>
      <c r="LG122" s="4"/>
      <c r="LH122" s="4"/>
      <c r="LI122" s="4"/>
      <c r="LJ122" s="4"/>
      <c r="LK122" s="4"/>
      <c r="LL122" s="4"/>
      <c r="LM122" s="4"/>
      <c r="LN122" s="4"/>
      <c r="LO122" s="4"/>
      <c r="LP122" s="4"/>
      <c r="LQ122" s="4"/>
      <c r="LR122" s="4"/>
      <c r="LS122" s="4"/>
      <c r="LT122" s="4"/>
      <c r="LU122" s="4"/>
      <c r="LV122" s="4"/>
      <c r="LW122" s="4"/>
      <c r="LX122" s="4"/>
      <c r="LY122" s="4"/>
      <c r="LZ122" s="4"/>
      <c r="MA122" s="4"/>
      <c r="MB122" s="4"/>
      <c r="MC122" s="4"/>
      <c r="MD122" s="4"/>
      <c r="ME122" s="4"/>
      <c r="MF122" s="4"/>
      <c r="MG122" s="4"/>
      <c r="MH122" s="4"/>
      <c r="MI122" s="4"/>
      <c r="MJ122" s="4"/>
      <c r="MK122" s="4"/>
      <c r="ML122" s="4"/>
      <c r="MM122" s="4"/>
      <c r="MN122" s="4"/>
      <c r="MO122" s="4"/>
      <c r="MP122" s="4"/>
      <c r="MQ122" s="4"/>
      <c r="MR122" s="4"/>
      <c r="MS122" s="4"/>
      <c r="MT122" s="4"/>
      <c r="MU122" s="4"/>
      <c r="MV122" s="4"/>
      <c r="MW122" s="4"/>
      <c r="MX122" s="4"/>
      <c r="MY122" s="4"/>
      <c r="MZ122" s="4"/>
      <c r="NA122" s="4"/>
      <c r="NB122" s="4"/>
      <c r="NC122" s="4"/>
      <c r="ND122" s="4"/>
      <c r="NE122" s="4"/>
      <c r="NF122" s="4"/>
      <c r="NG122" s="4"/>
      <c r="NH122" s="4"/>
      <c r="NI122" s="4"/>
      <c r="NJ122" s="4"/>
      <c r="NK122" s="4"/>
      <c r="NL122" s="4"/>
      <c r="NM122" s="4"/>
      <c r="NN122" s="4"/>
      <c r="NO122" s="4"/>
      <c r="NP122" s="4"/>
      <c r="NQ122" s="4"/>
      <c r="NR122" s="4"/>
      <c r="NS122" s="4"/>
      <c r="NT122" s="4"/>
      <c r="NU122" s="4"/>
      <c r="NV122" s="4"/>
      <c r="NW122" s="4"/>
      <c r="NX122" s="4"/>
      <c r="NY122" s="4"/>
      <c r="NZ122" s="4"/>
      <c r="OA122" s="4"/>
      <c r="OB122" s="4"/>
      <c r="OC122" s="4"/>
      <c r="OD122" s="4"/>
      <c r="OE122" s="4"/>
      <c r="OF122" s="4"/>
      <c r="OG122" s="4"/>
      <c r="OH122" s="4"/>
      <c r="OI122" s="4"/>
      <c r="OJ122" s="4"/>
      <c r="OK122" s="4"/>
      <c r="OL122" s="4"/>
      <c r="OM122" s="4"/>
      <c r="ON122" s="4"/>
      <c r="OO122" s="4"/>
      <c r="OP122" s="4"/>
      <c r="OQ122" s="4"/>
      <c r="OR122" s="4"/>
      <c r="OS122" s="4"/>
      <c r="OT122" s="4"/>
      <c r="OU122" s="4"/>
      <c r="OV122" s="4"/>
      <c r="OW122" s="4"/>
      <c r="OX122" s="4"/>
      <c r="OY122" s="4"/>
      <c r="OZ122" s="4"/>
      <c r="PA122" s="4"/>
      <c r="PB122" s="4"/>
      <c r="PC122" s="4"/>
      <c r="PD122" s="4"/>
      <c r="PE122" s="4"/>
      <c r="PF122" s="4"/>
      <c r="PG122" s="4"/>
      <c r="PH122" s="4"/>
      <c r="PI122" s="4"/>
      <c r="PJ122" s="4"/>
      <c r="PK122" s="4"/>
      <c r="PL122" s="4"/>
      <c r="PM122" s="4"/>
      <c r="PN122" s="4"/>
      <c r="PO122" s="4"/>
      <c r="PP122" s="4"/>
      <c r="PQ122" s="4"/>
      <c r="PR122" s="4"/>
      <c r="PS122" s="4"/>
      <c r="PT122" s="4"/>
      <c r="PU122" s="4"/>
      <c r="PV122" s="4"/>
      <c r="PW122" s="4"/>
      <c r="PX122" s="4"/>
      <c r="PY122" s="4"/>
      <c r="PZ122" s="4"/>
      <c r="QA122" s="4"/>
      <c r="QB122" s="4"/>
      <c r="QC122" s="4"/>
      <c r="QD122" s="4"/>
      <c r="QE122" s="4"/>
      <c r="QF122" s="4"/>
      <c r="QG122" s="4"/>
      <c r="QH122" s="4"/>
      <c r="QI122" s="4"/>
      <c r="QJ122" s="4"/>
      <c r="QK122" s="4"/>
      <c r="QL122" s="4"/>
      <c r="QM122" s="4"/>
      <c r="QN122" s="4"/>
      <c r="QO122" s="4"/>
      <c r="QP122" s="4"/>
      <c r="QQ122" s="4"/>
      <c r="QR122" s="4"/>
      <c r="QS122" s="4"/>
      <c r="QT122" s="4"/>
      <c r="QU122" s="4"/>
      <c r="QV122" s="4"/>
      <c r="QW122" s="4"/>
      <c r="QX122" s="4"/>
      <c r="QY122" s="4"/>
      <c r="QZ122" s="4"/>
      <c r="RA122" s="4"/>
      <c r="RB122" s="4"/>
      <c r="RC122" s="4"/>
      <c r="RD122" s="4"/>
      <c r="RE122" s="4"/>
      <c r="RF122" s="4"/>
      <c r="RG122" s="4"/>
      <c r="RH122" s="4"/>
      <c r="RI122" s="4"/>
      <c r="RJ122" s="4"/>
      <c r="RK122" s="4"/>
      <c r="RL122" s="4"/>
      <c r="RM122" s="4"/>
      <c r="RN122" s="4"/>
      <c r="RO122" s="4"/>
      <c r="RP122" s="4"/>
      <c r="RQ122" s="4"/>
      <c r="RR122" s="4"/>
      <c r="RS122" s="4"/>
      <c r="RT122" s="4"/>
      <c r="RU122" s="4"/>
      <c r="RV122" s="4"/>
      <c r="RW122" s="4"/>
      <c r="RX122" s="4"/>
      <c r="RY122" s="4"/>
      <c r="RZ122" s="4"/>
      <c r="SA122" s="4"/>
      <c r="SB122" s="4"/>
      <c r="SC122" s="4"/>
      <c r="SD122" s="4"/>
      <c r="SE122" s="4"/>
      <c r="SF122" s="4"/>
      <c r="SG122" s="4"/>
      <c r="SH122" s="4"/>
      <c r="SI122" s="4"/>
      <c r="SJ122" s="4"/>
      <c r="SK122" s="4"/>
      <c r="SL122" s="4"/>
      <c r="SM122" s="4"/>
      <c r="SN122" s="4"/>
      <c r="SO122" s="4"/>
      <c r="SP122" s="4"/>
      <c r="SQ122" s="4"/>
      <c r="SR122" s="4"/>
      <c r="SS122" s="4"/>
      <c r="ST122" s="4"/>
      <c r="SU122" s="4"/>
      <c r="SV122" s="4"/>
      <c r="SW122" s="4"/>
      <c r="SX122" s="4"/>
      <c r="SY122" s="4"/>
      <c r="SZ122" s="4"/>
      <c r="TA122" s="4"/>
      <c r="TB122" s="4"/>
      <c r="TC122" s="4"/>
      <c r="TD122" s="4"/>
      <c r="TE122" s="4"/>
      <c r="TF122" s="4"/>
      <c r="TG122" s="4"/>
      <c r="TH122" s="4"/>
      <c r="TI122" s="4"/>
      <c r="TJ122" s="4"/>
      <c r="TK122" s="4"/>
      <c r="TL122" s="4"/>
      <c r="TM122" s="4"/>
      <c r="TN122" s="4"/>
      <c r="TO122" s="4"/>
      <c r="TP122" s="4"/>
      <c r="TQ122" s="4"/>
      <c r="TR122" s="4"/>
      <c r="TS122" s="4"/>
      <c r="TT122" s="4"/>
      <c r="TU122" s="4"/>
      <c r="TV122" s="4"/>
      <c r="TW122" s="4"/>
      <c r="TX122" s="4"/>
      <c r="TY122" s="4"/>
      <c r="TZ122" s="4"/>
      <c r="UA122" s="4"/>
      <c r="UB122" s="4"/>
      <c r="UC122" s="4"/>
      <c r="UD122" s="4"/>
      <c r="UE122" s="4"/>
      <c r="UF122" s="4"/>
      <c r="UG122" s="4"/>
      <c r="UH122" s="4"/>
      <c r="UI122" s="4"/>
      <c r="UJ122" s="4"/>
      <c r="UK122" s="4"/>
      <c r="UL122" s="4"/>
      <c r="UM122" s="4"/>
      <c r="UN122" s="4"/>
      <c r="UO122" s="4"/>
      <c r="UP122" s="4"/>
      <c r="UQ122" s="4"/>
      <c r="UR122" s="4"/>
      <c r="US122" s="4"/>
      <c r="UT122" s="4"/>
      <c r="UU122" s="4"/>
      <c r="UV122" s="4"/>
      <c r="UW122" s="4"/>
      <c r="UX122" s="4"/>
      <c r="UY122" s="4"/>
      <c r="UZ122" s="4"/>
      <c r="VA122" s="4"/>
      <c r="VB122" s="4"/>
      <c r="VC122" s="4"/>
      <c r="VD122" s="4"/>
      <c r="VE122" s="4"/>
      <c r="VF122" s="4"/>
      <c r="VG122" s="4"/>
      <c r="VH122" s="4"/>
      <c r="VI122" s="4"/>
      <c r="VJ122" s="4"/>
      <c r="VK122" s="4"/>
      <c r="VL122" s="4"/>
      <c r="VM122" s="4"/>
      <c r="VN122" s="4"/>
      <c r="VO122" s="4"/>
      <c r="VP122" s="4"/>
      <c r="VQ122" s="4"/>
      <c r="VR122" s="4"/>
      <c r="VS122" s="4"/>
      <c r="VT122" s="4"/>
      <c r="VU122" s="4"/>
      <c r="VV122" s="4"/>
      <c r="VW122" s="4"/>
      <c r="VX122" s="4"/>
      <c r="VY122" s="4"/>
      <c r="VZ122" s="4"/>
      <c r="WA122" s="4"/>
      <c r="WB122" s="4"/>
      <c r="WC122" s="4"/>
      <c r="WD122" s="4"/>
      <c r="WE122" s="4"/>
      <c r="WF122" s="4"/>
      <c r="WG122" s="4"/>
      <c r="WH122" s="4"/>
      <c r="WI122" s="4"/>
      <c r="WJ122" s="4"/>
      <c r="WK122" s="4"/>
      <c r="WL122" s="4"/>
      <c r="WM122" s="4"/>
      <c r="WN122" s="4"/>
      <c r="WO122" s="4"/>
      <c r="WP122" s="4"/>
      <c r="WQ122" s="4"/>
      <c r="WR122" s="4"/>
      <c r="WS122" s="4"/>
      <c r="WT122" s="4"/>
      <c r="WU122" s="4"/>
      <c r="WV122" s="4"/>
      <c r="WW122" s="4"/>
      <c r="WX122" s="4"/>
      <c r="WY122" s="4"/>
      <c r="WZ122" s="4"/>
      <c r="XA122" s="4"/>
      <c r="XB122" s="4"/>
      <c r="XC122" s="4"/>
      <c r="XD122" s="4"/>
      <c r="XE122" s="4"/>
      <c r="XF122" s="4"/>
      <c r="XG122" s="4"/>
      <c r="XH122" s="4"/>
      <c r="XI122" s="4"/>
      <c r="XJ122" s="4"/>
      <c r="XK122" s="4"/>
      <c r="XL122" s="4"/>
      <c r="XM122" s="4"/>
      <c r="XN122" s="4"/>
      <c r="XO122" s="4"/>
      <c r="XP122" s="4"/>
      <c r="XQ122" s="4"/>
      <c r="XR122" s="4"/>
      <c r="XS122" s="4"/>
      <c r="XT122" s="4"/>
      <c r="XU122" s="4"/>
      <c r="XV122" s="4"/>
      <c r="XW122" s="4"/>
      <c r="XX122" s="4"/>
      <c r="XY122" s="4"/>
      <c r="XZ122" s="4"/>
      <c r="YA122" s="4"/>
      <c r="YB122" s="4"/>
      <c r="YC122" s="4"/>
      <c r="YD122" s="4"/>
      <c r="YE122" s="4"/>
      <c r="YF122" s="4"/>
      <c r="YG122" s="4"/>
      <c r="YH122" s="4"/>
      <c r="YI122" s="4"/>
      <c r="YJ122" s="4"/>
      <c r="YK122" s="4"/>
      <c r="YL122" s="4"/>
      <c r="YM122" s="4"/>
      <c r="YN122" s="4"/>
      <c r="YO122" s="4"/>
      <c r="YP122" s="4"/>
      <c r="YQ122" s="4"/>
      <c r="YR122" s="4"/>
      <c r="YS122" s="4"/>
      <c r="YT122" s="4"/>
      <c r="YU122" s="4"/>
      <c r="YV122" s="4"/>
      <c r="YW122" s="4"/>
      <c r="YX122" s="4"/>
      <c r="YY122" s="4"/>
      <c r="YZ122" s="4"/>
      <c r="ZA122" s="4"/>
      <c r="ZB122" s="4"/>
      <c r="ZC122" s="4"/>
      <c r="ZD122" s="4"/>
      <c r="ZE122" s="4"/>
      <c r="ZF122" s="4"/>
      <c r="ZG122" s="4"/>
      <c r="ZH122" s="4"/>
      <c r="ZI122" s="4"/>
      <c r="ZJ122" s="4"/>
      <c r="ZK122" s="4"/>
      <c r="ZL122" s="4"/>
      <c r="ZM122" s="4"/>
      <c r="ZN122" s="4"/>
      <c r="ZO122" s="4"/>
      <c r="ZP122" s="4"/>
      <c r="ZQ122" s="4"/>
      <c r="ZR122" s="4"/>
      <c r="ZS122" s="4"/>
      <c r="ZT122" s="4"/>
      <c r="ZU122" s="4"/>
      <c r="ZV122" s="4"/>
      <c r="ZW122" s="4"/>
      <c r="ZX122" s="4"/>
      <c r="ZY122" s="4"/>
      <c r="ZZ122" s="4"/>
      <c r="AAA122" s="4"/>
      <c r="AAB122" s="4"/>
      <c r="AAC122" s="4"/>
      <c r="AAD122" s="4"/>
      <c r="AAE122" s="4"/>
      <c r="AAF122" s="4"/>
      <c r="AAG122" s="4"/>
      <c r="AAH122" s="4"/>
      <c r="AAI122" s="4"/>
      <c r="AAJ122" s="4"/>
      <c r="AAK122" s="4"/>
      <c r="AAL122" s="4"/>
      <c r="AAM122" s="4"/>
      <c r="AAN122" s="4"/>
      <c r="AAO122" s="4"/>
      <c r="AAP122" s="4"/>
      <c r="AAQ122" s="4"/>
      <c r="AAR122" s="4"/>
      <c r="AAS122" s="4"/>
      <c r="AAT122" s="4"/>
      <c r="AAU122" s="4"/>
      <c r="AAV122" s="4"/>
      <c r="AAW122" s="4"/>
      <c r="AAX122" s="4"/>
      <c r="AAY122" s="4"/>
      <c r="AAZ122" s="4"/>
      <c r="ABA122" s="4"/>
      <c r="ABB122" s="4"/>
      <c r="ABC122" s="4"/>
      <c r="ABD122" s="4"/>
      <c r="ABE122" s="4"/>
      <c r="ABF122" s="4"/>
      <c r="ABG122" s="4"/>
      <c r="ABH122" s="4"/>
      <c r="ABI122" s="4"/>
      <c r="ABJ122" s="4"/>
      <c r="ABK122" s="4"/>
      <c r="ABL122" s="4"/>
      <c r="ABM122" s="4"/>
      <c r="ABN122" s="4"/>
      <c r="ABO122" s="4"/>
      <c r="ABP122" s="4"/>
      <c r="ABQ122" s="4"/>
      <c r="ABR122" s="4"/>
      <c r="ABS122" s="4"/>
      <c r="ABT122" s="4"/>
      <c r="ABU122" s="4"/>
      <c r="ABV122" s="4"/>
      <c r="ABW122" s="4"/>
      <c r="ABX122" s="4"/>
      <c r="ABY122" s="4"/>
      <c r="ABZ122" s="4"/>
      <c r="ACA122" s="4"/>
      <c r="ACB122" s="4"/>
      <c r="ACC122" s="4"/>
      <c r="ACD122" s="4"/>
      <c r="ACE122" s="4"/>
      <c r="ACF122" s="4"/>
      <c r="ACG122" s="4"/>
      <c r="ACH122" s="4"/>
      <c r="ACI122" s="4"/>
      <c r="ACJ122" s="4"/>
      <c r="ACK122" s="4"/>
      <c r="ACL122" s="4"/>
      <c r="ACM122" s="4"/>
      <c r="ACN122" s="4"/>
      <c r="ACO122" s="4"/>
      <c r="ACP122" s="4"/>
      <c r="ACQ122" s="4"/>
      <c r="ACR122" s="4"/>
      <c r="ACS122" s="4"/>
      <c r="ACT122" s="4"/>
      <c r="ACU122" s="4"/>
      <c r="ACV122" s="4"/>
      <c r="ACW122" s="4"/>
      <c r="ACX122" s="4"/>
      <c r="ACY122" s="4"/>
      <c r="ACZ122" s="4"/>
      <c r="ADA122" s="4"/>
      <c r="ADB122" s="4"/>
      <c r="ADC122" s="4"/>
      <c r="ADD122" s="4"/>
      <c r="ADE122" s="4"/>
      <c r="ADF122" s="4"/>
      <c r="ADG122" s="4"/>
      <c r="ADH122" s="4"/>
      <c r="ADI122" s="4"/>
      <c r="ADJ122" s="4"/>
      <c r="ADK122" s="4"/>
      <c r="ADL122" s="4"/>
      <c r="ADM122" s="4"/>
      <c r="ADN122" s="4"/>
      <c r="ADO122" s="4"/>
      <c r="ADP122" s="4"/>
      <c r="ADQ122" s="4"/>
      <c r="ADR122" s="4"/>
      <c r="ADS122" s="4"/>
      <c r="ADT122" s="4"/>
      <c r="ADU122" s="4"/>
      <c r="ADV122" s="4"/>
      <c r="ADW122" s="4"/>
      <c r="ADX122" s="4"/>
      <c r="ADY122" s="4"/>
      <c r="ADZ122" s="4"/>
      <c r="AEA122" s="4"/>
      <c r="AEB122" s="4"/>
      <c r="AEC122" s="4"/>
      <c r="AED122" s="4"/>
      <c r="AEE122" s="4"/>
      <c r="AEF122" s="4"/>
      <c r="AEG122" s="4"/>
      <c r="AEH122" s="4"/>
      <c r="AEI122" s="4"/>
      <c r="AEJ122" s="4"/>
      <c r="AEK122" s="4"/>
      <c r="AEL122" s="4"/>
      <c r="AEM122" s="4"/>
      <c r="AEN122" s="4"/>
      <c r="AEO122" s="4"/>
      <c r="AEP122" s="4"/>
      <c r="AEQ122" s="4"/>
      <c r="AER122" s="4"/>
      <c r="AES122" s="4"/>
      <c r="AET122" s="4"/>
      <c r="AEU122" s="4"/>
      <c r="AEV122" s="4"/>
      <c r="AEW122" s="4"/>
      <c r="AEX122" s="4"/>
      <c r="AEY122" s="4"/>
      <c r="AEZ122" s="4"/>
      <c r="AFA122" s="4"/>
      <c r="AFB122" s="4"/>
      <c r="AFC122" s="4"/>
      <c r="AFD122" s="4"/>
      <c r="AFE122" s="4"/>
      <c r="AFF122" s="4"/>
      <c r="AFG122" s="4"/>
      <c r="AFH122" s="4"/>
      <c r="AFI122" s="4"/>
      <c r="AFJ122" s="4"/>
      <c r="AFK122" s="4"/>
      <c r="AFL122" s="4"/>
      <c r="AFM122" s="4"/>
      <c r="AFN122" s="4"/>
      <c r="AFO122" s="4"/>
      <c r="AFP122" s="4"/>
      <c r="AFQ122" s="4"/>
      <c r="AFR122" s="4"/>
      <c r="AFS122" s="4"/>
      <c r="AFT122" s="4"/>
      <c r="AFU122" s="4"/>
      <c r="AFV122" s="4"/>
      <c r="AFW122" s="4"/>
      <c r="AFX122" s="4"/>
      <c r="AFY122" s="4"/>
      <c r="AFZ122" s="4"/>
      <c r="AGA122" s="4"/>
      <c r="AGB122" s="4"/>
      <c r="AGC122" s="4"/>
      <c r="AGD122" s="4"/>
      <c r="AGE122" s="4"/>
      <c r="AGF122" s="4"/>
      <c r="AGG122" s="4"/>
      <c r="AGH122" s="4"/>
      <c r="AGI122" s="4"/>
      <c r="AGJ122" s="4"/>
      <c r="AGK122" s="4"/>
      <c r="AGL122" s="4"/>
      <c r="AGM122" s="4"/>
      <c r="AGN122" s="4"/>
      <c r="AGO122" s="4"/>
      <c r="AGP122" s="4"/>
      <c r="AGQ122" s="4"/>
      <c r="AGR122" s="4"/>
      <c r="AGS122" s="4"/>
      <c r="AGT122" s="4"/>
      <c r="AGU122" s="4"/>
      <c r="AGV122" s="4"/>
      <c r="AGW122" s="4"/>
      <c r="AGX122" s="4"/>
      <c r="AGY122" s="4"/>
      <c r="AGZ122" s="4"/>
      <c r="AHA122" s="4"/>
      <c r="AHB122" s="4"/>
      <c r="AHC122" s="4"/>
      <c r="AHD122" s="4"/>
      <c r="AHE122" s="4"/>
      <c r="AHF122" s="4"/>
      <c r="AHG122" s="4"/>
      <c r="AHH122" s="4"/>
      <c r="AHI122" s="4"/>
      <c r="AHJ122" s="4"/>
      <c r="AHK122" s="4"/>
      <c r="AHL122" s="4"/>
      <c r="AHM122" s="4"/>
      <c r="AHN122" s="4"/>
      <c r="AHO122" s="4"/>
      <c r="AHP122" s="4"/>
      <c r="AHQ122" s="4"/>
      <c r="AHR122" s="4"/>
      <c r="AHS122" s="4"/>
      <c r="AHT122" s="4"/>
      <c r="AHU122" s="4"/>
      <c r="AHV122" s="4"/>
      <c r="AHW122" s="4"/>
      <c r="AHX122" s="4"/>
      <c r="AHY122" s="4"/>
      <c r="AHZ122" s="4"/>
      <c r="AIA122" s="4"/>
      <c r="AIB122" s="4"/>
      <c r="AIC122" s="4"/>
      <c r="AID122" s="4"/>
      <c r="AIE122" s="4"/>
      <c r="AIF122" s="4"/>
      <c r="AIG122" s="4"/>
      <c r="AIH122" s="4"/>
      <c r="AII122" s="4"/>
      <c r="AIJ122" s="4"/>
      <c r="AIK122" s="4"/>
      <c r="AIL122" s="4"/>
      <c r="AIM122" s="4"/>
      <c r="AIN122" s="4"/>
      <c r="AIO122" s="4"/>
      <c r="AIP122" s="4"/>
      <c r="AIQ122" s="4"/>
      <c r="AIR122" s="4"/>
      <c r="AIS122" s="4"/>
      <c r="AIT122" s="4"/>
      <c r="AIU122" s="4"/>
      <c r="AIV122" s="4"/>
      <c r="AIW122" s="4"/>
      <c r="AIX122" s="4"/>
      <c r="AIY122" s="4"/>
      <c r="AIZ122" s="4"/>
      <c r="AJA122" s="4"/>
      <c r="AJB122" s="4"/>
      <c r="AJC122" s="4"/>
      <c r="AJD122" s="4"/>
      <c r="AJE122" s="4"/>
      <c r="AJF122" s="4"/>
      <c r="AJG122" s="4"/>
      <c r="AJH122" s="4"/>
      <c r="AJI122" s="4"/>
      <c r="AJJ122" s="4"/>
      <c r="AJK122" s="4"/>
      <c r="AJL122" s="4"/>
      <c r="AJM122" s="4"/>
      <c r="AJN122" s="4"/>
      <c r="AJO122" s="4"/>
      <c r="AJP122" s="4"/>
      <c r="AJQ122" s="4"/>
      <c r="AJR122" s="4"/>
      <c r="AJS122" s="4"/>
      <c r="AJT122" s="4"/>
      <c r="AJU122" s="4"/>
      <c r="AJV122" s="4"/>
      <c r="AJW122" s="4"/>
      <c r="AJX122" s="4"/>
      <c r="AJY122" s="4"/>
      <c r="AJZ122" s="4"/>
      <c r="AKA122" s="4"/>
      <c r="AKB122" s="4"/>
      <c r="AKC122" s="4"/>
      <c r="AKD122" s="4"/>
      <c r="AKE122" s="4"/>
      <c r="AKF122" s="4"/>
      <c r="AKG122" s="4"/>
      <c r="AKH122" s="4"/>
      <c r="AKI122" s="4"/>
      <c r="AKJ122" s="4"/>
      <c r="AKK122" s="4"/>
      <c r="AKL122" s="4"/>
      <c r="AKM122" s="4"/>
      <c r="AKN122" s="4"/>
      <c r="AKO122" s="4"/>
      <c r="AKP122" s="4"/>
      <c r="AKQ122" s="4"/>
      <c r="AKR122" s="4"/>
      <c r="AKS122" s="4"/>
      <c r="AKT122" s="4"/>
      <c r="AKU122" s="4"/>
      <c r="AKV122" s="4"/>
      <c r="AKW122" s="4"/>
      <c r="AKX122" s="4"/>
      <c r="AKY122" s="4"/>
      <c r="AKZ122" s="4"/>
      <c r="ALA122" s="4"/>
      <c r="ALB122" s="4"/>
      <c r="ALC122" s="4"/>
      <c r="ALD122" s="4"/>
      <c r="ALE122" s="4"/>
      <c r="ALF122" s="4"/>
      <c r="ALG122" s="4"/>
      <c r="ALH122" s="4"/>
      <c r="ALI122" s="4"/>
      <c r="ALJ122" s="4"/>
      <c r="ALK122" s="4"/>
      <c r="ALL122" s="4"/>
      <c r="ALM122" s="4"/>
      <c r="ALN122" s="4"/>
      <c r="ALO122" s="4"/>
      <c r="ALP122" s="4"/>
      <c r="ALQ122" s="4"/>
      <c r="ALR122" s="4"/>
      <c r="ALS122" s="4"/>
      <c r="ALT122" s="4"/>
      <c r="ALU122" s="4"/>
      <c r="ALV122" s="4"/>
      <c r="ALW122" s="4"/>
      <c r="ALX122" s="4"/>
      <c r="ALY122" s="4"/>
      <c r="ALZ122" s="4"/>
      <c r="AMA122" s="4"/>
      <c r="AMB122" s="4"/>
      <c r="AMC122" s="4"/>
      <c r="AMD122" s="4"/>
      <c r="AME122" s="4"/>
      <c r="AMF122" s="4"/>
      <c r="AMG122" s="4"/>
      <c r="AMH122" s="4"/>
      <c r="AMI122" s="4"/>
      <c r="AMJ122" s="4"/>
      <c r="AMK122" s="4"/>
    </row>
    <row r="123" spans="1:1025" ht="17.100000000000001" customHeight="1">
      <c r="A123" s="21" t="s">
        <v>1093</v>
      </c>
      <c r="B123" s="20">
        <f>SUM(C123:W123)</f>
        <v>398.5</v>
      </c>
      <c r="D123" s="20">
        <v>0</v>
      </c>
      <c r="E123" s="3">
        <v>0</v>
      </c>
      <c r="F123" s="3">
        <f>SUM(40.5)</f>
        <v>40.5</v>
      </c>
      <c r="G123" s="4">
        <f>SUM(30+53+50+51+57)</f>
        <v>241</v>
      </c>
      <c r="H123" s="4">
        <f>SUM(30+53+34)</f>
        <v>117</v>
      </c>
    </row>
    <row r="124" spans="1:1025" s="4" customFormat="1" ht="17.100000000000001" customHeight="1">
      <c r="A124" s="21" t="s">
        <v>1177</v>
      </c>
      <c r="B124" s="20">
        <f>SUM(C124:W124)</f>
        <v>387</v>
      </c>
      <c r="C124" s="20"/>
      <c r="D124" s="20">
        <f>34+50</f>
        <v>84</v>
      </c>
      <c r="E124" s="3">
        <f>SUM(55+80+81)</f>
        <v>216</v>
      </c>
      <c r="F124" s="3">
        <f>SUM(31+56)</f>
        <v>87</v>
      </c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  <c r="LX124"/>
      <c r="LY124"/>
      <c r="LZ124"/>
      <c r="MA124"/>
      <c r="MB124"/>
      <c r="MC124"/>
      <c r="MD124"/>
      <c r="ME124"/>
      <c r="MF124"/>
      <c r="MG124"/>
      <c r="MH124"/>
      <c r="MI124"/>
      <c r="MJ124"/>
      <c r="MK124"/>
      <c r="ML124"/>
      <c r="MM124"/>
      <c r="MN124"/>
      <c r="MO124"/>
      <c r="MP124"/>
      <c r="MQ124"/>
      <c r="MR124"/>
      <c r="MS124"/>
      <c r="MT124"/>
      <c r="MU124"/>
      <c r="MV124"/>
      <c r="MW124"/>
      <c r="MX124"/>
      <c r="MY124"/>
      <c r="MZ124"/>
      <c r="NA124"/>
      <c r="NB124"/>
      <c r="NC124"/>
      <c r="ND124"/>
      <c r="NE124"/>
      <c r="NF124"/>
      <c r="NG124"/>
      <c r="NH124"/>
      <c r="NI124"/>
      <c r="NJ124"/>
      <c r="NK124"/>
      <c r="NL124"/>
      <c r="NM124"/>
      <c r="NN124"/>
      <c r="NO124"/>
      <c r="NP124"/>
      <c r="NQ124"/>
      <c r="NR124"/>
      <c r="NS124"/>
      <c r="NT124"/>
      <c r="NU124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OK124"/>
      <c r="OL124"/>
      <c r="OM124"/>
      <c r="ON124"/>
      <c r="OO124"/>
      <c r="OP124"/>
      <c r="OQ124"/>
      <c r="OR124"/>
      <c r="OS124"/>
      <c r="OT124"/>
      <c r="OU124"/>
      <c r="OV124"/>
      <c r="OW124"/>
      <c r="OX124"/>
      <c r="OY124"/>
      <c r="OZ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Q124"/>
      <c r="PR124"/>
      <c r="PS124"/>
      <c r="PT124"/>
      <c r="PU124"/>
      <c r="PV124"/>
      <c r="PW124"/>
      <c r="PX124"/>
      <c r="PY124"/>
      <c r="PZ124"/>
      <c r="QA124"/>
      <c r="QB124"/>
      <c r="QC124"/>
      <c r="QD124"/>
      <c r="QE124"/>
      <c r="QF124"/>
      <c r="QG124"/>
      <c r="QH124"/>
      <c r="QI124"/>
      <c r="QJ124"/>
      <c r="QK124"/>
      <c r="QL124"/>
      <c r="QM124"/>
      <c r="QN124"/>
      <c r="QO124"/>
      <c r="QP124"/>
      <c r="QQ124"/>
      <c r="QR124"/>
      <c r="QS124"/>
      <c r="QT124"/>
      <c r="QU124"/>
      <c r="QV124"/>
      <c r="QW124"/>
      <c r="QX124"/>
      <c r="QY124"/>
      <c r="QZ124"/>
      <c r="RA124"/>
      <c r="RB124"/>
      <c r="RC124"/>
      <c r="RD124"/>
      <c r="RE124"/>
      <c r="RF124"/>
      <c r="RG124"/>
      <c r="RH124"/>
      <c r="RI124"/>
      <c r="RJ124"/>
      <c r="RK124"/>
      <c r="RL124"/>
      <c r="RM124"/>
      <c r="RN124"/>
      <c r="RO124"/>
      <c r="RP124"/>
      <c r="RQ124"/>
      <c r="RR124"/>
      <c r="RS124"/>
      <c r="RT124"/>
      <c r="RU124"/>
      <c r="RV124"/>
      <c r="RW124"/>
      <c r="RX124"/>
      <c r="RY124"/>
      <c r="RZ124"/>
      <c r="SA124"/>
      <c r="SB124"/>
      <c r="SC124"/>
      <c r="SD124"/>
      <c r="SE124"/>
      <c r="SF124"/>
      <c r="SG124"/>
      <c r="SH124"/>
      <c r="SI124"/>
      <c r="SJ124"/>
      <c r="SK124"/>
      <c r="SL124"/>
      <c r="SM124"/>
      <c r="SN124"/>
      <c r="SO124"/>
      <c r="SP124"/>
      <c r="SQ124"/>
      <c r="SR124"/>
      <c r="SS124"/>
      <c r="ST124"/>
      <c r="SU124"/>
      <c r="SV124"/>
      <c r="SW124"/>
      <c r="SX124"/>
      <c r="SY124"/>
      <c r="SZ124"/>
      <c r="TA124"/>
      <c r="TB124"/>
      <c r="TC124"/>
      <c r="TD124"/>
      <c r="TE124"/>
      <c r="TF124"/>
      <c r="TG124"/>
      <c r="TH124"/>
      <c r="TI124"/>
      <c r="TJ124"/>
      <c r="TK124"/>
      <c r="TL124"/>
      <c r="TM124"/>
      <c r="TN124"/>
      <c r="TO124"/>
      <c r="TP124"/>
      <c r="TQ124"/>
      <c r="TR124"/>
      <c r="TS124"/>
      <c r="TT124"/>
      <c r="TU124"/>
      <c r="TV124"/>
      <c r="TW124"/>
      <c r="TX124"/>
      <c r="TY124"/>
      <c r="TZ124"/>
      <c r="UA124"/>
      <c r="UB124"/>
      <c r="UC124"/>
      <c r="UD124"/>
      <c r="UE124"/>
      <c r="UF124"/>
      <c r="UG124"/>
      <c r="UH124"/>
      <c r="UI124"/>
      <c r="UJ124"/>
      <c r="UK124"/>
      <c r="UL124"/>
      <c r="UM124"/>
      <c r="UN124"/>
      <c r="UO124"/>
      <c r="UP124"/>
      <c r="UQ124"/>
      <c r="UR124"/>
      <c r="US124"/>
      <c r="UT124"/>
      <c r="UU124"/>
      <c r="UV124"/>
      <c r="UW124"/>
      <c r="UX124"/>
      <c r="UY124"/>
      <c r="UZ124"/>
      <c r="VA124"/>
      <c r="VB124"/>
      <c r="VC124"/>
      <c r="VD124"/>
      <c r="VE124"/>
      <c r="VF124"/>
      <c r="VG124"/>
      <c r="VH124"/>
      <c r="VI124"/>
      <c r="VJ124"/>
      <c r="VK124"/>
      <c r="VL124"/>
      <c r="VM124"/>
      <c r="VN124"/>
      <c r="VO124"/>
      <c r="VP124"/>
      <c r="VQ124"/>
      <c r="VR124"/>
      <c r="VS124"/>
      <c r="VT124"/>
      <c r="VU124"/>
      <c r="VV124"/>
      <c r="VW124"/>
      <c r="VX124"/>
      <c r="VY124"/>
      <c r="VZ124"/>
      <c r="WA124"/>
      <c r="WB124"/>
      <c r="WC124"/>
      <c r="WD124"/>
      <c r="WE124"/>
      <c r="WF124"/>
      <c r="WG124"/>
      <c r="WH124"/>
      <c r="WI124"/>
      <c r="WJ124"/>
      <c r="WK124"/>
      <c r="WL124"/>
      <c r="WM124"/>
      <c r="WN124"/>
      <c r="WO124"/>
      <c r="WP124"/>
      <c r="WQ124"/>
      <c r="WR124"/>
      <c r="WS124"/>
      <c r="WT124"/>
      <c r="WU124"/>
      <c r="WV124"/>
      <c r="WW124"/>
      <c r="WX124"/>
      <c r="WY124"/>
      <c r="WZ124"/>
      <c r="XA124"/>
      <c r="XB124"/>
      <c r="XC124"/>
      <c r="XD124"/>
      <c r="XE124"/>
      <c r="XF124"/>
      <c r="XG124"/>
      <c r="XH124"/>
      <c r="XI124"/>
      <c r="XJ124"/>
      <c r="XK124"/>
      <c r="XL124"/>
      <c r="XM124"/>
      <c r="XN124"/>
      <c r="XO124"/>
      <c r="XP124"/>
      <c r="XQ124"/>
      <c r="XR124"/>
      <c r="XS124"/>
      <c r="XT124"/>
      <c r="XU124"/>
      <c r="XV124"/>
      <c r="XW124"/>
      <c r="XX124"/>
      <c r="XY124"/>
      <c r="XZ124"/>
      <c r="YA124"/>
      <c r="YB124"/>
      <c r="YC124"/>
      <c r="YD124"/>
      <c r="YE124"/>
      <c r="YF124"/>
      <c r="YG124"/>
      <c r="YH124"/>
      <c r="YI124"/>
      <c r="YJ124"/>
      <c r="YK124"/>
      <c r="YL124"/>
      <c r="YM124"/>
      <c r="YN124"/>
      <c r="YO124"/>
      <c r="YP124"/>
      <c r="YQ124"/>
      <c r="YR124"/>
      <c r="YS124"/>
      <c r="YT124"/>
      <c r="YU124"/>
      <c r="YV124"/>
      <c r="YW124"/>
      <c r="YX124"/>
      <c r="YY124"/>
      <c r="YZ124"/>
      <c r="ZA124"/>
      <c r="ZB124"/>
      <c r="ZC124"/>
      <c r="ZD124"/>
      <c r="ZE124"/>
      <c r="ZF124"/>
      <c r="ZG124"/>
      <c r="ZH124"/>
      <c r="ZI124"/>
      <c r="ZJ124"/>
      <c r="ZK124"/>
      <c r="ZL124"/>
      <c r="ZM124"/>
      <c r="ZN124"/>
      <c r="ZO124"/>
      <c r="ZP124"/>
      <c r="ZQ124"/>
      <c r="ZR124"/>
      <c r="ZS124"/>
      <c r="ZT124"/>
      <c r="ZU124"/>
      <c r="ZV124"/>
      <c r="ZW124"/>
      <c r="ZX124"/>
      <c r="ZY124"/>
      <c r="ZZ124"/>
      <c r="AAA124"/>
      <c r="AAB124"/>
      <c r="AAC124"/>
      <c r="AAD124"/>
      <c r="AAE124"/>
      <c r="AAF124"/>
      <c r="AAG124"/>
      <c r="AAH124"/>
      <c r="AAI124"/>
      <c r="AAJ124"/>
      <c r="AAK124"/>
      <c r="AAL124"/>
      <c r="AAM124"/>
      <c r="AAN124"/>
      <c r="AAO124"/>
      <c r="AAP124"/>
      <c r="AAQ124"/>
      <c r="AAR124"/>
      <c r="AAS124"/>
      <c r="AAT124"/>
      <c r="AAU124"/>
      <c r="AAV124"/>
      <c r="AAW124"/>
      <c r="AAX124"/>
      <c r="AAY124"/>
      <c r="AAZ124"/>
      <c r="ABA124"/>
      <c r="ABB124"/>
      <c r="ABC124"/>
      <c r="ABD124"/>
      <c r="ABE124"/>
      <c r="ABF124"/>
      <c r="ABG124"/>
      <c r="ABH124"/>
      <c r="ABI124"/>
      <c r="ABJ124"/>
      <c r="ABK124"/>
      <c r="ABL124"/>
      <c r="ABM124"/>
      <c r="ABN124"/>
      <c r="ABO124"/>
      <c r="ABP124"/>
      <c r="ABQ124"/>
      <c r="ABR124"/>
      <c r="ABS124"/>
      <c r="ABT124"/>
      <c r="ABU124"/>
      <c r="ABV124"/>
      <c r="ABW124"/>
      <c r="ABX124"/>
      <c r="ABY124"/>
      <c r="ABZ124"/>
      <c r="ACA124"/>
      <c r="ACB124"/>
      <c r="ACC124"/>
      <c r="ACD124"/>
      <c r="ACE124"/>
      <c r="ACF124"/>
      <c r="ACG124"/>
      <c r="ACH124"/>
      <c r="ACI124"/>
      <c r="ACJ124"/>
      <c r="ACK124"/>
      <c r="ACL124"/>
      <c r="ACM124"/>
      <c r="ACN124"/>
      <c r="ACO124"/>
      <c r="ACP124"/>
      <c r="ACQ124"/>
      <c r="ACR124"/>
      <c r="ACS124"/>
      <c r="ACT124"/>
      <c r="ACU124"/>
      <c r="ACV124"/>
      <c r="ACW124"/>
      <c r="ACX124"/>
      <c r="ACY124"/>
      <c r="ACZ124"/>
      <c r="ADA124"/>
      <c r="ADB124"/>
      <c r="ADC124"/>
      <c r="ADD124"/>
      <c r="ADE124"/>
      <c r="ADF124"/>
      <c r="ADG124"/>
      <c r="ADH124"/>
      <c r="ADI124"/>
      <c r="ADJ124"/>
      <c r="ADK124"/>
      <c r="ADL124"/>
      <c r="ADM124"/>
      <c r="ADN124"/>
      <c r="ADO124"/>
      <c r="ADP124"/>
      <c r="ADQ124"/>
      <c r="ADR124"/>
      <c r="ADS124"/>
      <c r="ADT124"/>
      <c r="ADU124"/>
      <c r="ADV124"/>
      <c r="ADW124"/>
      <c r="ADX124"/>
      <c r="ADY124"/>
      <c r="ADZ124"/>
      <c r="AEA124"/>
      <c r="AEB124"/>
      <c r="AEC124"/>
      <c r="AED124"/>
      <c r="AEE124"/>
      <c r="AEF124"/>
      <c r="AEG124"/>
      <c r="AEH124"/>
      <c r="AEI124"/>
      <c r="AEJ124"/>
      <c r="AEK124"/>
      <c r="AEL124"/>
      <c r="AEM124"/>
      <c r="AEN124"/>
      <c r="AEO124"/>
      <c r="AEP124"/>
      <c r="AEQ124"/>
      <c r="AER124"/>
      <c r="AES124"/>
      <c r="AET124"/>
      <c r="AEU124"/>
      <c r="AEV124"/>
      <c r="AEW124"/>
      <c r="AEX124"/>
      <c r="AEY124"/>
      <c r="AEZ124"/>
      <c r="AFA124"/>
      <c r="AFB124"/>
      <c r="AFC124"/>
      <c r="AFD124"/>
      <c r="AFE124"/>
      <c r="AFF124"/>
      <c r="AFG124"/>
      <c r="AFH124"/>
      <c r="AFI124"/>
      <c r="AFJ124"/>
      <c r="AFK124"/>
      <c r="AFL124"/>
      <c r="AFM124"/>
      <c r="AFN124"/>
      <c r="AFO124"/>
      <c r="AFP124"/>
      <c r="AFQ124"/>
      <c r="AFR124"/>
      <c r="AFS124"/>
      <c r="AFT124"/>
      <c r="AFU124"/>
      <c r="AFV124"/>
      <c r="AFW124"/>
      <c r="AFX124"/>
      <c r="AFY124"/>
      <c r="AFZ124"/>
      <c r="AGA124"/>
      <c r="AGB124"/>
      <c r="AGC124"/>
      <c r="AGD124"/>
      <c r="AGE124"/>
      <c r="AGF124"/>
      <c r="AGG124"/>
      <c r="AGH124"/>
      <c r="AGI124"/>
      <c r="AGJ124"/>
      <c r="AGK124"/>
      <c r="AGL124"/>
      <c r="AGM124"/>
      <c r="AGN124"/>
      <c r="AGO124"/>
      <c r="AGP124"/>
      <c r="AGQ124"/>
      <c r="AGR124"/>
      <c r="AGS124"/>
      <c r="AGT124"/>
      <c r="AGU124"/>
      <c r="AGV124"/>
      <c r="AGW124"/>
      <c r="AGX124"/>
      <c r="AGY124"/>
      <c r="AGZ124"/>
      <c r="AHA124"/>
      <c r="AHB124"/>
      <c r="AHC124"/>
      <c r="AHD124"/>
      <c r="AHE124"/>
      <c r="AHF124"/>
      <c r="AHG124"/>
      <c r="AHH124"/>
      <c r="AHI124"/>
      <c r="AHJ124"/>
      <c r="AHK124"/>
      <c r="AHL124"/>
      <c r="AHM124"/>
      <c r="AHN124"/>
      <c r="AHO124"/>
      <c r="AHP124"/>
      <c r="AHQ124"/>
      <c r="AHR124"/>
      <c r="AHS124"/>
      <c r="AHT124"/>
      <c r="AHU124"/>
      <c r="AHV124"/>
      <c r="AHW124"/>
      <c r="AHX124"/>
      <c r="AHY124"/>
      <c r="AHZ124"/>
      <c r="AIA124"/>
      <c r="AIB124"/>
      <c r="AIC124"/>
      <c r="AID124"/>
      <c r="AIE124"/>
      <c r="AIF124"/>
      <c r="AIG124"/>
      <c r="AIH124"/>
      <c r="AII124"/>
      <c r="AIJ124"/>
      <c r="AIK124"/>
      <c r="AIL124"/>
      <c r="AIM124"/>
      <c r="AIN124"/>
      <c r="AIO124"/>
      <c r="AIP124"/>
      <c r="AIQ124"/>
      <c r="AIR124"/>
      <c r="AIS124"/>
      <c r="AIT124"/>
      <c r="AIU124"/>
      <c r="AIV124"/>
      <c r="AIW124"/>
      <c r="AIX124"/>
      <c r="AIY124"/>
      <c r="AIZ124"/>
      <c r="AJA124"/>
      <c r="AJB124"/>
      <c r="AJC124"/>
      <c r="AJD124"/>
      <c r="AJE124"/>
      <c r="AJF124"/>
      <c r="AJG124"/>
      <c r="AJH124"/>
      <c r="AJI124"/>
      <c r="AJJ124"/>
      <c r="AJK124"/>
      <c r="AJL124"/>
      <c r="AJM124"/>
      <c r="AJN124"/>
      <c r="AJO124"/>
      <c r="AJP124"/>
      <c r="AJQ124"/>
      <c r="AJR124"/>
      <c r="AJS124"/>
      <c r="AJT124"/>
      <c r="AJU124"/>
      <c r="AJV124"/>
      <c r="AJW124"/>
      <c r="AJX124"/>
      <c r="AJY124"/>
      <c r="AJZ124"/>
      <c r="AKA124"/>
      <c r="AKB124"/>
      <c r="AKC124"/>
      <c r="AKD124"/>
      <c r="AKE124"/>
      <c r="AKF124"/>
      <c r="AKG124"/>
      <c r="AKH124"/>
      <c r="AKI124"/>
      <c r="AKJ124"/>
      <c r="AKK124"/>
      <c r="AKL124"/>
      <c r="AKM124"/>
      <c r="AKN124"/>
      <c r="AKO124"/>
      <c r="AKP124"/>
      <c r="AKQ124"/>
      <c r="AKR124"/>
      <c r="AKS124"/>
      <c r="AKT124"/>
      <c r="AKU124"/>
      <c r="AKV124"/>
      <c r="AKW124"/>
      <c r="AKX124"/>
      <c r="AKY124"/>
      <c r="AKZ124"/>
      <c r="ALA124"/>
      <c r="ALB124"/>
      <c r="ALC124"/>
      <c r="ALD124"/>
      <c r="ALE124"/>
      <c r="ALF124"/>
      <c r="ALG124"/>
      <c r="ALH124"/>
      <c r="ALI124"/>
      <c r="ALJ124"/>
      <c r="ALK124"/>
      <c r="ALL124"/>
      <c r="ALM124"/>
      <c r="ALN124"/>
      <c r="ALO124"/>
      <c r="ALP124"/>
      <c r="ALQ124"/>
      <c r="ALR124"/>
      <c r="ALS124"/>
      <c r="ALT124"/>
      <c r="ALU124"/>
      <c r="ALV124"/>
      <c r="ALW124"/>
      <c r="ALX124"/>
      <c r="ALY124"/>
      <c r="ALZ124"/>
      <c r="AMA124"/>
      <c r="AMB124"/>
      <c r="AMC124"/>
      <c r="AMD124"/>
      <c r="AME124"/>
      <c r="AMF124"/>
      <c r="AMG124"/>
      <c r="AMH124"/>
      <c r="AMI124"/>
      <c r="AMJ124"/>
      <c r="AMK124"/>
    </row>
    <row r="125" spans="1:1025" ht="17.100000000000001" customHeight="1">
      <c r="A125" s="21" t="s">
        <v>1179</v>
      </c>
      <c r="B125" s="20">
        <f>SUM(C125:W125)</f>
        <v>386.7</v>
      </c>
      <c r="D125" s="20">
        <f>53.6+52</f>
        <v>105.6</v>
      </c>
      <c r="E125" s="3">
        <f>SUM(53.6+52+40+50)</f>
        <v>195.6</v>
      </c>
      <c r="F125" s="3">
        <f>SUM(30+55.5)</f>
        <v>85.5</v>
      </c>
      <c r="H125" s="4"/>
    </row>
    <row r="126" spans="1:1025" ht="17.100000000000001" customHeight="1">
      <c r="A126" s="21" t="s">
        <v>1273</v>
      </c>
      <c r="B126" s="20">
        <f>SUM(C126:W126)</f>
        <v>378</v>
      </c>
      <c r="C126" s="20">
        <f>80+84</f>
        <v>164</v>
      </c>
      <c r="D126" s="20">
        <f>36+50+48+48</f>
        <v>182</v>
      </c>
      <c r="E126" s="3">
        <v>0</v>
      </c>
      <c r="F126" s="3">
        <f>SUM(32)</f>
        <v>32</v>
      </c>
    </row>
    <row r="127" spans="1:1025" ht="17.100000000000001" customHeight="1">
      <c r="A127" s="21" t="s">
        <v>1337</v>
      </c>
      <c r="B127" s="20">
        <f>SUM(C127:W127)</f>
        <v>377.6</v>
      </c>
      <c r="C127" s="20">
        <f>32+86</f>
        <v>118</v>
      </c>
      <c r="D127" s="20">
        <f>31.6+50+48+80+50</f>
        <v>259.60000000000002</v>
      </c>
      <c r="F127" s="3">
        <v>0</v>
      </c>
    </row>
    <row r="128" spans="1:1025" s="4" customFormat="1" ht="17.100000000000001" customHeight="1">
      <c r="A128" s="21" t="s">
        <v>1170</v>
      </c>
      <c r="B128" s="20">
        <f>SUM(C128:W128)</f>
        <v>376.6</v>
      </c>
      <c r="C128" s="20"/>
      <c r="D128" s="20">
        <v>36</v>
      </c>
      <c r="E128" s="3">
        <f>SUM(53.6+60+80+50)</f>
        <v>243.6</v>
      </c>
      <c r="F128" s="3">
        <f>SUM(31+34+32)</f>
        <v>97</v>
      </c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  <c r="SE128"/>
      <c r="SF128"/>
      <c r="SG128"/>
      <c r="SH128"/>
      <c r="SI128"/>
      <c r="SJ128"/>
      <c r="SK128"/>
      <c r="SL128"/>
      <c r="SM128"/>
      <c r="SN128"/>
      <c r="SO128"/>
      <c r="SP128"/>
      <c r="SQ128"/>
      <c r="SR128"/>
      <c r="SS128"/>
      <c r="ST128"/>
      <c r="SU128"/>
      <c r="SV128"/>
      <c r="SW128"/>
      <c r="SX128"/>
      <c r="SY128"/>
      <c r="SZ128"/>
      <c r="TA128"/>
      <c r="TB128"/>
      <c r="TC128"/>
      <c r="TD128"/>
      <c r="TE128"/>
      <c r="TF128"/>
      <c r="TG128"/>
      <c r="TH128"/>
      <c r="TI128"/>
      <c r="TJ128"/>
      <c r="TK128"/>
      <c r="TL128"/>
      <c r="TM128"/>
      <c r="TN128"/>
      <c r="TO128"/>
      <c r="TP128"/>
      <c r="TQ128"/>
      <c r="TR128"/>
      <c r="TS128"/>
      <c r="TT128"/>
      <c r="TU128"/>
      <c r="TV128"/>
      <c r="TW128"/>
      <c r="TX128"/>
      <c r="TY128"/>
      <c r="TZ128"/>
      <c r="UA128"/>
      <c r="UB128"/>
      <c r="UC128"/>
      <c r="UD128"/>
      <c r="UE128"/>
      <c r="UF128"/>
      <c r="UG128"/>
      <c r="UH128"/>
      <c r="UI128"/>
      <c r="UJ128"/>
      <c r="UK128"/>
      <c r="UL128"/>
      <c r="UM128"/>
      <c r="UN128"/>
      <c r="UO128"/>
      <c r="UP128"/>
      <c r="UQ128"/>
      <c r="UR128"/>
      <c r="US128"/>
      <c r="UT128"/>
      <c r="UU128"/>
      <c r="UV128"/>
      <c r="UW128"/>
      <c r="UX128"/>
      <c r="UY128"/>
      <c r="UZ128"/>
      <c r="VA128"/>
      <c r="VB128"/>
      <c r="VC128"/>
      <c r="VD128"/>
      <c r="VE128"/>
      <c r="VF128"/>
      <c r="VG128"/>
      <c r="VH128"/>
      <c r="VI128"/>
      <c r="VJ128"/>
      <c r="VK128"/>
      <c r="VL128"/>
      <c r="VM128"/>
      <c r="VN128"/>
      <c r="VO128"/>
      <c r="VP128"/>
      <c r="VQ128"/>
      <c r="VR128"/>
      <c r="VS128"/>
      <c r="VT128"/>
      <c r="VU128"/>
      <c r="VV128"/>
      <c r="VW128"/>
      <c r="VX128"/>
      <c r="VY128"/>
      <c r="VZ128"/>
      <c r="WA128"/>
      <c r="WB128"/>
      <c r="WC128"/>
      <c r="WD128"/>
      <c r="WE128"/>
      <c r="WF128"/>
      <c r="WG128"/>
      <c r="WH128"/>
      <c r="WI128"/>
      <c r="WJ128"/>
      <c r="WK128"/>
      <c r="WL128"/>
      <c r="WM128"/>
      <c r="WN128"/>
      <c r="WO128"/>
      <c r="WP128"/>
      <c r="WQ128"/>
      <c r="WR128"/>
      <c r="WS128"/>
      <c r="WT128"/>
      <c r="WU128"/>
      <c r="WV128"/>
      <c r="WW128"/>
      <c r="WX128"/>
      <c r="WY128"/>
      <c r="WZ128"/>
      <c r="XA128"/>
      <c r="XB128"/>
      <c r="XC128"/>
      <c r="XD128"/>
      <c r="XE128"/>
      <c r="XF128"/>
      <c r="XG128"/>
      <c r="XH128"/>
      <c r="XI128"/>
      <c r="XJ128"/>
      <c r="XK128"/>
      <c r="XL128"/>
      <c r="XM128"/>
      <c r="XN128"/>
      <c r="XO128"/>
      <c r="XP128"/>
      <c r="XQ128"/>
      <c r="XR128"/>
      <c r="XS128"/>
      <c r="XT128"/>
      <c r="XU128"/>
      <c r="XV128"/>
      <c r="XW128"/>
      <c r="XX128"/>
      <c r="XY128"/>
      <c r="XZ128"/>
      <c r="YA128"/>
      <c r="YB128"/>
      <c r="YC128"/>
      <c r="YD128"/>
      <c r="YE128"/>
      <c r="YF128"/>
      <c r="YG128"/>
      <c r="YH128"/>
      <c r="YI128"/>
      <c r="YJ128"/>
      <c r="YK128"/>
      <c r="YL128"/>
      <c r="YM128"/>
      <c r="YN128"/>
      <c r="YO128"/>
      <c r="YP128"/>
      <c r="YQ128"/>
      <c r="YR128"/>
      <c r="YS128"/>
      <c r="YT128"/>
      <c r="YU128"/>
      <c r="YV128"/>
      <c r="YW128"/>
      <c r="YX128"/>
      <c r="YY128"/>
      <c r="YZ128"/>
      <c r="ZA128"/>
      <c r="ZB128"/>
      <c r="ZC128"/>
      <c r="ZD128"/>
      <c r="ZE128"/>
      <c r="ZF128"/>
      <c r="ZG128"/>
      <c r="ZH128"/>
      <c r="ZI128"/>
      <c r="ZJ128"/>
      <c r="ZK128"/>
      <c r="ZL128"/>
      <c r="ZM128"/>
      <c r="ZN128"/>
      <c r="ZO128"/>
      <c r="ZP128"/>
      <c r="ZQ128"/>
      <c r="ZR128"/>
      <c r="ZS128"/>
      <c r="ZT128"/>
      <c r="ZU128"/>
      <c r="ZV128"/>
      <c r="ZW128"/>
      <c r="ZX128"/>
      <c r="ZY128"/>
      <c r="ZZ128"/>
      <c r="AAA128"/>
      <c r="AAB128"/>
      <c r="AAC128"/>
      <c r="AAD128"/>
      <c r="AAE128"/>
      <c r="AAF128"/>
      <c r="AAG128"/>
      <c r="AAH128"/>
      <c r="AAI128"/>
      <c r="AAJ128"/>
      <c r="AAK128"/>
      <c r="AAL128"/>
      <c r="AAM128"/>
      <c r="AAN128"/>
      <c r="AAO128"/>
      <c r="AAP128"/>
      <c r="AAQ128"/>
      <c r="AAR128"/>
      <c r="AAS128"/>
      <c r="AAT128"/>
      <c r="AAU128"/>
      <c r="AAV128"/>
      <c r="AAW128"/>
      <c r="AAX128"/>
      <c r="AAY128"/>
      <c r="AAZ128"/>
      <c r="ABA128"/>
      <c r="ABB128"/>
      <c r="ABC128"/>
      <c r="ABD128"/>
      <c r="ABE128"/>
      <c r="ABF128"/>
      <c r="ABG128"/>
      <c r="ABH128"/>
      <c r="ABI128"/>
      <c r="ABJ128"/>
      <c r="ABK128"/>
      <c r="ABL128"/>
      <c r="ABM128"/>
      <c r="ABN128"/>
      <c r="ABO128"/>
      <c r="ABP128"/>
      <c r="ABQ128"/>
      <c r="ABR128"/>
      <c r="ABS128"/>
      <c r="ABT128"/>
      <c r="ABU128"/>
      <c r="ABV128"/>
      <c r="ABW128"/>
      <c r="ABX128"/>
      <c r="ABY128"/>
      <c r="ABZ128"/>
      <c r="ACA128"/>
      <c r="ACB128"/>
      <c r="ACC128"/>
      <c r="ACD128"/>
      <c r="ACE128"/>
      <c r="ACF128"/>
      <c r="ACG128"/>
      <c r="ACH128"/>
      <c r="ACI128"/>
      <c r="ACJ128"/>
      <c r="ACK128"/>
      <c r="ACL128"/>
      <c r="ACM128"/>
      <c r="ACN128"/>
      <c r="ACO128"/>
      <c r="ACP128"/>
      <c r="ACQ128"/>
      <c r="ACR128"/>
      <c r="ACS128"/>
      <c r="ACT128"/>
      <c r="ACU128"/>
      <c r="ACV128"/>
      <c r="ACW128"/>
      <c r="ACX128"/>
      <c r="ACY128"/>
      <c r="ACZ128"/>
      <c r="ADA128"/>
      <c r="ADB128"/>
      <c r="ADC128"/>
      <c r="ADD128"/>
      <c r="ADE128"/>
      <c r="ADF128"/>
      <c r="ADG128"/>
      <c r="ADH128"/>
      <c r="ADI128"/>
      <c r="ADJ128"/>
      <c r="ADK128"/>
      <c r="ADL128"/>
      <c r="ADM128"/>
      <c r="ADN128"/>
      <c r="ADO128"/>
      <c r="ADP128"/>
      <c r="ADQ128"/>
      <c r="ADR128"/>
      <c r="ADS128"/>
      <c r="ADT128"/>
      <c r="ADU128"/>
      <c r="ADV128"/>
      <c r="ADW128"/>
      <c r="ADX128"/>
      <c r="ADY128"/>
      <c r="ADZ128"/>
      <c r="AEA128"/>
      <c r="AEB128"/>
      <c r="AEC128"/>
      <c r="AED128"/>
      <c r="AEE128"/>
      <c r="AEF128"/>
      <c r="AEG128"/>
      <c r="AEH128"/>
      <c r="AEI128"/>
      <c r="AEJ128"/>
      <c r="AEK128"/>
      <c r="AEL128"/>
      <c r="AEM128"/>
      <c r="AEN128"/>
      <c r="AEO128"/>
      <c r="AEP128"/>
      <c r="AEQ128"/>
      <c r="AER128"/>
      <c r="AES128"/>
      <c r="AET128"/>
      <c r="AEU128"/>
      <c r="AEV128"/>
      <c r="AEW128"/>
      <c r="AEX128"/>
      <c r="AEY128"/>
      <c r="AEZ128"/>
      <c r="AFA128"/>
      <c r="AFB128"/>
      <c r="AFC128"/>
      <c r="AFD128"/>
      <c r="AFE128"/>
      <c r="AFF128"/>
      <c r="AFG128"/>
      <c r="AFH128"/>
      <c r="AFI128"/>
      <c r="AFJ128"/>
      <c r="AFK128"/>
      <c r="AFL128"/>
      <c r="AFM128"/>
      <c r="AFN128"/>
      <c r="AFO128"/>
      <c r="AFP128"/>
      <c r="AFQ128"/>
      <c r="AFR128"/>
      <c r="AFS128"/>
      <c r="AFT128"/>
      <c r="AFU128"/>
      <c r="AFV128"/>
      <c r="AFW128"/>
      <c r="AFX128"/>
      <c r="AFY128"/>
      <c r="AFZ128"/>
      <c r="AGA128"/>
      <c r="AGB128"/>
      <c r="AGC128"/>
      <c r="AGD128"/>
      <c r="AGE128"/>
      <c r="AGF128"/>
      <c r="AGG128"/>
      <c r="AGH128"/>
      <c r="AGI128"/>
      <c r="AGJ128"/>
      <c r="AGK128"/>
      <c r="AGL128"/>
      <c r="AGM128"/>
      <c r="AGN128"/>
      <c r="AGO128"/>
      <c r="AGP128"/>
      <c r="AGQ128"/>
      <c r="AGR128"/>
      <c r="AGS128"/>
      <c r="AGT128"/>
      <c r="AGU128"/>
      <c r="AGV128"/>
      <c r="AGW128"/>
      <c r="AGX128"/>
      <c r="AGY128"/>
      <c r="AGZ128"/>
      <c r="AHA128"/>
      <c r="AHB128"/>
      <c r="AHC128"/>
      <c r="AHD128"/>
      <c r="AHE128"/>
      <c r="AHF128"/>
      <c r="AHG128"/>
      <c r="AHH128"/>
      <c r="AHI128"/>
      <c r="AHJ128"/>
      <c r="AHK128"/>
      <c r="AHL128"/>
      <c r="AHM128"/>
      <c r="AHN128"/>
      <c r="AHO128"/>
      <c r="AHP128"/>
      <c r="AHQ128"/>
      <c r="AHR128"/>
      <c r="AHS128"/>
      <c r="AHT128"/>
      <c r="AHU128"/>
      <c r="AHV128"/>
      <c r="AHW128"/>
      <c r="AHX128"/>
      <c r="AHY128"/>
      <c r="AHZ128"/>
      <c r="AIA128"/>
      <c r="AIB128"/>
      <c r="AIC128"/>
      <c r="AID128"/>
      <c r="AIE128"/>
      <c r="AIF128"/>
      <c r="AIG128"/>
      <c r="AIH128"/>
      <c r="AII128"/>
      <c r="AIJ128"/>
      <c r="AIK128"/>
      <c r="AIL128"/>
      <c r="AIM128"/>
      <c r="AIN128"/>
      <c r="AIO128"/>
      <c r="AIP128"/>
      <c r="AIQ128"/>
      <c r="AIR128"/>
      <c r="AIS128"/>
      <c r="AIT128"/>
      <c r="AIU128"/>
      <c r="AIV128"/>
      <c r="AIW128"/>
      <c r="AIX128"/>
      <c r="AIY128"/>
      <c r="AIZ128"/>
      <c r="AJA128"/>
      <c r="AJB128"/>
      <c r="AJC128"/>
      <c r="AJD128"/>
      <c r="AJE128"/>
      <c r="AJF128"/>
      <c r="AJG128"/>
      <c r="AJH128"/>
      <c r="AJI128"/>
      <c r="AJJ128"/>
      <c r="AJK128"/>
      <c r="AJL128"/>
      <c r="AJM128"/>
      <c r="AJN128"/>
      <c r="AJO128"/>
      <c r="AJP128"/>
      <c r="AJQ128"/>
      <c r="AJR128"/>
      <c r="AJS128"/>
      <c r="AJT128"/>
      <c r="AJU128"/>
      <c r="AJV128"/>
      <c r="AJW128"/>
      <c r="AJX128"/>
      <c r="AJY128"/>
      <c r="AJZ128"/>
      <c r="AKA128"/>
      <c r="AKB128"/>
      <c r="AKC128"/>
      <c r="AKD128"/>
      <c r="AKE128"/>
      <c r="AKF128"/>
      <c r="AKG128"/>
      <c r="AKH128"/>
      <c r="AKI128"/>
      <c r="AKJ128"/>
      <c r="AKK128"/>
      <c r="AKL128"/>
      <c r="AKM128"/>
      <c r="AKN128"/>
      <c r="AKO128"/>
      <c r="AKP128"/>
      <c r="AKQ128"/>
      <c r="AKR128"/>
      <c r="AKS128"/>
      <c r="AKT128"/>
      <c r="AKU128"/>
      <c r="AKV128"/>
      <c r="AKW128"/>
      <c r="AKX128"/>
      <c r="AKY128"/>
      <c r="AKZ128"/>
      <c r="ALA128"/>
      <c r="ALB128"/>
      <c r="ALC128"/>
      <c r="ALD128"/>
      <c r="ALE128"/>
      <c r="ALF128"/>
      <c r="ALG128"/>
      <c r="ALH128"/>
      <c r="ALI128"/>
      <c r="ALJ128"/>
      <c r="ALK128"/>
      <c r="ALL128"/>
      <c r="ALM128"/>
      <c r="ALN128"/>
      <c r="ALO128"/>
      <c r="ALP128"/>
      <c r="ALQ128"/>
      <c r="ALR128"/>
      <c r="ALS128"/>
      <c r="ALT128"/>
      <c r="ALU128"/>
      <c r="ALV128"/>
      <c r="ALW128"/>
      <c r="ALX128"/>
      <c r="ALY128"/>
      <c r="ALZ128"/>
      <c r="AMA128"/>
      <c r="AMB128"/>
      <c r="AMC128"/>
      <c r="AMD128"/>
      <c r="AME128"/>
      <c r="AMF128"/>
      <c r="AMG128"/>
      <c r="AMH128"/>
      <c r="AMI128"/>
      <c r="AMJ128"/>
      <c r="AMK128"/>
    </row>
    <row r="129" spans="1:1025" ht="17.100000000000001" customHeight="1">
      <c r="A129" s="21" t="s">
        <v>1410</v>
      </c>
      <c r="B129" s="20">
        <f>SUM(C129:W129)</f>
        <v>372</v>
      </c>
      <c r="C129" s="20">
        <f>84+120+84+84</f>
        <v>372</v>
      </c>
    </row>
    <row r="130" spans="1:1025" s="4" customFormat="1" ht="17.100000000000001" customHeight="1">
      <c r="A130" s="21" t="s">
        <v>1388</v>
      </c>
      <c r="B130" s="20">
        <f>SUM(C130:W130)</f>
        <v>364</v>
      </c>
      <c r="C130" s="20">
        <f>120+84</f>
        <v>204</v>
      </c>
      <c r="D130" s="20">
        <v>160</v>
      </c>
      <c r="E130" s="3"/>
      <c r="F130" s="3">
        <v>0</v>
      </c>
      <c r="H130" s="3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  <c r="LM130"/>
      <c r="LN130"/>
      <c r="LO130"/>
      <c r="LP130"/>
      <c r="LQ130"/>
      <c r="LR130"/>
      <c r="LS130"/>
      <c r="LT130"/>
      <c r="LU130"/>
      <c r="LV130"/>
      <c r="LW130"/>
      <c r="LX130"/>
      <c r="LY130"/>
      <c r="LZ130"/>
      <c r="MA130"/>
      <c r="MB130"/>
      <c r="MC130"/>
      <c r="MD130"/>
      <c r="ME130"/>
      <c r="MF130"/>
      <c r="MG130"/>
      <c r="MH130"/>
      <c r="MI130"/>
      <c r="MJ130"/>
      <c r="MK130"/>
      <c r="ML130"/>
      <c r="MM130"/>
      <c r="MN130"/>
      <c r="MO130"/>
      <c r="MP130"/>
      <c r="MQ130"/>
      <c r="MR130"/>
      <c r="MS130"/>
      <c r="MT130"/>
      <c r="MU130"/>
      <c r="MV130"/>
      <c r="MW130"/>
      <c r="MX130"/>
      <c r="MY130"/>
      <c r="MZ130"/>
      <c r="NA130"/>
      <c r="NB130"/>
      <c r="NC130"/>
      <c r="ND130"/>
      <c r="NE130"/>
      <c r="NF130"/>
      <c r="NG130"/>
      <c r="NH130"/>
      <c r="NI130"/>
      <c r="NJ130"/>
      <c r="NK130"/>
      <c r="NL130"/>
      <c r="NM130"/>
      <c r="NN130"/>
      <c r="NO130"/>
      <c r="NP130"/>
      <c r="NQ130"/>
      <c r="NR130"/>
      <c r="NS130"/>
      <c r="NT130"/>
      <c r="NU130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OK130"/>
      <c r="OL130"/>
      <c r="OM130"/>
      <c r="ON130"/>
      <c r="OO130"/>
      <c r="OP130"/>
      <c r="OQ130"/>
      <c r="OR130"/>
      <c r="OS130"/>
      <c r="OT130"/>
      <c r="OU130"/>
      <c r="OV130"/>
      <c r="OW130"/>
      <c r="OX130"/>
      <c r="OY130"/>
      <c r="OZ130"/>
      <c r="PA130"/>
      <c r="PB130"/>
      <c r="PC130"/>
      <c r="PD130"/>
      <c r="PE130"/>
      <c r="PF130"/>
      <c r="PG130"/>
      <c r="PH130"/>
      <c r="PI130"/>
      <c r="PJ130"/>
      <c r="PK130"/>
      <c r="PL130"/>
      <c r="PM130"/>
      <c r="PN130"/>
      <c r="PO130"/>
      <c r="PP130"/>
      <c r="PQ130"/>
      <c r="PR130"/>
      <c r="PS130"/>
      <c r="PT130"/>
      <c r="PU130"/>
      <c r="PV130"/>
      <c r="PW130"/>
      <c r="PX130"/>
      <c r="PY130"/>
      <c r="PZ130"/>
      <c r="QA130"/>
      <c r="QB130"/>
      <c r="QC130"/>
      <c r="QD130"/>
      <c r="QE130"/>
      <c r="QF130"/>
      <c r="QG130"/>
      <c r="QH130"/>
      <c r="QI130"/>
      <c r="QJ130"/>
      <c r="QK130"/>
      <c r="QL130"/>
      <c r="QM130"/>
      <c r="QN130"/>
      <c r="QO130"/>
      <c r="QP130"/>
      <c r="QQ130"/>
      <c r="QR130"/>
      <c r="QS130"/>
      <c r="QT130"/>
      <c r="QU130"/>
      <c r="QV130"/>
      <c r="QW130"/>
      <c r="QX130"/>
      <c r="QY130"/>
      <c r="QZ130"/>
      <c r="RA130"/>
      <c r="RB130"/>
      <c r="RC130"/>
      <c r="RD130"/>
      <c r="RE130"/>
      <c r="RF130"/>
      <c r="RG130"/>
      <c r="RH130"/>
      <c r="RI130"/>
      <c r="RJ130"/>
      <c r="RK130"/>
      <c r="RL130"/>
      <c r="RM130"/>
      <c r="RN130"/>
      <c r="RO130"/>
      <c r="RP130"/>
      <c r="RQ130"/>
      <c r="RR130"/>
      <c r="RS130"/>
      <c r="RT130"/>
      <c r="RU130"/>
      <c r="RV130"/>
      <c r="RW130"/>
      <c r="RX130"/>
      <c r="RY130"/>
      <c r="RZ130"/>
      <c r="SA130"/>
      <c r="SB130"/>
      <c r="SC130"/>
      <c r="SD130"/>
      <c r="SE130"/>
      <c r="SF130"/>
      <c r="SG130"/>
      <c r="SH130"/>
      <c r="SI130"/>
      <c r="SJ130"/>
      <c r="SK130"/>
      <c r="SL130"/>
      <c r="SM130"/>
      <c r="SN130"/>
      <c r="SO130"/>
      <c r="SP130"/>
      <c r="SQ130"/>
      <c r="SR130"/>
      <c r="SS130"/>
      <c r="ST130"/>
      <c r="SU130"/>
      <c r="SV130"/>
      <c r="SW130"/>
      <c r="SX130"/>
      <c r="SY130"/>
      <c r="SZ130"/>
      <c r="TA130"/>
      <c r="TB130"/>
      <c r="TC130"/>
      <c r="TD130"/>
      <c r="TE130"/>
      <c r="TF130"/>
      <c r="TG130"/>
      <c r="TH130"/>
      <c r="TI130"/>
      <c r="TJ130"/>
      <c r="TK130"/>
      <c r="TL130"/>
      <c r="TM130"/>
      <c r="TN130"/>
      <c r="TO130"/>
      <c r="TP130"/>
      <c r="TQ130"/>
      <c r="TR130"/>
      <c r="TS130"/>
      <c r="TT130"/>
      <c r="TU130"/>
      <c r="TV130"/>
      <c r="TW130"/>
      <c r="TX130"/>
      <c r="TY130"/>
      <c r="TZ130"/>
      <c r="UA130"/>
      <c r="UB130"/>
      <c r="UC130"/>
      <c r="UD130"/>
      <c r="UE130"/>
      <c r="UF130"/>
      <c r="UG130"/>
      <c r="UH130"/>
      <c r="UI130"/>
      <c r="UJ130"/>
      <c r="UK130"/>
      <c r="UL130"/>
      <c r="UM130"/>
      <c r="UN130"/>
      <c r="UO130"/>
      <c r="UP130"/>
      <c r="UQ130"/>
      <c r="UR130"/>
      <c r="US130"/>
      <c r="UT130"/>
      <c r="UU130"/>
      <c r="UV130"/>
      <c r="UW130"/>
      <c r="UX130"/>
      <c r="UY130"/>
      <c r="UZ130"/>
      <c r="VA130"/>
      <c r="VB130"/>
      <c r="VC130"/>
      <c r="VD130"/>
      <c r="VE130"/>
      <c r="VF130"/>
      <c r="VG130"/>
      <c r="VH130"/>
      <c r="VI130"/>
      <c r="VJ130"/>
      <c r="VK130"/>
      <c r="VL130"/>
      <c r="VM130"/>
      <c r="VN130"/>
      <c r="VO130"/>
      <c r="VP130"/>
      <c r="VQ130"/>
      <c r="VR130"/>
      <c r="VS130"/>
      <c r="VT130"/>
      <c r="VU130"/>
      <c r="VV130"/>
      <c r="VW130"/>
      <c r="VX130"/>
      <c r="VY130"/>
      <c r="VZ130"/>
      <c r="WA130"/>
      <c r="WB130"/>
      <c r="WC130"/>
      <c r="WD130"/>
      <c r="WE130"/>
      <c r="WF130"/>
      <c r="WG130"/>
      <c r="WH130"/>
      <c r="WI130"/>
      <c r="WJ130"/>
      <c r="WK130"/>
      <c r="WL130"/>
      <c r="WM130"/>
      <c r="WN130"/>
      <c r="WO130"/>
      <c r="WP130"/>
      <c r="WQ130"/>
      <c r="WR130"/>
      <c r="WS130"/>
      <c r="WT130"/>
      <c r="WU130"/>
      <c r="WV130"/>
      <c r="WW130"/>
      <c r="WX130"/>
      <c r="WY130"/>
      <c r="WZ130"/>
      <c r="XA130"/>
      <c r="XB130"/>
      <c r="XC130"/>
      <c r="XD130"/>
      <c r="XE130"/>
      <c r="XF130"/>
      <c r="XG130"/>
      <c r="XH130"/>
      <c r="XI130"/>
      <c r="XJ130"/>
      <c r="XK130"/>
      <c r="XL130"/>
      <c r="XM130"/>
      <c r="XN130"/>
      <c r="XO130"/>
      <c r="XP130"/>
      <c r="XQ130"/>
      <c r="XR130"/>
      <c r="XS130"/>
      <c r="XT130"/>
      <c r="XU130"/>
      <c r="XV130"/>
      <c r="XW130"/>
      <c r="XX130"/>
      <c r="XY130"/>
      <c r="XZ130"/>
      <c r="YA130"/>
      <c r="YB130"/>
      <c r="YC130"/>
      <c r="YD130"/>
      <c r="YE130"/>
      <c r="YF130"/>
      <c r="YG130"/>
      <c r="YH130"/>
      <c r="YI130"/>
      <c r="YJ130"/>
      <c r="YK130"/>
      <c r="YL130"/>
      <c r="YM130"/>
      <c r="YN130"/>
      <c r="YO130"/>
      <c r="YP130"/>
      <c r="YQ130"/>
      <c r="YR130"/>
      <c r="YS130"/>
      <c r="YT130"/>
      <c r="YU130"/>
      <c r="YV130"/>
      <c r="YW130"/>
      <c r="YX130"/>
      <c r="YY130"/>
      <c r="YZ130"/>
      <c r="ZA130"/>
      <c r="ZB130"/>
      <c r="ZC130"/>
      <c r="ZD130"/>
      <c r="ZE130"/>
      <c r="ZF130"/>
      <c r="ZG130"/>
      <c r="ZH130"/>
      <c r="ZI130"/>
      <c r="ZJ130"/>
      <c r="ZK130"/>
      <c r="ZL130"/>
      <c r="ZM130"/>
      <c r="ZN130"/>
      <c r="ZO130"/>
      <c r="ZP130"/>
      <c r="ZQ130"/>
      <c r="ZR130"/>
      <c r="ZS130"/>
      <c r="ZT130"/>
      <c r="ZU130"/>
      <c r="ZV130"/>
      <c r="ZW130"/>
      <c r="ZX130"/>
      <c r="ZY130"/>
      <c r="ZZ130"/>
      <c r="AAA130"/>
      <c r="AAB130"/>
      <c r="AAC130"/>
      <c r="AAD130"/>
      <c r="AAE130"/>
      <c r="AAF130"/>
      <c r="AAG130"/>
      <c r="AAH130"/>
      <c r="AAI130"/>
      <c r="AAJ130"/>
      <c r="AAK130"/>
      <c r="AAL130"/>
      <c r="AAM130"/>
      <c r="AAN130"/>
      <c r="AAO130"/>
      <c r="AAP130"/>
      <c r="AAQ130"/>
      <c r="AAR130"/>
      <c r="AAS130"/>
      <c r="AAT130"/>
      <c r="AAU130"/>
      <c r="AAV130"/>
      <c r="AAW130"/>
      <c r="AAX130"/>
      <c r="AAY130"/>
      <c r="AAZ130"/>
      <c r="ABA130"/>
      <c r="ABB130"/>
      <c r="ABC130"/>
      <c r="ABD130"/>
      <c r="ABE130"/>
      <c r="ABF130"/>
      <c r="ABG130"/>
      <c r="ABH130"/>
      <c r="ABI130"/>
      <c r="ABJ130"/>
      <c r="ABK130"/>
      <c r="ABL130"/>
      <c r="ABM130"/>
      <c r="ABN130"/>
      <c r="ABO130"/>
      <c r="ABP130"/>
      <c r="ABQ130"/>
      <c r="ABR130"/>
      <c r="ABS130"/>
      <c r="ABT130"/>
      <c r="ABU130"/>
      <c r="ABV130"/>
      <c r="ABW130"/>
      <c r="ABX130"/>
      <c r="ABY130"/>
      <c r="ABZ130"/>
      <c r="ACA130"/>
      <c r="ACB130"/>
      <c r="ACC130"/>
      <c r="ACD130"/>
      <c r="ACE130"/>
      <c r="ACF130"/>
      <c r="ACG130"/>
      <c r="ACH130"/>
      <c r="ACI130"/>
      <c r="ACJ130"/>
      <c r="ACK130"/>
      <c r="ACL130"/>
      <c r="ACM130"/>
      <c r="ACN130"/>
      <c r="ACO130"/>
      <c r="ACP130"/>
      <c r="ACQ130"/>
      <c r="ACR130"/>
      <c r="ACS130"/>
      <c r="ACT130"/>
      <c r="ACU130"/>
      <c r="ACV130"/>
      <c r="ACW130"/>
      <c r="ACX130"/>
      <c r="ACY130"/>
      <c r="ACZ130"/>
      <c r="ADA130"/>
      <c r="ADB130"/>
      <c r="ADC130"/>
      <c r="ADD130"/>
      <c r="ADE130"/>
      <c r="ADF130"/>
      <c r="ADG130"/>
      <c r="ADH130"/>
      <c r="ADI130"/>
      <c r="ADJ130"/>
      <c r="ADK130"/>
      <c r="ADL130"/>
      <c r="ADM130"/>
      <c r="ADN130"/>
      <c r="ADO130"/>
      <c r="ADP130"/>
      <c r="ADQ130"/>
      <c r="ADR130"/>
      <c r="ADS130"/>
      <c r="ADT130"/>
      <c r="ADU130"/>
      <c r="ADV130"/>
      <c r="ADW130"/>
      <c r="ADX130"/>
      <c r="ADY130"/>
      <c r="ADZ130"/>
      <c r="AEA130"/>
      <c r="AEB130"/>
      <c r="AEC130"/>
      <c r="AED130"/>
      <c r="AEE130"/>
      <c r="AEF130"/>
      <c r="AEG130"/>
      <c r="AEH130"/>
      <c r="AEI130"/>
      <c r="AEJ130"/>
      <c r="AEK130"/>
      <c r="AEL130"/>
      <c r="AEM130"/>
      <c r="AEN130"/>
      <c r="AEO130"/>
      <c r="AEP130"/>
      <c r="AEQ130"/>
      <c r="AER130"/>
      <c r="AES130"/>
      <c r="AET130"/>
      <c r="AEU130"/>
      <c r="AEV130"/>
      <c r="AEW130"/>
      <c r="AEX130"/>
      <c r="AEY130"/>
      <c r="AEZ130"/>
      <c r="AFA130"/>
      <c r="AFB130"/>
      <c r="AFC130"/>
      <c r="AFD130"/>
      <c r="AFE130"/>
      <c r="AFF130"/>
      <c r="AFG130"/>
      <c r="AFH130"/>
      <c r="AFI130"/>
      <c r="AFJ130"/>
      <c r="AFK130"/>
      <c r="AFL130"/>
      <c r="AFM130"/>
      <c r="AFN130"/>
      <c r="AFO130"/>
      <c r="AFP130"/>
      <c r="AFQ130"/>
      <c r="AFR130"/>
      <c r="AFS130"/>
      <c r="AFT130"/>
      <c r="AFU130"/>
      <c r="AFV130"/>
      <c r="AFW130"/>
      <c r="AFX130"/>
      <c r="AFY130"/>
      <c r="AFZ130"/>
      <c r="AGA130"/>
      <c r="AGB130"/>
      <c r="AGC130"/>
      <c r="AGD130"/>
      <c r="AGE130"/>
      <c r="AGF130"/>
      <c r="AGG130"/>
      <c r="AGH130"/>
      <c r="AGI130"/>
      <c r="AGJ130"/>
      <c r="AGK130"/>
      <c r="AGL130"/>
      <c r="AGM130"/>
      <c r="AGN130"/>
      <c r="AGO130"/>
      <c r="AGP130"/>
      <c r="AGQ130"/>
      <c r="AGR130"/>
      <c r="AGS130"/>
      <c r="AGT130"/>
      <c r="AGU130"/>
      <c r="AGV130"/>
      <c r="AGW130"/>
      <c r="AGX130"/>
      <c r="AGY130"/>
      <c r="AGZ130"/>
      <c r="AHA130"/>
      <c r="AHB130"/>
      <c r="AHC130"/>
      <c r="AHD130"/>
      <c r="AHE130"/>
      <c r="AHF130"/>
      <c r="AHG130"/>
      <c r="AHH130"/>
      <c r="AHI130"/>
      <c r="AHJ130"/>
      <c r="AHK130"/>
      <c r="AHL130"/>
      <c r="AHM130"/>
      <c r="AHN130"/>
      <c r="AHO130"/>
      <c r="AHP130"/>
      <c r="AHQ130"/>
      <c r="AHR130"/>
      <c r="AHS130"/>
      <c r="AHT130"/>
      <c r="AHU130"/>
      <c r="AHV130"/>
      <c r="AHW130"/>
      <c r="AHX130"/>
      <c r="AHY130"/>
      <c r="AHZ130"/>
      <c r="AIA130"/>
      <c r="AIB130"/>
      <c r="AIC130"/>
      <c r="AID130"/>
      <c r="AIE130"/>
      <c r="AIF130"/>
      <c r="AIG130"/>
      <c r="AIH130"/>
      <c r="AII130"/>
      <c r="AIJ130"/>
      <c r="AIK130"/>
      <c r="AIL130"/>
      <c r="AIM130"/>
      <c r="AIN130"/>
      <c r="AIO130"/>
      <c r="AIP130"/>
      <c r="AIQ130"/>
      <c r="AIR130"/>
      <c r="AIS130"/>
      <c r="AIT130"/>
      <c r="AIU130"/>
      <c r="AIV130"/>
      <c r="AIW130"/>
      <c r="AIX130"/>
      <c r="AIY130"/>
      <c r="AIZ130"/>
      <c r="AJA130"/>
      <c r="AJB130"/>
      <c r="AJC130"/>
      <c r="AJD130"/>
      <c r="AJE130"/>
      <c r="AJF130"/>
      <c r="AJG130"/>
      <c r="AJH130"/>
      <c r="AJI130"/>
      <c r="AJJ130"/>
      <c r="AJK130"/>
      <c r="AJL130"/>
      <c r="AJM130"/>
      <c r="AJN130"/>
      <c r="AJO130"/>
      <c r="AJP130"/>
      <c r="AJQ130"/>
      <c r="AJR130"/>
      <c r="AJS130"/>
      <c r="AJT130"/>
      <c r="AJU130"/>
      <c r="AJV130"/>
      <c r="AJW130"/>
      <c r="AJX130"/>
      <c r="AJY130"/>
      <c r="AJZ130"/>
      <c r="AKA130"/>
      <c r="AKB130"/>
      <c r="AKC130"/>
      <c r="AKD130"/>
      <c r="AKE130"/>
      <c r="AKF130"/>
      <c r="AKG130"/>
      <c r="AKH130"/>
      <c r="AKI130"/>
      <c r="AKJ130"/>
      <c r="AKK130"/>
      <c r="AKL130"/>
      <c r="AKM130"/>
      <c r="AKN130"/>
      <c r="AKO130"/>
      <c r="AKP130"/>
      <c r="AKQ130"/>
      <c r="AKR130"/>
      <c r="AKS130"/>
      <c r="AKT130"/>
      <c r="AKU130"/>
      <c r="AKV130"/>
      <c r="AKW130"/>
      <c r="AKX130"/>
      <c r="AKY130"/>
      <c r="AKZ130"/>
      <c r="ALA130"/>
      <c r="ALB130"/>
      <c r="ALC130"/>
      <c r="ALD130"/>
      <c r="ALE130"/>
      <c r="ALF130"/>
      <c r="ALG130"/>
      <c r="ALH130"/>
      <c r="ALI130"/>
      <c r="ALJ130"/>
      <c r="ALK130"/>
      <c r="ALL130"/>
      <c r="ALM130"/>
      <c r="ALN130"/>
      <c r="ALO130"/>
      <c r="ALP130"/>
      <c r="ALQ130"/>
      <c r="ALR130"/>
      <c r="ALS130"/>
      <c r="ALT130"/>
      <c r="ALU130"/>
      <c r="ALV130"/>
      <c r="ALW130"/>
      <c r="ALX130"/>
      <c r="ALY130"/>
      <c r="ALZ130"/>
      <c r="AMA130"/>
      <c r="AMB130"/>
      <c r="AMC130"/>
      <c r="AMD130"/>
      <c r="AME130"/>
      <c r="AMF130"/>
      <c r="AMG130"/>
      <c r="AMH130"/>
      <c r="AMI130"/>
      <c r="AMJ130"/>
      <c r="AMK130"/>
    </row>
    <row r="131" spans="1:1025" s="4" customFormat="1" ht="17.100000000000001" customHeight="1">
      <c r="A131" s="21" t="s">
        <v>1411</v>
      </c>
      <c r="B131" s="20">
        <f>SUM(C131:W131)</f>
        <v>364</v>
      </c>
      <c r="C131" s="20">
        <f>120+160+84</f>
        <v>364</v>
      </c>
      <c r="D131" s="20"/>
      <c r="E131" s="3"/>
      <c r="F131" s="3"/>
      <c r="H131" s="3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  <c r="LM131"/>
      <c r="LN131"/>
      <c r="LO131"/>
      <c r="LP131"/>
      <c r="LQ131"/>
      <c r="LR131"/>
      <c r="LS131"/>
      <c r="LT131"/>
      <c r="LU131"/>
      <c r="LV131"/>
      <c r="LW131"/>
      <c r="LX131"/>
      <c r="LY131"/>
      <c r="LZ131"/>
      <c r="MA131"/>
      <c r="MB131"/>
      <c r="MC131"/>
      <c r="MD131"/>
      <c r="ME131"/>
      <c r="MF131"/>
      <c r="MG131"/>
      <c r="MH131"/>
      <c r="MI131"/>
      <c r="MJ131"/>
      <c r="MK131"/>
      <c r="ML131"/>
      <c r="MM131"/>
      <c r="MN131"/>
      <c r="MO131"/>
      <c r="MP131"/>
      <c r="MQ131"/>
      <c r="MR131"/>
      <c r="MS131"/>
      <c r="MT131"/>
      <c r="MU131"/>
      <c r="MV131"/>
      <c r="MW131"/>
      <c r="MX131"/>
      <c r="MY131"/>
      <c r="MZ131"/>
      <c r="NA131"/>
      <c r="NB131"/>
      <c r="NC131"/>
      <c r="ND131"/>
      <c r="NE131"/>
      <c r="NF131"/>
      <c r="NG131"/>
      <c r="NH131"/>
      <c r="NI131"/>
      <c r="NJ131"/>
      <c r="NK131"/>
      <c r="NL131"/>
      <c r="NM131"/>
      <c r="NN131"/>
      <c r="NO131"/>
      <c r="NP131"/>
      <c r="NQ131"/>
      <c r="NR131"/>
      <c r="NS131"/>
      <c r="NT131"/>
      <c r="NU131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OK131"/>
      <c r="OL131"/>
      <c r="OM131"/>
      <c r="ON131"/>
      <c r="OO131"/>
      <c r="OP131"/>
      <c r="OQ131"/>
      <c r="OR131"/>
      <c r="OS131"/>
      <c r="OT131"/>
      <c r="OU131"/>
      <c r="OV131"/>
      <c r="OW131"/>
      <c r="OX131"/>
      <c r="OY131"/>
      <c r="OZ131"/>
      <c r="PA131"/>
      <c r="PB131"/>
      <c r="PC131"/>
      <c r="PD131"/>
      <c r="PE131"/>
      <c r="PF131"/>
      <c r="PG131"/>
      <c r="PH131"/>
      <c r="PI131"/>
      <c r="PJ131"/>
      <c r="PK131"/>
      <c r="PL131"/>
      <c r="PM131"/>
      <c r="PN131"/>
      <c r="PO131"/>
      <c r="PP131"/>
      <c r="PQ131"/>
      <c r="PR131"/>
      <c r="PS131"/>
      <c r="PT131"/>
      <c r="PU131"/>
      <c r="PV131"/>
      <c r="PW131"/>
      <c r="PX131"/>
      <c r="PY131"/>
      <c r="PZ131"/>
      <c r="QA131"/>
      <c r="QB131"/>
      <c r="QC131"/>
      <c r="QD131"/>
      <c r="QE131"/>
      <c r="QF131"/>
      <c r="QG131"/>
      <c r="QH131"/>
      <c r="QI131"/>
      <c r="QJ131"/>
      <c r="QK131"/>
      <c r="QL131"/>
      <c r="QM131"/>
      <c r="QN131"/>
      <c r="QO131"/>
      <c r="QP131"/>
      <c r="QQ131"/>
      <c r="QR131"/>
      <c r="QS131"/>
      <c r="QT131"/>
      <c r="QU131"/>
      <c r="QV131"/>
      <c r="QW131"/>
      <c r="QX131"/>
      <c r="QY131"/>
      <c r="QZ131"/>
      <c r="RA131"/>
      <c r="RB131"/>
      <c r="RC131"/>
      <c r="RD131"/>
      <c r="RE131"/>
      <c r="RF131"/>
      <c r="RG131"/>
      <c r="RH131"/>
      <c r="RI131"/>
      <c r="RJ131"/>
      <c r="RK131"/>
      <c r="RL131"/>
      <c r="RM131"/>
      <c r="RN131"/>
      <c r="RO131"/>
      <c r="RP131"/>
      <c r="RQ131"/>
      <c r="RR131"/>
      <c r="RS131"/>
      <c r="RT131"/>
      <c r="RU131"/>
      <c r="RV131"/>
      <c r="RW131"/>
      <c r="RX131"/>
      <c r="RY131"/>
      <c r="RZ131"/>
      <c r="SA131"/>
      <c r="SB131"/>
      <c r="SC131"/>
      <c r="SD131"/>
      <c r="SE131"/>
      <c r="SF131"/>
      <c r="SG131"/>
      <c r="SH131"/>
      <c r="SI131"/>
      <c r="SJ131"/>
      <c r="SK131"/>
      <c r="SL131"/>
      <c r="SM131"/>
      <c r="SN131"/>
      <c r="SO131"/>
      <c r="SP131"/>
      <c r="SQ131"/>
      <c r="SR131"/>
      <c r="SS131"/>
      <c r="ST131"/>
      <c r="SU131"/>
      <c r="SV131"/>
      <c r="SW131"/>
      <c r="SX131"/>
      <c r="SY131"/>
      <c r="SZ131"/>
      <c r="TA131"/>
      <c r="TB131"/>
      <c r="TC131"/>
      <c r="TD131"/>
      <c r="TE131"/>
      <c r="TF131"/>
      <c r="TG131"/>
      <c r="TH131"/>
      <c r="TI131"/>
      <c r="TJ131"/>
      <c r="TK131"/>
      <c r="TL131"/>
      <c r="TM131"/>
      <c r="TN131"/>
      <c r="TO131"/>
      <c r="TP131"/>
      <c r="TQ131"/>
      <c r="TR131"/>
      <c r="TS131"/>
      <c r="TT131"/>
      <c r="TU131"/>
      <c r="TV131"/>
      <c r="TW131"/>
      <c r="TX131"/>
      <c r="TY131"/>
      <c r="TZ131"/>
      <c r="UA131"/>
      <c r="UB131"/>
      <c r="UC131"/>
      <c r="UD131"/>
      <c r="UE131"/>
      <c r="UF131"/>
      <c r="UG131"/>
      <c r="UH131"/>
      <c r="UI131"/>
      <c r="UJ131"/>
      <c r="UK131"/>
      <c r="UL131"/>
      <c r="UM131"/>
      <c r="UN131"/>
      <c r="UO131"/>
      <c r="UP131"/>
      <c r="UQ131"/>
      <c r="UR131"/>
      <c r="US131"/>
      <c r="UT131"/>
      <c r="UU131"/>
      <c r="UV131"/>
      <c r="UW131"/>
      <c r="UX131"/>
      <c r="UY131"/>
      <c r="UZ131"/>
      <c r="VA131"/>
      <c r="VB131"/>
      <c r="VC131"/>
      <c r="VD131"/>
      <c r="VE131"/>
      <c r="VF131"/>
      <c r="VG131"/>
      <c r="VH131"/>
      <c r="VI131"/>
      <c r="VJ131"/>
      <c r="VK131"/>
      <c r="VL131"/>
      <c r="VM131"/>
      <c r="VN131"/>
      <c r="VO131"/>
      <c r="VP131"/>
      <c r="VQ131"/>
      <c r="VR131"/>
      <c r="VS131"/>
      <c r="VT131"/>
      <c r="VU131"/>
      <c r="VV131"/>
      <c r="VW131"/>
      <c r="VX131"/>
      <c r="VY131"/>
      <c r="VZ131"/>
      <c r="WA131"/>
      <c r="WB131"/>
      <c r="WC131"/>
      <c r="WD131"/>
      <c r="WE131"/>
      <c r="WF131"/>
      <c r="WG131"/>
      <c r="WH131"/>
      <c r="WI131"/>
      <c r="WJ131"/>
      <c r="WK131"/>
      <c r="WL131"/>
      <c r="WM131"/>
      <c r="WN131"/>
      <c r="WO131"/>
      <c r="WP131"/>
      <c r="WQ131"/>
      <c r="WR131"/>
      <c r="WS131"/>
      <c r="WT131"/>
      <c r="WU131"/>
      <c r="WV131"/>
      <c r="WW131"/>
      <c r="WX131"/>
      <c r="WY131"/>
      <c r="WZ131"/>
      <c r="XA131"/>
      <c r="XB131"/>
      <c r="XC131"/>
      <c r="XD131"/>
      <c r="XE131"/>
      <c r="XF131"/>
      <c r="XG131"/>
      <c r="XH131"/>
      <c r="XI131"/>
      <c r="XJ131"/>
      <c r="XK131"/>
      <c r="XL131"/>
      <c r="XM131"/>
      <c r="XN131"/>
      <c r="XO131"/>
      <c r="XP131"/>
      <c r="XQ131"/>
      <c r="XR131"/>
      <c r="XS131"/>
      <c r="XT131"/>
      <c r="XU131"/>
      <c r="XV131"/>
      <c r="XW131"/>
      <c r="XX131"/>
      <c r="XY131"/>
      <c r="XZ131"/>
      <c r="YA131"/>
      <c r="YB131"/>
      <c r="YC131"/>
      <c r="YD131"/>
      <c r="YE131"/>
      <c r="YF131"/>
      <c r="YG131"/>
      <c r="YH131"/>
      <c r="YI131"/>
      <c r="YJ131"/>
      <c r="YK131"/>
      <c r="YL131"/>
      <c r="YM131"/>
      <c r="YN131"/>
      <c r="YO131"/>
      <c r="YP131"/>
      <c r="YQ131"/>
      <c r="YR131"/>
      <c r="YS131"/>
      <c r="YT131"/>
      <c r="YU131"/>
      <c r="YV131"/>
      <c r="YW131"/>
      <c r="YX131"/>
      <c r="YY131"/>
      <c r="YZ131"/>
      <c r="ZA131"/>
      <c r="ZB131"/>
      <c r="ZC131"/>
      <c r="ZD131"/>
      <c r="ZE131"/>
      <c r="ZF131"/>
      <c r="ZG131"/>
      <c r="ZH131"/>
      <c r="ZI131"/>
      <c r="ZJ131"/>
      <c r="ZK131"/>
      <c r="ZL131"/>
      <c r="ZM131"/>
      <c r="ZN131"/>
      <c r="ZO131"/>
      <c r="ZP131"/>
      <c r="ZQ131"/>
      <c r="ZR131"/>
      <c r="ZS131"/>
      <c r="ZT131"/>
      <c r="ZU131"/>
      <c r="ZV131"/>
      <c r="ZW131"/>
      <c r="ZX131"/>
      <c r="ZY131"/>
      <c r="ZZ131"/>
      <c r="AAA131"/>
      <c r="AAB131"/>
      <c r="AAC131"/>
      <c r="AAD131"/>
      <c r="AAE131"/>
      <c r="AAF131"/>
      <c r="AAG131"/>
      <c r="AAH131"/>
      <c r="AAI131"/>
      <c r="AAJ131"/>
      <c r="AAK131"/>
      <c r="AAL131"/>
      <c r="AAM131"/>
      <c r="AAN131"/>
      <c r="AAO131"/>
      <c r="AAP131"/>
      <c r="AAQ131"/>
      <c r="AAR131"/>
      <c r="AAS131"/>
      <c r="AAT131"/>
      <c r="AAU131"/>
      <c r="AAV131"/>
      <c r="AAW131"/>
      <c r="AAX131"/>
      <c r="AAY131"/>
      <c r="AAZ131"/>
      <c r="ABA131"/>
      <c r="ABB131"/>
      <c r="ABC131"/>
      <c r="ABD131"/>
      <c r="ABE131"/>
      <c r="ABF131"/>
      <c r="ABG131"/>
      <c r="ABH131"/>
      <c r="ABI131"/>
      <c r="ABJ131"/>
      <c r="ABK131"/>
      <c r="ABL131"/>
      <c r="ABM131"/>
      <c r="ABN131"/>
      <c r="ABO131"/>
      <c r="ABP131"/>
      <c r="ABQ131"/>
      <c r="ABR131"/>
      <c r="ABS131"/>
      <c r="ABT131"/>
      <c r="ABU131"/>
      <c r="ABV131"/>
      <c r="ABW131"/>
      <c r="ABX131"/>
      <c r="ABY131"/>
      <c r="ABZ131"/>
      <c r="ACA131"/>
      <c r="ACB131"/>
      <c r="ACC131"/>
      <c r="ACD131"/>
      <c r="ACE131"/>
      <c r="ACF131"/>
      <c r="ACG131"/>
      <c r="ACH131"/>
      <c r="ACI131"/>
      <c r="ACJ131"/>
      <c r="ACK131"/>
      <c r="ACL131"/>
      <c r="ACM131"/>
      <c r="ACN131"/>
      <c r="ACO131"/>
      <c r="ACP131"/>
      <c r="ACQ131"/>
      <c r="ACR131"/>
      <c r="ACS131"/>
      <c r="ACT131"/>
      <c r="ACU131"/>
      <c r="ACV131"/>
      <c r="ACW131"/>
      <c r="ACX131"/>
      <c r="ACY131"/>
      <c r="ACZ131"/>
      <c r="ADA131"/>
      <c r="ADB131"/>
      <c r="ADC131"/>
      <c r="ADD131"/>
      <c r="ADE131"/>
      <c r="ADF131"/>
      <c r="ADG131"/>
      <c r="ADH131"/>
      <c r="ADI131"/>
      <c r="ADJ131"/>
      <c r="ADK131"/>
      <c r="ADL131"/>
      <c r="ADM131"/>
      <c r="ADN131"/>
      <c r="ADO131"/>
      <c r="ADP131"/>
      <c r="ADQ131"/>
      <c r="ADR131"/>
      <c r="ADS131"/>
      <c r="ADT131"/>
      <c r="ADU131"/>
      <c r="ADV131"/>
      <c r="ADW131"/>
      <c r="ADX131"/>
      <c r="ADY131"/>
      <c r="ADZ131"/>
      <c r="AEA131"/>
      <c r="AEB131"/>
      <c r="AEC131"/>
      <c r="AED131"/>
      <c r="AEE131"/>
      <c r="AEF131"/>
      <c r="AEG131"/>
      <c r="AEH131"/>
      <c r="AEI131"/>
      <c r="AEJ131"/>
      <c r="AEK131"/>
      <c r="AEL131"/>
      <c r="AEM131"/>
      <c r="AEN131"/>
      <c r="AEO131"/>
      <c r="AEP131"/>
      <c r="AEQ131"/>
      <c r="AER131"/>
      <c r="AES131"/>
      <c r="AET131"/>
      <c r="AEU131"/>
      <c r="AEV131"/>
      <c r="AEW131"/>
      <c r="AEX131"/>
      <c r="AEY131"/>
      <c r="AEZ131"/>
      <c r="AFA131"/>
      <c r="AFB131"/>
      <c r="AFC131"/>
      <c r="AFD131"/>
      <c r="AFE131"/>
      <c r="AFF131"/>
      <c r="AFG131"/>
      <c r="AFH131"/>
      <c r="AFI131"/>
      <c r="AFJ131"/>
      <c r="AFK131"/>
      <c r="AFL131"/>
      <c r="AFM131"/>
      <c r="AFN131"/>
      <c r="AFO131"/>
      <c r="AFP131"/>
      <c r="AFQ131"/>
      <c r="AFR131"/>
      <c r="AFS131"/>
      <c r="AFT131"/>
      <c r="AFU131"/>
      <c r="AFV131"/>
      <c r="AFW131"/>
      <c r="AFX131"/>
      <c r="AFY131"/>
      <c r="AFZ131"/>
      <c r="AGA131"/>
      <c r="AGB131"/>
      <c r="AGC131"/>
      <c r="AGD131"/>
      <c r="AGE131"/>
      <c r="AGF131"/>
      <c r="AGG131"/>
      <c r="AGH131"/>
      <c r="AGI131"/>
      <c r="AGJ131"/>
      <c r="AGK131"/>
      <c r="AGL131"/>
      <c r="AGM131"/>
      <c r="AGN131"/>
      <c r="AGO131"/>
      <c r="AGP131"/>
      <c r="AGQ131"/>
      <c r="AGR131"/>
      <c r="AGS131"/>
      <c r="AGT131"/>
      <c r="AGU131"/>
      <c r="AGV131"/>
      <c r="AGW131"/>
      <c r="AGX131"/>
      <c r="AGY131"/>
      <c r="AGZ131"/>
      <c r="AHA131"/>
      <c r="AHB131"/>
      <c r="AHC131"/>
      <c r="AHD131"/>
      <c r="AHE131"/>
      <c r="AHF131"/>
      <c r="AHG131"/>
      <c r="AHH131"/>
      <c r="AHI131"/>
      <c r="AHJ131"/>
      <c r="AHK131"/>
      <c r="AHL131"/>
      <c r="AHM131"/>
      <c r="AHN131"/>
      <c r="AHO131"/>
      <c r="AHP131"/>
      <c r="AHQ131"/>
      <c r="AHR131"/>
      <c r="AHS131"/>
      <c r="AHT131"/>
      <c r="AHU131"/>
      <c r="AHV131"/>
      <c r="AHW131"/>
      <c r="AHX131"/>
      <c r="AHY131"/>
      <c r="AHZ131"/>
      <c r="AIA131"/>
      <c r="AIB131"/>
      <c r="AIC131"/>
      <c r="AID131"/>
      <c r="AIE131"/>
      <c r="AIF131"/>
      <c r="AIG131"/>
      <c r="AIH131"/>
      <c r="AII131"/>
      <c r="AIJ131"/>
      <c r="AIK131"/>
      <c r="AIL131"/>
      <c r="AIM131"/>
      <c r="AIN131"/>
      <c r="AIO131"/>
      <c r="AIP131"/>
      <c r="AIQ131"/>
      <c r="AIR131"/>
      <c r="AIS131"/>
      <c r="AIT131"/>
      <c r="AIU131"/>
      <c r="AIV131"/>
      <c r="AIW131"/>
      <c r="AIX131"/>
      <c r="AIY131"/>
      <c r="AIZ131"/>
      <c r="AJA131"/>
      <c r="AJB131"/>
      <c r="AJC131"/>
      <c r="AJD131"/>
      <c r="AJE131"/>
      <c r="AJF131"/>
      <c r="AJG131"/>
      <c r="AJH131"/>
      <c r="AJI131"/>
      <c r="AJJ131"/>
      <c r="AJK131"/>
      <c r="AJL131"/>
      <c r="AJM131"/>
      <c r="AJN131"/>
      <c r="AJO131"/>
      <c r="AJP131"/>
      <c r="AJQ131"/>
      <c r="AJR131"/>
      <c r="AJS131"/>
      <c r="AJT131"/>
      <c r="AJU131"/>
      <c r="AJV131"/>
      <c r="AJW131"/>
      <c r="AJX131"/>
      <c r="AJY131"/>
      <c r="AJZ131"/>
      <c r="AKA131"/>
      <c r="AKB131"/>
      <c r="AKC131"/>
      <c r="AKD131"/>
      <c r="AKE131"/>
      <c r="AKF131"/>
      <c r="AKG131"/>
      <c r="AKH131"/>
      <c r="AKI131"/>
      <c r="AKJ131"/>
      <c r="AKK131"/>
      <c r="AKL131"/>
      <c r="AKM131"/>
      <c r="AKN131"/>
      <c r="AKO131"/>
      <c r="AKP131"/>
      <c r="AKQ131"/>
      <c r="AKR131"/>
      <c r="AKS131"/>
      <c r="AKT131"/>
      <c r="AKU131"/>
      <c r="AKV131"/>
      <c r="AKW131"/>
      <c r="AKX131"/>
      <c r="AKY131"/>
      <c r="AKZ131"/>
      <c r="ALA131"/>
      <c r="ALB131"/>
      <c r="ALC131"/>
      <c r="ALD131"/>
      <c r="ALE131"/>
      <c r="ALF131"/>
      <c r="ALG131"/>
      <c r="ALH131"/>
      <c r="ALI131"/>
      <c r="ALJ131"/>
      <c r="ALK131"/>
      <c r="ALL131"/>
      <c r="ALM131"/>
      <c r="ALN131"/>
      <c r="ALO131"/>
      <c r="ALP131"/>
      <c r="ALQ131"/>
      <c r="ALR131"/>
      <c r="ALS131"/>
      <c r="ALT131"/>
      <c r="ALU131"/>
      <c r="ALV131"/>
      <c r="ALW131"/>
      <c r="ALX131"/>
      <c r="ALY131"/>
      <c r="ALZ131"/>
      <c r="AMA131"/>
      <c r="AMB131"/>
      <c r="AMC131"/>
      <c r="AMD131"/>
      <c r="AME131"/>
      <c r="AMF131"/>
      <c r="AMG131"/>
      <c r="AMH131"/>
      <c r="AMI131"/>
      <c r="AMJ131"/>
      <c r="AMK131"/>
    </row>
    <row r="132" spans="1:1025" ht="17.100000000000001" customHeight="1">
      <c r="A132" s="21" t="s">
        <v>1099</v>
      </c>
      <c r="B132" s="20">
        <f>SUM(C132:W132)</f>
        <v>348.2</v>
      </c>
      <c r="D132" s="20">
        <v>0</v>
      </c>
      <c r="E132" s="3">
        <v>0</v>
      </c>
      <c r="F132" s="3">
        <v>0</v>
      </c>
      <c r="H132" s="4"/>
      <c r="J132" s="4">
        <v>86.2</v>
      </c>
      <c r="M132" s="4">
        <v>150</v>
      </c>
      <c r="N132" s="4">
        <v>112</v>
      </c>
    </row>
    <row r="133" spans="1:1025" ht="17.100000000000001" customHeight="1">
      <c r="A133" s="21" t="s">
        <v>1283</v>
      </c>
      <c r="B133" s="20">
        <f>SUM(C133:W133)</f>
        <v>344</v>
      </c>
      <c r="C133" s="20">
        <f>33+52+51+52+50</f>
        <v>238</v>
      </c>
      <c r="D133" s="20">
        <v>0</v>
      </c>
      <c r="E133" s="3">
        <f>SUM(35+40)</f>
        <v>75</v>
      </c>
      <c r="F133" s="3">
        <v>0</v>
      </c>
      <c r="G133" s="4">
        <f>SUM(31)</f>
        <v>31</v>
      </c>
      <c r="H133" s="4"/>
    </row>
    <row r="134" spans="1:1025" s="4" customFormat="1" ht="17.100000000000001" customHeight="1">
      <c r="A134" s="21" t="s">
        <v>1358</v>
      </c>
      <c r="B134" s="20">
        <f>SUM(C134:W134)</f>
        <v>343</v>
      </c>
      <c r="C134" s="20">
        <f>81+50</f>
        <v>131</v>
      </c>
      <c r="D134" s="20">
        <f>32+48+50+82</f>
        <v>212</v>
      </c>
      <c r="E134" s="3"/>
      <c r="F134" s="3">
        <v>0</v>
      </c>
      <c r="H134" s="3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  <c r="KX134"/>
      <c r="KY134"/>
      <c r="KZ134"/>
      <c r="LA134"/>
      <c r="LB134"/>
      <c r="LC134"/>
      <c r="LD134"/>
      <c r="LE134"/>
      <c r="LF134"/>
      <c r="LG134"/>
      <c r="LH134"/>
      <c r="LI134"/>
      <c r="LJ134"/>
      <c r="LK134"/>
      <c r="LL134"/>
      <c r="LM134"/>
      <c r="LN134"/>
      <c r="LO134"/>
      <c r="LP134"/>
      <c r="LQ134"/>
      <c r="LR134"/>
      <c r="LS134"/>
      <c r="LT134"/>
      <c r="LU134"/>
      <c r="LV134"/>
      <c r="LW134"/>
      <c r="LX134"/>
      <c r="LY134"/>
      <c r="LZ134"/>
      <c r="MA134"/>
      <c r="MB134"/>
      <c r="MC134"/>
      <c r="MD134"/>
      <c r="ME134"/>
      <c r="MF134"/>
      <c r="MG134"/>
      <c r="MH134"/>
      <c r="MI134"/>
      <c r="MJ134"/>
      <c r="MK134"/>
      <c r="ML134"/>
      <c r="MM134"/>
      <c r="MN134"/>
      <c r="MO134"/>
      <c r="MP134"/>
      <c r="MQ134"/>
      <c r="MR134"/>
      <c r="MS134"/>
      <c r="MT134"/>
      <c r="MU134"/>
      <c r="MV134"/>
      <c r="MW134"/>
      <c r="MX134"/>
      <c r="MY134"/>
      <c r="MZ134"/>
      <c r="NA134"/>
      <c r="NB134"/>
      <c r="NC134"/>
      <c r="ND134"/>
      <c r="NE134"/>
      <c r="NF134"/>
      <c r="NG134"/>
      <c r="NH134"/>
      <c r="NI134"/>
      <c r="NJ134"/>
      <c r="NK134"/>
      <c r="NL134"/>
      <c r="NM134"/>
      <c r="NN134"/>
      <c r="NO134"/>
      <c r="NP134"/>
      <c r="NQ134"/>
      <c r="NR134"/>
      <c r="NS134"/>
      <c r="NT134"/>
      <c r="NU134"/>
      <c r="NV134"/>
      <c r="NW134"/>
      <c r="NX134"/>
      <c r="NY134"/>
      <c r="NZ134"/>
      <c r="OA134"/>
      <c r="OB134"/>
      <c r="OC134"/>
      <c r="OD134"/>
      <c r="OE134"/>
      <c r="OF134"/>
      <c r="OG134"/>
      <c r="OH134"/>
      <c r="OI134"/>
      <c r="OJ134"/>
      <c r="OK134"/>
      <c r="OL134"/>
      <c r="OM134"/>
      <c r="ON134"/>
      <c r="OO134"/>
      <c r="OP134"/>
      <c r="OQ134"/>
      <c r="OR134"/>
      <c r="OS134"/>
      <c r="OT134"/>
      <c r="OU134"/>
      <c r="OV134"/>
      <c r="OW134"/>
      <c r="OX134"/>
      <c r="OY134"/>
      <c r="OZ134"/>
      <c r="PA134"/>
      <c r="PB134"/>
      <c r="PC134"/>
      <c r="PD134"/>
      <c r="PE134"/>
      <c r="PF134"/>
      <c r="PG134"/>
      <c r="PH134"/>
      <c r="PI134"/>
      <c r="PJ134"/>
      <c r="PK134"/>
      <c r="PL134"/>
      <c r="PM134"/>
      <c r="PN134"/>
      <c r="PO134"/>
      <c r="PP134"/>
      <c r="PQ134"/>
      <c r="PR134"/>
      <c r="PS134"/>
      <c r="PT134"/>
      <c r="PU134"/>
      <c r="PV134"/>
      <c r="PW134"/>
      <c r="PX134"/>
      <c r="PY134"/>
      <c r="PZ134"/>
      <c r="QA134"/>
      <c r="QB134"/>
      <c r="QC134"/>
      <c r="QD134"/>
      <c r="QE134"/>
      <c r="QF134"/>
      <c r="QG134"/>
      <c r="QH134"/>
      <c r="QI134"/>
      <c r="QJ134"/>
      <c r="QK134"/>
      <c r="QL134"/>
      <c r="QM134"/>
      <c r="QN134"/>
      <c r="QO134"/>
      <c r="QP134"/>
      <c r="QQ134"/>
      <c r="QR134"/>
      <c r="QS134"/>
      <c r="QT134"/>
      <c r="QU134"/>
      <c r="QV134"/>
      <c r="QW134"/>
      <c r="QX134"/>
      <c r="QY134"/>
      <c r="QZ134"/>
      <c r="RA134"/>
      <c r="RB134"/>
      <c r="RC134"/>
      <c r="RD134"/>
      <c r="RE134"/>
      <c r="RF134"/>
      <c r="RG134"/>
      <c r="RH134"/>
      <c r="RI134"/>
      <c r="RJ134"/>
      <c r="RK134"/>
      <c r="RL134"/>
      <c r="RM134"/>
      <c r="RN134"/>
      <c r="RO134"/>
      <c r="RP134"/>
      <c r="RQ134"/>
      <c r="RR134"/>
      <c r="RS134"/>
      <c r="RT134"/>
      <c r="RU134"/>
      <c r="RV134"/>
      <c r="RW134"/>
      <c r="RX134"/>
      <c r="RY134"/>
      <c r="RZ134"/>
      <c r="SA134"/>
      <c r="SB134"/>
      <c r="SC134"/>
      <c r="SD134"/>
      <c r="SE134"/>
      <c r="SF134"/>
      <c r="SG134"/>
      <c r="SH134"/>
      <c r="SI134"/>
      <c r="SJ134"/>
      <c r="SK134"/>
      <c r="SL134"/>
      <c r="SM134"/>
      <c r="SN134"/>
      <c r="SO134"/>
      <c r="SP134"/>
      <c r="SQ134"/>
      <c r="SR134"/>
      <c r="SS134"/>
      <c r="ST134"/>
      <c r="SU134"/>
      <c r="SV134"/>
      <c r="SW134"/>
      <c r="SX134"/>
      <c r="SY134"/>
      <c r="SZ134"/>
      <c r="TA134"/>
      <c r="TB134"/>
      <c r="TC134"/>
      <c r="TD134"/>
      <c r="TE134"/>
      <c r="TF134"/>
      <c r="TG134"/>
      <c r="TH134"/>
      <c r="TI134"/>
      <c r="TJ134"/>
      <c r="TK134"/>
      <c r="TL134"/>
      <c r="TM134"/>
      <c r="TN134"/>
      <c r="TO134"/>
      <c r="TP134"/>
      <c r="TQ134"/>
      <c r="TR134"/>
      <c r="TS134"/>
      <c r="TT134"/>
      <c r="TU134"/>
      <c r="TV134"/>
      <c r="TW134"/>
      <c r="TX134"/>
      <c r="TY134"/>
      <c r="TZ134"/>
      <c r="UA134"/>
      <c r="UB134"/>
      <c r="UC134"/>
      <c r="UD134"/>
      <c r="UE134"/>
      <c r="UF134"/>
      <c r="UG134"/>
      <c r="UH134"/>
      <c r="UI134"/>
      <c r="UJ134"/>
      <c r="UK134"/>
      <c r="UL134"/>
      <c r="UM134"/>
      <c r="UN134"/>
      <c r="UO134"/>
      <c r="UP134"/>
      <c r="UQ134"/>
      <c r="UR134"/>
      <c r="US134"/>
      <c r="UT134"/>
      <c r="UU134"/>
      <c r="UV134"/>
      <c r="UW134"/>
      <c r="UX134"/>
      <c r="UY134"/>
      <c r="UZ134"/>
      <c r="VA134"/>
      <c r="VB134"/>
      <c r="VC134"/>
      <c r="VD134"/>
      <c r="VE134"/>
      <c r="VF134"/>
      <c r="VG134"/>
      <c r="VH134"/>
      <c r="VI134"/>
      <c r="VJ134"/>
      <c r="VK134"/>
      <c r="VL134"/>
      <c r="VM134"/>
      <c r="VN134"/>
      <c r="VO134"/>
      <c r="VP134"/>
      <c r="VQ134"/>
      <c r="VR134"/>
      <c r="VS134"/>
      <c r="VT134"/>
      <c r="VU134"/>
      <c r="VV134"/>
      <c r="VW134"/>
      <c r="VX134"/>
      <c r="VY134"/>
      <c r="VZ134"/>
      <c r="WA134"/>
      <c r="WB134"/>
      <c r="WC134"/>
      <c r="WD134"/>
      <c r="WE134"/>
      <c r="WF134"/>
      <c r="WG134"/>
      <c r="WH134"/>
      <c r="WI134"/>
      <c r="WJ134"/>
      <c r="WK134"/>
      <c r="WL134"/>
      <c r="WM134"/>
      <c r="WN134"/>
      <c r="WO134"/>
      <c r="WP134"/>
      <c r="WQ134"/>
      <c r="WR134"/>
      <c r="WS134"/>
      <c r="WT134"/>
      <c r="WU134"/>
      <c r="WV134"/>
      <c r="WW134"/>
      <c r="WX134"/>
      <c r="WY134"/>
      <c r="WZ134"/>
      <c r="XA134"/>
      <c r="XB134"/>
      <c r="XC134"/>
      <c r="XD134"/>
      <c r="XE134"/>
      <c r="XF134"/>
      <c r="XG134"/>
      <c r="XH134"/>
      <c r="XI134"/>
      <c r="XJ134"/>
      <c r="XK134"/>
      <c r="XL134"/>
      <c r="XM134"/>
      <c r="XN134"/>
      <c r="XO134"/>
      <c r="XP134"/>
      <c r="XQ134"/>
      <c r="XR134"/>
      <c r="XS134"/>
      <c r="XT134"/>
      <c r="XU134"/>
      <c r="XV134"/>
      <c r="XW134"/>
      <c r="XX134"/>
      <c r="XY134"/>
      <c r="XZ134"/>
      <c r="YA134"/>
      <c r="YB134"/>
      <c r="YC134"/>
      <c r="YD134"/>
      <c r="YE134"/>
      <c r="YF134"/>
      <c r="YG134"/>
      <c r="YH134"/>
      <c r="YI134"/>
      <c r="YJ134"/>
      <c r="YK134"/>
      <c r="YL134"/>
      <c r="YM134"/>
      <c r="YN134"/>
      <c r="YO134"/>
      <c r="YP134"/>
      <c r="YQ134"/>
      <c r="YR134"/>
      <c r="YS134"/>
      <c r="YT134"/>
      <c r="YU134"/>
      <c r="YV134"/>
      <c r="YW134"/>
      <c r="YX134"/>
      <c r="YY134"/>
      <c r="YZ134"/>
      <c r="ZA134"/>
      <c r="ZB134"/>
      <c r="ZC134"/>
      <c r="ZD134"/>
      <c r="ZE134"/>
      <c r="ZF134"/>
      <c r="ZG134"/>
      <c r="ZH134"/>
      <c r="ZI134"/>
      <c r="ZJ134"/>
      <c r="ZK134"/>
      <c r="ZL134"/>
      <c r="ZM134"/>
      <c r="ZN134"/>
      <c r="ZO134"/>
      <c r="ZP134"/>
      <c r="ZQ134"/>
      <c r="ZR134"/>
      <c r="ZS134"/>
      <c r="ZT134"/>
      <c r="ZU134"/>
      <c r="ZV134"/>
      <c r="ZW134"/>
      <c r="ZX134"/>
      <c r="ZY134"/>
      <c r="ZZ134"/>
      <c r="AAA134"/>
      <c r="AAB134"/>
      <c r="AAC134"/>
      <c r="AAD134"/>
      <c r="AAE134"/>
      <c r="AAF134"/>
      <c r="AAG134"/>
      <c r="AAH134"/>
      <c r="AAI134"/>
      <c r="AAJ134"/>
      <c r="AAK134"/>
      <c r="AAL134"/>
      <c r="AAM134"/>
      <c r="AAN134"/>
      <c r="AAO134"/>
      <c r="AAP134"/>
      <c r="AAQ134"/>
      <c r="AAR134"/>
      <c r="AAS134"/>
      <c r="AAT134"/>
      <c r="AAU134"/>
      <c r="AAV134"/>
      <c r="AAW134"/>
      <c r="AAX134"/>
      <c r="AAY134"/>
      <c r="AAZ134"/>
      <c r="ABA134"/>
      <c r="ABB134"/>
      <c r="ABC134"/>
      <c r="ABD134"/>
      <c r="ABE134"/>
      <c r="ABF134"/>
      <c r="ABG134"/>
      <c r="ABH134"/>
      <c r="ABI134"/>
      <c r="ABJ134"/>
      <c r="ABK134"/>
      <c r="ABL134"/>
      <c r="ABM134"/>
      <c r="ABN134"/>
      <c r="ABO134"/>
      <c r="ABP134"/>
      <c r="ABQ134"/>
      <c r="ABR134"/>
      <c r="ABS134"/>
      <c r="ABT134"/>
      <c r="ABU134"/>
      <c r="ABV134"/>
      <c r="ABW134"/>
      <c r="ABX134"/>
      <c r="ABY134"/>
      <c r="ABZ134"/>
      <c r="ACA134"/>
      <c r="ACB134"/>
      <c r="ACC134"/>
      <c r="ACD134"/>
      <c r="ACE134"/>
      <c r="ACF134"/>
      <c r="ACG134"/>
      <c r="ACH134"/>
      <c r="ACI134"/>
      <c r="ACJ134"/>
      <c r="ACK134"/>
      <c r="ACL134"/>
      <c r="ACM134"/>
      <c r="ACN134"/>
      <c r="ACO134"/>
      <c r="ACP134"/>
      <c r="ACQ134"/>
      <c r="ACR134"/>
      <c r="ACS134"/>
      <c r="ACT134"/>
      <c r="ACU134"/>
      <c r="ACV134"/>
      <c r="ACW134"/>
      <c r="ACX134"/>
      <c r="ACY134"/>
      <c r="ACZ134"/>
      <c r="ADA134"/>
      <c r="ADB134"/>
      <c r="ADC134"/>
      <c r="ADD134"/>
      <c r="ADE134"/>
      <c r="ADF134"/>
      <c r="ADG134"/>
      <c r="ADH134"/>
      <c r="ADI134"/>
      <c r="ADJ134"/>
      <c r="ADK134"/>
      <c r="ADL134"/>
      <c r="ADM134"/>
      <c r="ADN134"/>
      <c r="ADO134"/>
      <c r="ADP134"/>
      <c r="ADQ134"/>
      <c r="ADR134"/>
      <c r="ADS134"/>
      <c r="ADT134"/>
      <c r="ADU134"/>
      <c r="ADV134"/>
      <c r="ADW134"/>
      <c r="ADX134"/>
      <c r="ADY134"/>
      <c r="ADZ134"/>
      <c r="AEA134"/>
      <c r="AEB134"/>
      <c r="AEC134"/>
      <c r="AED134"/>
      <c r="AEE134"/>
      <c r="AEF134"/>
      <c r="AEG134"/>
      <c r="AEH134"/>
      <c r="AEI134"/>
      <c r="AEJ134"/>
      <c r="AEK134"/>
      <c r="AEL134"/>
      <c r="AEM134"/>
      <c r="AEN134"/>
      <c r="AEO134"/>
      <c r="AEP134"/>
      <c r="AEQ134"/>
      <c r="AER134"/>
      <c r="AES134"/>
      <c r="AET134"/>
      <c r="AEU134"/>
      <c r="AEV134"/>
      <c r="AEW134"/>
      <c r="AEX134"/>
      <c r="AEY134"/>
      <c r="AEZ134"/>
      <c r="AFA134"/>
      <c r="AFB134"/>
      <c r="AFC134"/>
      <c r="AFD134"/>
      <c r="AFE134"/>
      <c r="AFF134"/>
      <c r="AFG134"/>
      <c r="AFH134"/>
      <c r="AFI134"/>
      <c r="AFJ134"/>
      <c r="AFK134"/>
      <c r="AFL134"/>
      <c r="AFM134"/>
      <c r="AFN134"/>
      <c r="AFO134"/>
      <c r="AFP134"/>
      <c r="AFQ134"/>
      <c r="AFR134"/>
      <c r="AFS134"/>
      <c r="AFT134"/>
      <c r="AFU134"/>
      <c r="AFV134"/>
      <c r="AFW134"/>
      <c r="AFX134"/>
      <c r="AFY134"/>
      <c r="AFZ134"/>
      <c r="AGA134"/>
      <c r="AGB134"/>
      <c r="AGC134"/>
      <c r="AGD134"/>
      <c r="AGE134"/>
      <c r="AGF134"/>
      <c r="AGG134"/>
      <c r="AGH134"/>
      <c r="AGI134"/>
      <c r="AGJ134"/>
      <c r="AGK134"/>
      <c r="AGL134"/>
      <c r="AGM134"/>
      <c r="AGN134"/>
      <c r="AGO134"/>
      <c r="AGP134"/>
      <c r="AGQ134"/>
      <c r="AGR134"/>
      <c r="AGS134"/>
      <c r="AGT134"/>
      <c r="AGU134"/>
      <c r="AGV134"/>
      <c r="AGW134"/>
      <c r="AGX134"/>
      <c r="AGY134"/>
      <c r="AGZ134"/>
      <c r="AHA134"/>
      <c r="AHB134"/>
      <c r="AHC134"/>
      <c r="AHD134"/>
      <c r="AHE134"/>
      <c r="AHF134"/>
      <c r="AHG134"/>
      <c r="AHH134"/>
      <c r="AHI134"/>
      <c r="AHJ134"/>
      <c r="AHK134"/>
      <c r="AHL134"/>
      <c r="AHM134"/>
      <c r="AHN134"/>
      <c r="AHO134"/>
      <c r="AHP134"/>
      <c r="AHQ134"/>
      <c r="AHR134"/>
      <c r="AHS134"/>
      <c r="AHT134"/>
      <c r="AHU134"/>
      <c r="AHV134"/>
      <c r="AHW134"/>
      <c r="AHX134"/>
      <c r="AHY134"/>
      <c r="AHZ134"/>
      <c r="AIA134"/>
      <c r="AIB134"/>
      <c r="AIC134"/>
      <c r="AID134"/>
      <c r="AIE134"/>
      <c r="AIF134"/>
      <c r="AIG134"/>
      <c r="AIH134"/>
      <c r="AII134"/>
      <c r="AIJ134"/>
      <c r="AIK134"/>
      <c r="AIL134"/>
      <c r="AIM134"/>
      <c r="AIN134"/>
      <c r="AIO134"/>
      <c r="AIP134"/>
      <c r="AIQ134"/>
      <c r="AIR134"/>
      <c r="AIS134"/>
      <c r="AIT134"/>
      <c r="AIU134"/>
      <c r="AIV134"/>
      <c r="AIW134"/>
      <c r="AIX134"/>
      <c r="AIY134"/>
      <c r="AIZ134"/>
      <c r="AJA134"/>
      <c r="AJB134"/>
      <c r="AJC134"/>
      <c r="AJD134"/>
      <c r="AJE134"/>
      <c r="AJF134"/>
      <c r="AJG134"/>
      <c r="AJH134"/>
      <c r="AJI134"/>
      <c r="AJJ134"/>
      <c r="AJK134"/>
      <c r="AJL134"/>
      <c r="AJM134"/>
      <c r="AJN134"/>
      <c r="AJO134"/>
      <c r="AJP134"/>
      <c r="AJQ134"/>
      <c r="AJR134"/>
      <c r="AJS134"/>
      <c r="AJT134"/>
      <c r="AJU134"/>
      <c r="AJV134"/>
      <c r="AJW134"/>
      <c r="AJX134"/>
      <c r="AJY134"/>
      <c r="AJZ134"/>
      <c r="AKA134"/>
      <c r="AKB134"/>
      <c r="AKC134"/>
      <c r="AKD134"/>
      <c r="AKE134"/>
      <c r="AKF134"/>
      <c r="AKG134"/>
      <c r="AKH134"/>
      <c r="AKI134"/>
      <c r="AKJ134"/>
      <c r="AKK134"/>
      <c r="AKL134"/>
      <c r="AKM134"/>
      <c r="AKN134"/>
      <c r="AKO134"/>
      <c r="AKP134"/>
      <c r="AKQ134"/>
      <c r="AKR134"/>
      <c r="AKS134"/>
      <c r="AKT134"/>
      <c r="AKU134"/>
      <c r="AKV134"/>
      <c r="AKW134"/>
      <c r="AKX134"/>
      <c r="AKY134"/>
      <c r="AKZ134"/>
      <c r="ALA134"/>
      <c r="ALB134"/>
      <c r="ALC134"/>
      <c r="ALD134"/>
      <c r="ALE134"/>
      <c r="ALF134"/>
      <c r="ALG134"/>
      <c r="ALH134"/>
      <c r="ALI134"/>
      <c r="ALJ134"/>
      <c r="ALK134"/>
      <c r="ALL134"/>
      <c r="ALM134"/>
      <c r="ALN134"/>
      <c r="ALO134"/>
      <c r="ALP134"/>
      <c r="ALQ134"/>
      <c r="ALR134"/>
      <c r="ALS134"/>
      <c r="ALT134"/>
      <c r="ALU134"/>
      <c r="ALV134"/>
      <c r="ALW134"/>
      <c r="ALX134"/>
      <c r="ALY134"/>
      <c r="ALZ134"/>
      <c r="AMA134"/>
      <c r="AMB134"/>
      <c r="AMC134"/>
      <c r="AMD134"/>
      <c r="AME134"/>
      <c r="AMF134"/>
      <c r="AMG134"/>
      <c r="AMH134"/>
      <c r="AMI134"/>
      <c r="AMJ134"/>
      <c r="AMK134"/>
    </row>
    <row r="135" spans="1:1025" s="4" customFormat="1" ht="17.100000000000001" customHeight="1">
      <c r="A135" s="21" t="s">
        <v>1307</v>
      </c>
      <c r="B135" s="20">
        <f>SUM(C135:W135)</f>
        <v>337.5</v>
      </c>
      <c r="C135" s="20"/>
      <c r="D135" s="20">
        <f>46+54</f>
        <v>100</v>
      </c>
      <c r="E135" s="3">
        <f>SUM(30+40+35+50+30+52.5)</f>
        <v>237.5</v>
      </c>
      <c r="F135" s="3">
        <v>0</v>
      </c>
      <c r="H135" s="3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  <c r="LX135"/>
      <c r="LY135"/>
      <c r="LZ135"/>
      <c r="MA135"/>
      <c r="MB135"/>
      <c r="MC135"/>
      <c r="MD135"/>
      <c r="ME135"/>
      <c r="MF135"/>
      <c r="MG135"/>
      <c r="MH135"/>
      <c r="MI135"/>
      <c r="MJ135"/>
      <c r="MK135"/>
      <c r="ML135"/>
      <c r="MM135"/>
      <c r="MN135"/>
      <c r="MO135"/>
      <c r="MP135"/>
      <c r="MQ135"/>
      <c r="MR135"/>
      <c r="MS135"/>
      <c r="MT135"/>
      <c r="MU135"/>
      <c r="MV135"/>
      <c r="MW135"/>
      <c r="MX135"/>
      <c r="MY135"/>
      <c r="MZ135"/>
      <c r="NA135"/>
      <c r="NB135"/>
      <c r="NC135"/>
      <c r="ND135"/>
      <c r="NE135"/>
      <c r="NF135"/>
      <c r="NG135"/>
      <c r="NH135"/>
      <c r="NI135"/>
      <c r="NJ135"/>
      <c r="NK135"/>
      <c r="NL135"/>
      <c r="NM135"/>
      <c r="NN135"/>
      <c r="NO135"/>
      <c r="NP135"/>
      <c r="NQ135"/>
      <c r="NR135"/>
      <c r="NS135"/>
      <c r="NT135"/>
      <c r="NU135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OK135"/>
      <c r="OL135"/>
      <c r="OM135"/>
      <c r="ON135"/>
      <c r="OO135"/>
      <c r="OP135"/>
      <c r="OQ135"/>
      <c r="OR135"/>
      <c r="OS135"/>
      <c r="OT135"/>
      <c r="OU135"/>
      <c r="OV135"/>
      <c r="OW135"/>
      <c r="OX135"/>
      <c r="OY135"/>
      <c r="OZ135"/>
      <c r="PA135"/>
      <c r="PB135"/>
      <c r="PC135"/>
      <c r="PD135"/>
      <c r="PE135"/>
      <c r="PF135"/>
      <c r="PG135"/>
      <c r="PH135"/>
      <c r="PI135"/>
      <c r="PJ135"/>
      <c r="PK135"/>
      <c r="PL135"/>
      <c r="PM135"/>
      <c r="PN135"/>
      <c r="PO135"/>
      <c r="PP135"/>
      <c r="PQ135"/>
      <c r="PR135"/>
      <c r="PS135"/>
      <c r="PT135"/>
      <c r="PU135"/>
      <c r="PV135"/>
      <c r="PW135"/>
      <c r="PX135"/>
      <c r="PY135"/>
      <c r="PZ135"/>
      <c r="QA135"/>
      <c r="QB135"/>
      <c r="QC135"/>
      <c r="QD135"/>
      <c r="QE135"/>
      <c r="QF135"/>
      <c r="QG135"/>
      <c r="QH135"/>
      <c r="QI135"/>
      <c r="QJ135"/>
      <c r="QK135"/>
      <c r="QL135"/>
      <c r="QM135"/>
      <c r="QN135"/>
      <c r="QO135"/>
      <c r="QP135"/>
      <c r="QQ135"/>
      <c r="QR135"/>
      <c r="QS135"/>
      <c r="QT135"/>
      <c r="QU135"/>
      <c r="QV135"/>
      <c r="QW135"/>
      <c r="QX135"/>
      <c r="QY135"/>
      <c r="QZ135"/>
      <c r="RA135"/>
      <c r="RB135"/>
      <c r="RC135"/>
      <c r="RD135"/>
      <c r="RE135"/>
      <c r="RF135"/>
      <c r="RG135"/>
      <c r="RH135"/>
      <c r="RI135"/>
      <c r="RJ135"/>
      <c r="RK135"/>
      <c r="RL135"/>
      <c r="RM135"/>
      <c r="RN135"/>
      <c r="RO135"/>
      <c r="RP135"/>
      <c r="RQ135"/>
      <c r="RR135"/>
      <c r="RS135"/>
      <c r="RT135"/>
      <c r="RU135"/>
      <c r="RV135"/>
      <c r="RW135"/>
      <c r="RX135"/>
      <c r="RY135"/>
      <c r="RZ135"/>
      <c r="SA135"/>
      <c r="SB135"/>
      <c r="SC135"/>
      <c r="SD135"/>
      <c r="SE135"/>
      <c r="SF135"/>
      <c r="SG135"/>
      <c r="SH135"/>
      <c r="SI135"/>
      <c r="SJ135"/>
      <c r="SK135"/>
      <c r="SL135"/>
      <c r="SM135"/>
      <c r="SN135"/>
      <c r="SO135"/>
      <c r="SP135"/>
      <c r="SQ135"/>
      <c r="SR135"/>
      <c r="SS135"/>
      <c r="ST135"/>
      <c r="SU135"/>
      <c r="SV135"/>
      <c r="SW135"/>
      <c r="SX135"/>
      <c r="SY135"/>
      <c r="SZ135"/>
      <c r="TA135"/>
      <c r="TB135"/>
      <c r="TC135"/>
      <c r="TD135"/>
      <c r="TE135"/>
      <c r="TF135"/>
      <c r="TG135"/>
      <c r="TH135"/>
      <c r="TI135"/>
      <c r="TJ135"/>
      <c r="TK135"/>
      <c r="TL135"/>
      <c r="TM135"/>
      <c r="TN135"/>
      <c r="TO135"/>
      <c r="TP135"/>
      <c r="TQ135"/>
      <c r="TR135"/>
      <c r="TS135"/>
      <c r="TT135"/>
      <c r="TU135"/>
      <c r="TV135"/>
      <c r="TW135"/>
      <c r="TX135"/>
      <c r="TY135"/>
      <c r="TZ135"/>
      <c r="UA135"/>
      <c r="UB135"/>
      <c r="UC135"/>
      <c r="UD135"/>
      <c r="UE135"/>
      <c r="UF135"/>
      <c r="UG135"/>
      <c r="UH135"/>
      <c r="UI135"/>
      <c r="UJ135"/>
      <c r="UK135"/>
      <c r="UL135"/>
      <c r="UM135"/>
      <c r="UN135"/>
      <c r="UO135"/>
      <c r="UP135"/>
      <c r="UQ135"/>
      <c r="UR135"/>
      <c r="US135"/>
      <c r="UT135"/>
      <c r="UU135"/>
      <c r="UV135"/>
      <c r="UW135"/>
      <c r="UX135"/>
      <c r="UY135"/>
      <c r="UZ135"/>
      <c r="VA135"/>
      <c r="VB135"/>
      <c r="VC135"/>
      <c r="VD135"/>
      <c r="VE135"/>
      <c r="VF135"/>
      <c r="VG135"/>
      <c r="VH135"/>
      <c r="VI135"/>
      <c r="VJ135"/>
      <c r="VK135"/>
      <c r="VL135"/>
      <c r="VM135"/>
      <c r="VN135"/>
      <c r="VO135"/>
      <c r="VP135"/>
      <c r="VQ135"/>
      <c r="VR135"/>
      <c r="VS135"/>
      <c r="VT135"/>
      <c r="VU135"/>
      <c r="VV135"/>
      <c r="VW135"/>
      <c r="VX135"/>
      <c r="VY135"/>
      <c r="VZ135"/>
      <c r="WA135"/>
      <c r="WB135"/>
      <c r="WC135"/>
      <c r="WD135"/>
      <c r="WE135"/>
      <c r="WF135"/>
      <c r="WG135"/>
      <c r="WH135"/>
      <c r="WI135"/>
      <c r="WJ135"/>
      <c r="WK135"/>
      <c r="WL135"/>
      <c r="WM135"/>
      <c r="WN135"/>
      <c r="WO135"/>
      <c r="WP135"/>
      <c r="WQ135"/>
      <c r="WR135"/>
      <c r="WS135"/>
      <c r="WT135"/>
      <c r="WU135"/>
      <c r="WV135"/>
      <c r="WW135"/>
      <c r="WX135"/>
      <c r="WY135"/>
      <c r="WZ135"/>
      <c r="XA135"/>
      <c r="XB135"/>
      <c r="XC135"/>
      <c r="XD135"/>
      <c r="XE135"/>
      <c r="XF135"/>
      <c r="XG135"/>
      <c r="XH135"/>
      <c r="XI135"/>
      <c r="XJ135"/>
      <c r="XK135"/>
      <c r="XL135"/>
      <c r="XM135"/>
      <c r="XN135"/>
      <c r="XO135"/>
      <c r="XP135"/>
      <c r="XQ135"/>
      <c r="XR135"/>
      <c r="XS135"/>
      <c r="XT135"/>
      <c r="XU135"/>
      <c r="XV135"/>
      <c r="XW135"/>
      <c r="XX135"/>
      <c r="XY135"/>
      <c r="XZ135"/>
      <c r="YA135"/>
      <c r="YB135"/>
      <c r="YC135"/>
      <c r="YD135"/>
      <c r="YE135"/>
      <c r="YF135"/>
      <c r="YG135"/>
      <c r="YH135"/>
      <c r="YI135"/>
      <c r="YJ135"/>
      <c r="YK135"/>
      <c r="YL135"/>
      <c r="YM135"/>
      <c r="YN135"/>
      <c r="YO135"/>
      <c r="YP135"/>
      <c r="YQ135"/>
      <c r="YR135"/>
      <c r="YS135"/>
      <c r="YT135"/>
      <c r="YU135"/>
      <c r="YV135"/>
      <c r="YW135"/>
      <c r="YX135"/>
      <c r="YY135"/>
      <c r="YZ135"/>
      <c r="ZA135"/>
      <c r="ZB135"/>
      <c r="ZC135"/>
      <c r="ZD135"/>
      <c r="ZE135"/>
      <c r="ZF135"/>
      <c r="ZG135"/>
      <c r="ZH135"/>
      <c r="ZI135"/>
      <c r="ZJ135"/>
      <c r="ZK135"/>
      <c r="ZL135"/>
      <c r="ZM135"/>
      <c r="ZN135"/>
      <c r="ZO135"/>
      <c r="ZP135"/>
      <c r="ZQ135"/>
      <c r="ZR135"/>
      <c r="ZS135"/>
      <c r="ZT135"/>
      <c r="ZU135"/>
      <c r="ZV135"/>
      <c r="ZW135"/>
      <c r="ZX135"/>
      <c r="ZY135"/>
      <c r="ZZ135"/>
      <c r="AAA135"/>
      <c r="AAB135"/>
      <c r="AAC135"/>
      <c r="AAD135"/>
      <c r="AAE135"/>
      <c r="AAF135"/>
      <c r="AAG135"/>
      <c r="AAH135"/>
      <c r="AAI135"/>
      <c r="AAJ135"/>
      <c r="AAK135"/>
      <c r="AAL135"/>
      <c r="AAM135"/>
      <c r="AAN135"/>
      <c r="AAO135"/>
      <c r="AAP135"/>
      <c r="AAQ135"/>
      <c r="AAR135"/>
      <c r="AAS135"/>
      <c r="AAT135"/>
      <c r="AAU135"/>
      <c r="AAV135"/>
      <c r="AAW135"/>
      <c r="AAX135"/>
      <c r="AAY135"/>
      <c r="AAZ135"/>
      <c r="ABA135"/>
      <c r="ABB135"/>
      <c r="ABC135"/>
      <c r="ABD135"/>
      <c r="ABE135"/>
      <c r="ABF135"/>
      <c r="ABG135"/>
      <c r="ABH135"/>
      <c r="ABI135"/>
      <c r="ABJ135"/>
      <c r="ABK135"/>
      <c r="ABL135"/>
      <c r="ABM135"/>
      <c r="ABN135"/>
      <c r="ABO135"/>
      <c r="ABP135"/>
      <c r="ABQ135"/>
      <c r="ABR135"/>
      <c r="ABS135"/>
      <c r="ABT135"/>
      <c r="ABU135"/>
      <c r="ABV135"/>
      <c r="ABW135"/>
      <c r="ABX135"/>
      <c r="ABY135"/>
      <c r="ABZ135"/>
      <c r="ACA135"/>
      <c r="ACB135"/>
      <c r="ACC135"/>
      <c r="ACD135"/>
      <c r="ACE135"/>
      <c r="ACF135"/>
      <c r="ACG135"/>
      <c r="ACH135"/>
      <c r="ACI135"/>
      <c r="ACJ135"/>
      <c r="ACK135"/>
      <c r="ACL135"/>
      <c r="ACM135"/>
      <c r="ACN135"/>
      <c r="ACO135"/>
      <c r="ACP135"/>
      <c r="ACQ135"/>
      <c r="ACR135"/>
      <c r="ACS135"/>
      <c r="ACT135"/>
      <c r="ACU135"/>
      <c r="ACV135"/>
      <c r="ACW135"/>
      <c r="ACX135"/>
      <c r="ACY135"/>
      <c r="ACZ135"/>
      <c r="ADA135"/>
      <c r="ADB135"/>
      <c r="ADC135"/>
      <c r="ADD135"/>
      <c r="ADE135"/>
      <c r="ADF135"/>
      <c r="ADG135"/>
      <c r="ADH135"/>
      <c r="ADI135"/>
      <c r="ADJ135"/>
      <c r="ADK135"/>
      <c r="ADL135"/>
      <c r="ADM135"/>
      <c r="ADN135"/>
      <c r="ADO135"/>
      <c r="ADP135"/>
      <c r="ADQ135"/>
      <c r="ADR135"/>
      <c r="ADS135"/>
      <c r="ADT135"/>
      <c r="ADU135"/>
      <c r="ADV135"/>
      <c r="ADW135"/>
      <c r="ADX135"/>
      <c r="ADY135"/>
      <c r="ADZ135"/>
      <c r="AEA135"/>
      <c r="AEB135"/>
      <c r="AEC135"/>
      <c r="AED135"/>
      <c r="AEE135"/>
      <c r="AEF135"/>
      <c r="AEG135"/>
      <c r="AEH135"/>
      <c r="AEI135"/>
      <c r="AEJ135"/>
      <c r="AEK135"/>
      <c r="AEL135"/>
      <c r="AEM135"/>
      <c r="AEN135"/>
      <c r="AEO135"/>
      <c r="AEP135"/>
      <c r="AEQ135"/>
      <c r="AER135"/>
      <c r="AES135"/>
      <c r="AET135"/>
      <c r="AEU135"/>
      <c r="AEV135"/>
      <c r="AEW135"/>
      <c r="AEX135"/>
      <c r="AEY135"/>
      <c r="AEZ135"/>
      <c r="AFA135"/>
      <c r="AFB135"/>
      <c r="AFC135"/>
      <c r="AFD135"/>
      <c r="AFE135"/>
      <c r="AFF135"/>
      <c r="AFG135"/>
      <c r="AFH135"/>
      <c r="AFI135"/>
      <c r="AFJ135"/>
      <c r="AFK135"/>
      <c r="AFL135"/>
      <c r="AFM135"/>
      <c r="AFN135"/>
      <c r="AFO135"/>
      <c r="AFP135"/>
      <c r="AFQ135"/>
      <c r="AFR135"/>
      <c r="AFS135"/>
      <c r="AFT135"/>
      <c r="AFU135"/>
      <c r="AFV135"/>
      <c r="AFW135"/>
      <c r="AFX135"/>
      <c r="AFY135"/>
      <c r="AFZ135"/>
      <c r="AGA135"/>
      <c r="AGB135"/>
      <c r="AGC135"/>
      <c r="AGD135"/>
      <c r="AGE135"/>
      <c r="AGF135"/>
      <c r="AGG135"/>
      <c r="AGH135"/>
      <c r="AGI135"/>
      <c r="AGJ135"/>
      <c r="AGK135"/>
      <c r="AGL135"/>
      <c r="AGM135"/>
      <c r="AGN135"/>
      <c r="AGO135"/>
      <c r="AGP135"/>
      <c r="AGQ135"/>
      <c r="AGR135"/>
      <c r="AGS135"/>
      <c r="AGT135"/>
      <c r="AGU135"/>
      <c r="AGV135"/>
      <c r="AGW135"/>
      <c r="AGX135"/>
      <c r="AGY135"/>
      <c r="AGZ135"/>
      <c r="AHA135"/>
      <c r="AHB135"/>
      <c r="AHC135"/>
      <c r="AHD135"/>
      <c r="AHE135"/>
      <c r="AHF135"/>
      <c r="AHG135"/>
      <c r="AHH135"/>
      <c r="AHI135"/>
      <c r="AHJ135"/>
      <c r="AHK135"/>
      <c r="AHL135"/>
      <c r="AHM135"/>
      <c r="AHN135"/>
      <c r="AHO135"/>
      <c r="AHP135"/>
      <c r="AHQ135"/>
      <c r="AHR135"/>
      <c r="AHS135"/>
      <c r="AHT135"/>
      <c r="AHU135"/>
      <c r="AHV135"/>
      <c r="AHW135"/>
      <c r="AHX135"/>
      <c r="AHY135"/>
      <c r="AHZ135"/>
      <c r="AIA135"/>
      <c r="AIB135"/>
      <c r="AIC135"/>
      <c r="AID135"/>
      <c r="AIE135"/>
      <c r="AIF135"/>
      <c r="AIG135"/>
      <c r="AIH135"/>
      <c r="AII135"/>
      <c r="AIJ135"/>
      <c r="AIK135"/>
      <c r="AIL135"/>
      <c r="AIM135"/>
      <c r="AIN135"/>
      <c r="AIO135"/>
      <c r="AIP135"/>
      <c r="AIQ135"/>
      <c r="AIR135"/>
      <c r="AIS135"/>
      <c r="AIT135"/>
      <c r="AIU135"/>
      <c r="AIV135"/>
      <c r="AIW135"/>
      <c r="AIX135"/>
      <c r="AIY135"/>
      <c r="AIZ135"/>
      <c r="AJA135"/>
      <c r="AJB135"/>
      <c r="AJC135"/>
      <c r="AJD135"/>
      <c r="AJE135"/>
      <c r="AJF135"/>
      <c r="AJG135"/>
      <c r="AJH135"/>
      <c r="AJI135"/>
      <c r="AJJ135"/>
      <c r="AJK135"/>
      <c r="AJL135"/>
      <c r="AJM135"/>
      <c r="AJN135"/>
      <c r="AJO135"/>
      <c r="AJP135"/>
      <c r="AJQ135"/>
      <c r="AJR135"/>
      <c r="AJS135"/>
      <c r="AJT135"/>
      <c r="AJU135"/>
      <c r="AJV135"/>
      <c r="AJW135"/>
      <c r="AJX135"/>
      <c r="AJY135"/>
      <c r="AJZ135"/>
      <c r="AKA135"/>
      <c r="AKB135"/>
      <c r="AKC135"/>
      <c r="AKD135"/>
      <c r="AKE135"/>
      <c r="AKF135"/>
      <c r="AKG135"/>
      <c r="AKH135"/>
      <c r="AKI135"/>
      <c r="AKJ135"/>
      <c r="AKK135"/>
      <c r="AKL135"/>
      <c r="AKM135"/>
      <c r="AKN135"/>
      <c r="AKO135"/>
      <c r="AKP135"/>
      <c r="AKQ135"/>
      <c r="AKR135"/>
      <c r="AKS135"/>
      <c r="AKT135"/>
      <c r="AKU135"/>
      <c r="AKV135"/>
      <c r="AKW135"/>
      <c r="AKX135"/>
      <c r="AKY135"/>
      <c r="AKZ135"/>
      <c r="ALA135"/>
      <c r="ALB135"/>
      <c r="ALC135"/>
      <c r="ALD135"/>
      <c r="ALE135"/>
      <c r="ALF135"/>
      <c r="ALG135"/>
      <c r="ALH135"/>
      <c r="ALI135"/>
      <c r="ALJ135"/>
      <c r="ALK135"/>
      <c r="ALL135"/>
      <c r="ALM135"/>
      <c r="ALN135"/>
      <c r="ALO135"/>
      <c r="ALP135"/>
      <c r="ALQ135"/>
      <c r="ALR135"/>
      <c r="ALS135"/>
      <c r="ALT135"/>
      <c r="ALU135"/>
      <c r="ALV135"/>
      <c r="ALW135"/>
      <c r="ALX135"/>
      <c r="ALY135"/>
      <c r="ALZ135"/>
      <c r="AMA135"/>
      <c r="AMB135"/>
      <c r="AMC135"/>
      <c r="AMD135"/>
      <c r="AME135"/>
      <c r="AMF135"/>
      <c r="AMG135"/>
      <c r="AMH135"/>
      <c r="AMI135"/>
      <c r="AMJ135"/>
      <c r="AMK135"/>
    </row>
    <row r="136" spans="1:1025" s="4" customFormat="1" ht="17.100000000000001" customHeight="1">
      <c r="A136" s="21" t="s">
        <v>1100</v>
      </c>
      <c r="B136" s="20">
        <f>SUM(C136:W136)</f>
        <v>333.6</v>
      </c>
      <c r="C136" s="20"/>
      <c r="D136" s="20">
        <v>0</v>
      </c>
      <c r="E136" s="3">
        <v>0</v>
      </c>
      <c r="F136" s="3">
        <v>0</v>
      </c>
      <c r="G136" s="4">
        <f>SUM(53.6+34+52+67+51)</f>
        <v>257.60000000000002</v>
      </c>
      <c r="H136" s="4">
        <f>SUM(39+37)</f>
        <v>76</v>
      </c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  <c r="UC136"/>
      <c r="UD136"/>
      <c r="UE136"/>
      <c r="UF136"/>
      <c r="UG136"/>
      <c r="UH136"/>
      <c r="UI136"/>
      <c r="UJ136"/>
      <c r="UK136"/>
      <c r="UL136"/>
      <c r="UM136"/>
      <c r="UN136"/>
      <c r="UO136"/>
      <c r="UP136"/>
      <c r="UQ136"/>
      <c r="UR136"/>
      <c r="US136"/>
      <c r="UT136"/>
      <c r="UU136"/>
      <c r="UV136"/>
      <c r="UW136"/>
      <c r="UX136"/>
      <c r="UY136"/>
      <c r="UZ136"/>
      <c r="VA136"/>
      <c r="VB136"/>
      <c r="VC136"/>
      <c r="VD136"/>
      <c r="VE136"/>
      <c r="VF136"/>
      <c r="VG136"/>
      <c r="VH136"/>
      <c r="VI136"/>
      <c r="VJ136"/>
      <c r="VK136"/>
      <c r="VL136"/>
      <c r="VM136"/>
      <c r="VN136"/>
      <c r="VO136"/>
      <c r="VP136"/>
      <c r="VQ136"/>
      <c r="VR136"/>
      <c r="VS136"/>
      <c r="VT136"/>
      <c r="VU136"/>
      <c r="VV136"/>
      <c r="VW136"/>
      <c r="VX136"/>
      <c r="VY136"/>
      <c r="VZ136"/>
      <c r="WA136"/>
      <c r="WB136"/>
      <c r="WC136"/>
      <c r="WD136"/>
      <c r="WE136"/>
      <c r="WF136"/>
      <c r="WG136"/>
      <c r="WH136"/>
      <c r="WI136"/>
      <c r="WJ136"/>
      <c r="WK136"/>
      <c r="WL136"/>
      <c r="WM136"/>
      <c r="WN136"/>
      <c r="WO136"/>
      <c r="WP136"/>
      <c r="WQ136"/>
      <c r="WR136"/>
      <c r="WS136"/>
      <c r="WT136"/>
      <c r="WU136"/>
      <c r="WV136"/>
      <c r="WW136"/>
      <c r="WX136"/>
      <c r="WY136"/>
      <c r="WZ136"/>
      <c r="XA136"/>
      <c r="XB136"/>
      <c r="XC136"/>
      <c r="XD136"/>
      <c r="XE136"/>
      <c r="XF136"/>
      <c r="XG136"/>
      <c r="XH136"/>
      <c r="XI136"/>
      <c r="XJ136"/>
      <c r="XK136"/>
      <c r="XL136"/>
      <c r="XM136"/>
      <c r="XN136"/>
      <c r="XO136"/>
      <c r="XP136"/>
      <c r="XQ136"/>
      <c r="XR136"/>
      <c r="XS136"/>
      <c r="XT136"/>
      <c r="XU136"/>
      <c r="XV136"/>
      <c r="XW136"/>
      <c r="XX136"/>
      <c r="XY136"/>
      <c r="XZ136"/>
      <c r="YA136"/>
      <c r="YB136"/>
      <c r="YC136"/>
      <c r="YD136"/>
      <c r="YE136"/>
      <c r="YF136"/>
      <c r="YG136"/>
      <c r="YH136"/>
      <c r="YI136"/>
      <c r="YJ136"/>
      <c r="YK136"/>
      <c r="YL136"/>
      <c r="YM136"/>
      <c r="YN136"/>
      <c r="YO136"/>
      <c r="YP136"/>
      <c r="YQ136"/>
      <c r="YR136"/>
      <c r="YS136"/>
      <c r="YT136"/>
      <c r="YU136"/>
      <c r="YV136"/>
      <c r="YW136"/>
      <c r="YX136"/>
      <c r="YY136"/>
      <c r="YZ136"/>
      <c r="ZA136"/>
      <c r="ZB136"/>
      <c r="ZC136"/>
      <c r="ZD136"/>
      <c r="ZE136"/>
      <c r="ZF136"/>
      <c r="ZG136"/>
      <c r="ZH136"/>
      <c r="ZI136"/>
      <c r="ZJ136"/>
      <c r="ZK136"/>
      <c r="ZL136"/>
      <c r="ZM136"/>
      <c r="ZN136"/>
      <c r="ZO136"/>
      <c r="ZP136"/>
      <c r="ZQ136"/>
      <c r="ZR136"/>
      <c r="ZS136"/>
      <c r="ZT136"/>
      <c r="ZU136"/>
      <c r="ZV136"/>
      <c r="ZW136"/>
      <c r="ZX136"/>
      <c r="ZY136"/>
      <c r="ZZ136"/>
      <c r="AAA136"/>
      <c r="AAB136"/>
      <c r="AAC136"/>
      <c r="AAD136"/>
      <c r="AAE136"/>
      <c r="AAF136"/>
      <c r="AAG136"/>
      <c r="AAH136"/>
      <c r="AAI136"/>
      <c r="AAJ136"/>
      <c r="AAK136"/>
      <c r="AAL136"/>
      <c r="AAM136"/>
      <c r="AAN136"/>
      <c r="AAO136"/>
      <c r="AAP136"/>
      <c r="AAQ136"/>
      <c r="AAR136"/>
      <c r="AAS136"/>
      <c r="AAT136"/>
      <c r="AAU136"/>
      <c r="AAV136"/>
      <c r="AAW136"/>
      <c r="AAX136"/>
      <c r="AAY136"/>
      <c r="AAZ136"/>
      <c r="ABA136"/>
      <c r="ABB136"/>
      <c r="ABC136"/>
      <c r="ABD136"/>
      <c r="ABE136"/>
      <c r="ABF136"/>
      <c r="ABG136"/>
      <c r="ABH136"/>
      <c r="ABI136"/>
      <c r="ABJ136"/>
      <c r="ABK136"/>
      <c r="ABL136"/>
      <c r="ABM136"/>
      <c r="ABN136"/>
      <c r="ABO136"/>
      <c r="ABP136"/>
      <c r="ABQ136"/>
      <c r="ABR136"/>
      <c r="ABS136"/>
      <c r="ABT136"/>
      <c r="ABU136"/>
      <c r="ABV136"/>
      <c r="ABW136"/>
      <c r="ABX136"/>
      <c r="ABY136"/>
      <c r="ABZ136"/>
      <c r="ACA136"/>
      <c r="ACB136"/>
      <c r="ACC136"/>
      <c r="ACD136"/>
      <c r="ACE136"/>
      <c r="ACF136"/>
      <c r="ACG136"/>
      <c r="ACH136"/>
      <c r="ACI136"/>
      <c r="ACJ136"/>
      <c r="ACK136"/>
      <c r="ACL136"/>
      <c r="ACM136"/>
      <c r="ACN136"/>
      <c r="ACO136"/>
      <c r="ACP136"/>
      <c r="ACQ136"/>
      <c r="ACR136"/>
      <c r="ACS136"/>
      <c r="ACT136"/>
      <c r="ACU136"/>
      <c r="ACV136"/>
      <c r="ACW136"/>
      <c r="ACX136"/>
      <c r="ACY136"/>
      <c r="ACZ136"/>
      <c r="ADA136"/>
      <c r="ADB136"/>
      <c r="ADC136"/>
      <c r="ADD136"/>
      <c r="ADE136"/>
      <c r="ADF136"/>
      <c r="ADG136"/>
      <c r="ADH136"/>
      <c r="ADI136"/>
      <c r="ADJ136"/>
      <c r="ADK136"/>
      <c r="ADL136"/>
      <c r="ADM136"/>
      <c r="ADN136"/>
      <c r="ADO136"/>
      <c r="ADP136"/>
      <c r="ADQ136"/>
      <c r="ADR136"/>
      <c r="ADS136"/>
      <c r="ADT136"/>
      <c r="ADU136"/>
      <c r="ADV136"/>
      <c r="ADW136"/>
      <c r="ADX136"/>
      <c r="ADY136"/>
      <c r="ADZ136"/>
      <c r="AEA136"/>
      <c r="AEB136"/>
      <c r="AEC136"/>
      <c r="AED136"/>
      <c r="AEE136"/>
      <c r="AEF136"/>
      <c r="AEG136"/>
      <c r="AEH136"/>
      <c r="AEI136"/>
      <c r="AEJ136"/>
      <c r="AEK136"/>
      <c r="AEL136"/>
      <c r="AEM136"/>
      <c r="AEN136"/>
      <c r="AEO136"/>
      <c r="AEP136"/>
      <c r="AEQ136"/>
      <c r="AER136"/>
      <c r="AES136"/>
      <c r="AET136"/>
      <c r="AEU136"/>
      <c r="AEV136"/>
      <c r="AEW136"/>
      <c r="AEX136"/>
      <c r="AEY136"/>
      <c r="AEZ136"/>
      <c r="AFA136"/>
      <c r="AFB136"/>
      <c r="AFC136"/>
      <c r="AFD136"/>
      <c r="AFE136"/>
      <c r="AFF136"/>
      <c r="AFG136"/>
      <c r="AFH136"/>
      <c r="AFI136"/>
      <c r="AFJ136"/>
      <c r="AFK136"/>
      <c r="AFL136"/>
      <c r="AFM136"/>
      <c r="AFN136"/>
      <c r="AFO136"/>
      <c r="AFP136"/>
      <c r="AFQ136"/>
      <c r="AFR136"/>
      <c r="AFS136"/>
      <c r="AFT136"/>
      <c r="AFU136"/>
      <c r="AFV136"/>
      <c r="AFW136"/>
      <c r="AFX136"/>
      <c r="AFY136"/>
      <c r="AFZ136"/>
      <c r="AGA136"/>
      <c r="AGB136"/>
      <c r="AGC136"/>
      <c r="AGD136"/>
      <c r="AGE136"/>
      <c r="AGF136"/>
      <c r="AGG136"/>
      <c r="AGH136"/>
      <c r="AGI136"/>
      <c r="AGJ136"/>
      <c r="AGK136"/>
      <c r="AGL136"/>
      <c r="AGM136"/>
      <c r="AGN136"/>
      <c r="AGO136"/>
      <c r="AGP136"/>
      <c r="AGQ136"/>
      <c r="AGR136"/>
      <c r="AGS136"/>
      <c r="AGT136"/>
      <c r="AGU136"/>
      <c r="AGV136"/>
      <c r="AGW136"/>
      <c r="AGX136"/>
      <c r="AGY136"/>
      <c r="AGZ136"/>
      <c r="AHA136"/>
      <c r="AHB136"/>
      <c r="AHC136"/>
      <c r="AHD136"/>
      <c r="AHE136"/>
      <c r="AHF136"/>
      <c r="AHG136"/>
      <c r="AHH136"/>
      <c r="AHI136"/>
      <c r="AHJ136"/>
      <c r="AHK136"/>
      <c r="AHL136"/>
      <c r="AHM136"/>
      <c r="AHN136"/>
      <c r="AHO136"/>
      <c r="AHP136"/>
      <c r="AHQ136"/>
      <c r="AHR136"/>
      <c r="AHS136"/>
      <c r="AHT136"/>
      <c r="AHU136"/>
      <c r="AHV136"/>
      <c r="AHW136"/>
      <c r="AHX136"/>
      <c r="AHY136"/>
      <c r="AHZ136"/>
      <c r="AIA136"/>
      <c r="AIB136"/>
      <c r="AIC136"/>
      <c r="AID136"/>
      <c r="AIE136"/>
      <c r="AIF136"/>
      <c r="AIG136"/>
      <c r="AIH136"/>
      <c r="AII136"/>
      <c r="AIJ136"/>
      <c r="AIK136"/>
      <c r="AIL136"/>
      <c r="AIM136"/>
      <c r="AIN136"/>
      <c r="AIO136"/>
      <c r="AIP136"/>
      <c r="AIQ136"/>
      <c r="AIR136"/>
      <c r="AIS136"/>
      <c r="AIT136"/>
      <c r="AIU136"/>
      <c r="AIV136"/>
      <c r="AIW136"/>
      <c r="AIX136"/>
      <c r="AIY136"/>
      <c r="AIZ136"/>
      <c r="AJA136"/>
      <c r="AJB136"/>
      <c r="AJC136"/>
      <c r="AJD136"/>
      <c r="AJE136"/>
      <c r="AJF136"/>
      <c r="AJG136"/>
      <c r="AJH136"/>
      <c r="AJI136"/>
      <c r="AJJ136"/>
      <c r="AJK136"/>
      <c r="AJL136"/>
      <c r="AJM136"/>
      <c r="AJN136"/>
      <c r="AJO136"/>
      <c r="AJP136"/>
      <c r="AJQ136"/>
      <c r="AJR136"/>
      <c r="AJS136"/>
      <c r="AJT136"/>
      <c r="AJU136"/>
      <c r="AJV136"/>
      <c r="AJW136"/>
      <c r="AJX136"/>
      <c r="AJY136"/>
      <c r="AJZ136"/>
      <c r="AKA136"/>
      <c r="AKB136"/>
      <c r="AKC136"/>
      <c r="AKD136"/>
      <c r="AKE136"/>
      <c r="AKF136"/>
      <c r="AKG136"/>
      <c r="AKH136"/>
      <c r="AKI136"/>
      <c r="AKJ136"/>
      <c r="AKK136"/>
      <c r="AKL136"/>
      <c r="AKM136"/>
      <c r="AKN136"/>
      <c r="AKO136"/>
      <c r="AKP136"/>
      <c r="AKQ136"/>
      <c r="AKR136"/>
      <c r="AKS136"/>
      <c r="AKT136"/>
      <c r="AKU136"/>
      <c r="AKV136"/>
      <c r="AKW136"/>
      <c r="AKX136"/>
      <c r="AKY136"/>
      <c r="AKZ136"/>
      <c r="ALA136"/>
      <c r="ALB136"/>
      <c r="ALC136"/>
      <c r="ALD136"/>
      <c r="ALE136"/>
      <c r="ALF136"/>
      <c r="ALG136"/>
      <c r="ALH136"/>
      <c r="ALI136"/>
      <c r="ALJ136"/>
      <c r="ALK136"/>
      <c r="ALL136"/>
      <c r="ALM136"/>
      <c r="ALN136"/>
      <c r="ALO136"/>
      <c r="ALP136"/>
      <c r="ALQ136"/>
      <c r="ALR136"/>
      <c r="ALS136"/>
      <c r="ALT136"/>
      <c r="ALU136"/>
      <c r="ALV136"/>
      <c r="ALW136"/>
      <c r="ALX136"/>
      <c r="ALY136"/>
      <c r="ALZ136"/>
      <c r="AMA136"/>
      <c r="AMB136"/>
      <c r="AMC136"/>
      <c r="AMD136"/>
      <c r="AME136"/>
      <c r="AMF136"/>
      <c r="AMG136"/>
      <c r="AMH136"/>
      <c r="AMI136"/>
      <c r="AMJ136"/>
      <c r="AMK136"/>
    </row>
    <row r="137" spans="1:1025" s="4" customFormat="1" ht="17.100000000000001" customHeight="1">
      <c r="A137" s="21" t="s">
        <v>1101</v>
      </c>
      <c r="B137" s="20">
        <f>SUM(C137:W137)</f>
        <v>332.5</v>
      </c>
      <c r="C137" s="20"/>
      <c r="D137" s="20">
        <v>0</v>
      </c>
      <c r="E137" s="3">
        <v>0</v>
      </c>
      <c r="F137" s="3">
        <f>SUM(32)</f>
        <v>32</v>
      </c>
      <c r="G137" s="4">
        <f>SUM(31+51)</f>
        <v>82</v>
      </c>
      <c r="H137" s="4">
        <f>SUM(80)</f>
        <v>80</v>
      </c>
      <c r="J137" s="4">
        <v>138.5</v>
      </c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  <c r="LX137"/>
      <c r="LY137"/>
      <c r="LZ137"/>
      <c r="MA137"/>
      <c r="MB137"/>
      <c r="MC137"/>
      <c r="MD137"/>
      <c r="ME137"/>
      <c r="MF137"/>
      <c r="MG137"/>
      <c r="MH137"/>
      <c r="MI137"/>
      <c r="MJ137"/>
      <c r="MK137"/>
      <c r="ML137"/>
      <c r="MM137"/>
      <c r="MN137"/>
      <c r="MO137"/>
      <c r="MP137"/>
      <c r="MQ137"/>
      <c r="MR137"/>
      <c r="MS137"/>
      <c r="MT137"/>
      <c r="MU137"/>
      <c r="MV137"/>
      <c r="MW137"/>
      <c r="MX137"/>
      <c r="MY137"/>
      <c r="MZ137"/>
      <c r="NA137"/>
      <c r="NB137"/>
      <c r="NC137"/>
      <c r="ND137"/>
      <c r="NE137"/>
      <c r="NF137"/>
      <c r="NG137"/>
      <c r="NH137"/>
      <c r="NI137"/>
      <c r="NJ137"/>
      <c r="NK137"/>
      <c r="NL137"/>
      <c r="NM137"/>
      <c r="NN137"/>
      <c r="NO137"/>
      <c r="NP137"/>
      <c r="NQ137"/>
      <c r="NR137"/>
      <c r="NS137"/>
      <c r="NT137"/>
      <c r="NU13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OK137"/>
      <c r="OL137"/>
      <c r="OM137"/>
      <c r="ON137"/>
      <c r="OO137"/>
      <c r="OP137"/>
      <c r="OQ137"/>
      <c r="OR137"/>
      <c r="OS137"/>
      <c r="OT137"/>
      <c r="OU137"/>
      <c r="OV137"/>
      <c r="OW137"/>
      <c r="OX137"/>
      <c r="OY137"/>
      <c r="OZ137"/>
      <c r="PA137"/>
      <c r="PB137"/>
      <c r="PC137"/>
      <c r="PD137"/>
      <c r="PE137"/>
      <c r="PF137"/>
      <c r="PG137"/>
      <c r="PH137"/>
      <c r="PI137"/>
      <c r="PJ137"/>
      <c r="PK137"/>
      <c r="PL137"/>
      <c r="PM137"/>
      <c r="PN137"/>
      <c r="PO137"/>
      <c r="PP137"/>
      <c r="PQ137"/>
      <c r="PR137"/>
      <c r="PS137"/>
      <c r="PT137"/>
      <c r="PU137"/>
      <c r="PV137"/>
      <c r="PW137"/>
      <c r="PX137"/>
      <c r="PY137"/>
      <c r="PZ137"/>
      <c r="QA137"/>
      <c r="QB137"/>
      <c r="QC137"/>
      <c r="QD137"/>
      <c r="QE137"/>
      <c r="QF137"/>
      <c r="QG137"/>
      <c r="QH137"/>
      <c r="QI137"/>
      <c r="QJ137"/>
      <c r="QK137"/>
      <c r="QL137"/>
      <c r="QM137"/>
      <c r="QN137"/>
      <c r="QO137"/>
      <c r="QP137"/>
      <c r="QQ137"/>
      <c r="QR137"/>
      <c r="QS137"/>
      <c r="QT137"/>
      <c r="QU137"/>
      <c r="QV137"/>
      <c r="QW137"/>
      <c r="QX137"/>
      <c r="QY137"/>
      <c r="QZ137"/>
      <c r="RA137"/>
      <c r="RB137"/>
      <c r="RC137"/>
      <c r="RD137"/>
      <c r="RE137"/>
      <c r="RF137"/>
      <c r="RG137"/>
      <c r="RH137"/>
      <c r="RI137"/>
      <c r="RJ137"/>
      <c r="RK137"/>
      <c r="RL137"/>
      <c r="RM137"/>
      <c r="RN137"/>
      <c r="RO137"/>
      <c r="RP137"/>
      <c r="RQ137"/>
      <c r="RR137"/>
      <c r="RS137"/>
      <c r="RT137"/>
      <c r="RU137"/>
      <c r="RV137"/>
      <c r="RW137"/>
      <c r="RX137"/>
      <c r="RY137"/>
      <c r="RZ137"/>
      <c r="SA137"/>
      <c r="SB137"/>
      <c r="SC137"/>
      <c r="SD137"/>
      <c r="SE137"/>
      <c r="SF137"/>
      <c r="SG137"/>
      <c r="SH137"/>
      <c r="SI137"/>
      <c r="SJ137"/>
      <c r="SK137"/>
      <c r="SL137"/>
      <c r="SM137"/>
      <c r="SN137"/>
      <c r="SO137"/>
      <c r="SP137"/>
      <c r="SQ137"/>
      <c r="SR137"/>
      <c r="SS137"/>
      <c r="ST137"/>
      <c r="SU137"/>
      <c r="SV137"/>
      <c r="SW137"/>
      <c r="SX137"/>
      <c r="SY137"/>
      <c r="SZ137"/>
      <c r="TA137"/>
      <c r="TB137"/>
      <c r="TC137"/>
      <c r="TD137"/>
      <c r="TE137"/>
      <c r="TF137"/>
      <c r="TG137"/>
      <c r="TH137"/>
      <c r="TI137"/>
      <c r="TJ137"/>
      <c r="TK137"/>
      <c r="TL137"/>
      <c r="TM137"/>
      <c r="TN137"/>
      <c r="TO137"/>
      <c r="TP137"/>
      <c r="TQ137"/>
      <c r="TR137"/>
      <c r="TS137"/>
      <c r="TT137"/>
      <c r="TU137"/>
      <c r="TV137"/>
      <c r="TW137"/>
      <c r="TX137"/>
      <c r="TY137"/>
      <c r="TZ137"/>
      <c r="UA137"/>
      <c r="UB137"/>
      <c r="UC137"/>
      <c r="UD137"/>
      <c r="UE137"/>
      <c r="UF137"/>
      <c r="UG137"/>
      <c r="UH137"/>
      <c r="UI137"/>
      <c r="UJ137"/>
      <c r="UK137"/>
      <c r="UL137"/>
      <c r="UM137"/>
      <c r="UN137"/>
      <c r="UO137"/>
      <c r="UP137"/>
      <c r="UQ137"/>
      <c r="UR137"/>
      <c r="US137"/>
      <c r="UT137"/>
      <c r="UU137"/>
      <c r="UV137"/>
      <c r="UW137"/>
      <c r="UX137"/>
      <c r="UY137"/>
      <c r="UZ137"/>
      <c r="VA137"/>
      <c r="VB137"/>
      <c r="VC137"/>
      <c r="VD137"/>
      <c r="VE137"/>
      <c r="VF137"/>
      <c r="VG137"/>
      <c r="VH137"/>
      <c r="VI137"/>
      <c r="VJ137"/>
      <c r="VK137"/>
      <c r="VL137"/>
      <c r="VM137"/>
      <c r="VN137"/>
      <c r="VO137"/>
      <c r="VP137"/>
      <c r="VQ137"/>
      <c r="VR137"/>
      <c r="VS137"/>
      <c r="VT137"/>
      <c r="VU137"/>
      <c r="VV137"/>
      <c r="VW137"/>
      <c r="VX137"/>
      <c r="VY137"/>
      <c r="VZ137"/>
      <c r="WA137"/>
      <c r="WB137"/>
      <c r="WC137"/>
      <c r="WD137"/>
      <c r="WE137"/>
      <c r="WF137"/>
      <c r="WG137"/>
      <c r="WH137"/>
      <c r="WI137"/>
      <c r="WJ137"/>
      <c r="WK137"/>
      <c r="WL137"/>
      <c r="WM137"/>
      <c r="WN137"/>
      <c r="WO137"/>
      <c r="WP137"/>
      <c r="WQ137"/>
      <c r="WR137"/>
      <c r="WS137"/>
      <c r="WT137"/>
      <c r="WU137"/>
      <c r="WV137"/>
      <c r="WW137"/>
      <c r="WX137"/>
      <c r="WY137"/>
      <c r="WZ137"/>
      <c r="XA137"/>
      <c r="XB137"/>
      <c r="XC137"/>
      <c r="XD137"/>
      <c r="XE137"/>
      <c r="XF137"/>
      <c r="XG137"/>
      <c r="XH137"/>
      <c r="XI137"/>
      <c r="XJ137"/>
      <c r="XK137"/>
      <c r="XL137"/>
      <c r="XM137"/>
      <c r="XN137"/>
      <c r="XO137"/>
      <c r="XP137"/>
      <c r="XQ137"/>
      <c r="XR137"/>
      <c r="XS137"/>
      <c r="XT137"/>
      <c r="XU137"/>
      <c r="XV137"/>
      <c r="XW137"/>
      <c r="XX137"/>
      <c r="XY137"/>
      <c r="XZ137"/>
      <c r="YA137"/>
      <c r="YB137"/>
      <c r="YC137"/>
      <c r="YD137"/>
      <c r="YE137"/>
      <c r="YF137"/>
      <c r="YG137"/>
      <c r="YH137"/>
      <c r="YI137"/>
      <c r="YJ137"/>
      <c r="YK137"/>
      <c r="YL137"/>
      <c r="YM137"/>
      <c r="YN137"/>
      <c r="YO137"/>
      <c r="YP137"/>
      <c r="YQ137"/>
      <c r="YR137"/>
      <c r="YS137"/>
      <c r="YT137"/>
      <c r="YU137"/>
      <c r="YV137"/>
      <c r="YW137"/>
      <c r="YX137"/>
      <c r="YY137"/>
      <c r="YZ137"/>
      <c r="ZA137"/>
      <c r="ZB137"/>
      <c r="ZC137"/>
      <c r="ZD137"/>
      <c r="ZE137"/>
      <c r="ZF137"/>
      <c r="ZG137"/>
      <c r="ZH137"/>
      <c r="ZI137"/>
      <c r="ZJ137"/>
      <c r="ZK137"/>
      <c r="ZL137"/>
      <c r="ZM137"/>
      <c r="ZN137"/>
      <c r="ZO137"/>
      <c r="ZP137"/>
      <c r="ZQ137"/>
      <c r="ZR137"/>
      <c r="ZS137"/>
      <c r="ZT137"/>
      <c r="ZU137"/>
      <c r="ZV137"/>
      <c r="ZW137"/>
      <c r="ZX137"/>
      <c r="ZY137"/>
      <c r="ZZ137"/>
      <c r="AAA137"/>
      <c r="AAB137"/>
      <c r="AAC137"/>
      <c r="AAD137"/>
      <c r="AAE137"/>
      <c r="AAF137"/>
      <c r="AAG137"/>
      <c r="AAH137"/>
      <c r="AAI137"/>
      <c r="AAJ137"/>
      <c r="AAK137"/>
      <c r="AAL137"/>
      <c r="AAM137"/>
      <c r="AAN137"/>
      <c r="AAO137"/>
      <c r="AAP137"/>
      <c r="AAQ137"/>
      <c r="AAR137"/>
      <c r="AAS137"/>
      <c r="AAT137"/>
      <c r="AAU137"/>
      <c r="AAV137"/>
      <c r="AAW137"/>
      <c r="AAX137"/>
      <c r="AAY137"/>
      <c r="AAZ137"/>
      <c r="ABA137"/>
      <c r="ABB137"/>
      <c r="ABC137"/>
      <c r="ABD137"/>
      <c r="ABE137"/>
      <c r="ABF137"/>
      <c r="ABG137"/>
      <c r="ABH137"/>
      <c r="ABI137"/>
      <c r="ABJ137"/>
      <c r="ABK137"/>
      <c r="ABL137"/>
      <c r="ABM137"/>
      <c r="ABN137"/>
      <c r="ABO137"/>
      <c r="ABP137"/>
      <c r="ABQ137"/>
      <c r="ABR137"/>
      <c r="ABS137"/>
      <c r="ABT137"/>
      <c r="ABU137"/>
      <c r="ABV137"/>
      <c r="ABW137"/>
      <c r="ABX137"/>
      <c r="ABY137"/>
      <c r="ABZ137"/>
      <c r="ACA137"/>
      <c r="ACB137"/>
      <c r="ACC137"/>
      <c r="ACD137"/>
      <c r="ACE137"/>
      <c r="ACF137"/>
      <c r="ACG137"/>
      <c r="ACH137"/>
      <c r="ACI137"/>
      <c r="ACJ137"/>
      <c r="ACK137"/>
      <c r="ACL137"/>
      <c r="ACM137"/>
      <c r="ACN137"/>
      <c r="ACO137"/>
      <c r="ACP137"/>
      <c r="ACQ137"/>
      <c r="ACR137"/>
      <c r="ACS137"/>
      <c r="ACT137"/>
      <c r="ACU137"/>
      <c r="ACV137"/>
      <c r="ACW137"/>
      <c r="ACX137"/>
      <c r="ACY137"/>
      <c r="ACZ137"/>
      <c r="ADA137"/>
      <c r="ADB137"/>
      <c r="ADC137"/>
      <c r="ADD137"/>
      <c r="ADE137"/>
      <c r="ADF137"/>
      <c r="ADG137"/>
      <c r="ADH137"/>
      <c r="ADI137"/>
      <c r="ADJ137"/>
      <c r="ADK137"/>
      <c r="ADL137"/>
      <c r="ADM137"/>
      <c r="ADN137"/>
      <c r="ADO137"/>
      <c r="ADP137"/>
      <c r="ADQ137"/>
      <c r="ADR137"/>
      <c r="ADS137"/>
      <c r="ADT137"/>
      <c r="ADU137"/>
      <c r="ADV137"/>
      <c r="ADW137"/>
      <c r="ADX137"/>
      <c r="ADY137"/>
      <c r="ADZ137"/>
      <c r="AEA137"/>
      <c r="AEB137"/>
      <c r="AEC137"/>
      <c r="AED137"/>
      <c r="AEE137"/>
      <c r="AEF137"/>
      <c r="AEG137"/>
      <c r="AEH137"/>
      <c r="AEI137"/>
      <c r="AEJ137"/>
      <c r="AEK137"/>
      <c r="AEL137"/>
      <c r="AEM137"/>
      <c r="AEN137"/>
      <c r="AEO137"/>
      <c r="AEP137"/>
      <c r="AEQ137"/>
      <c r="AER137"/>
      <c r="AES137"/>
      <c r="AET137"/>
      <c r="AEU137"/>
      <c r="AEV137"/>
      <c r="AEW137"/>
      <c r="AEX137"/>
      <c r="AEY137"/>
      <c r="AEZ137"/>
      <c r="AFA137"/>
      <c r="AFB137"/>
      <c r="AFC137"/>
      <c r="AFD137"/>
      <c r="AFE137"/>
      <c r="AFF137"/>
      <c r="AFG137"/>
      <c r="AFH137"/>
      <c r="AFI137"/>
      <c r="AFJ137"/>
      <c r="AFK137"/>
      <c r="AFL137"/>
      <c r="AFM137"/>
      <c r="AFN137"/>
      <c r="AFO137"/>
      <c r="AFP137"/>
      <c r="AFQ137"/>
      <c r="AFR137"/>
      <c r="AFS137"/>
      <c r="AFT137"/>
      <c r="AFU137"/>
      <c r="AFV137"/>
      <c r="AFW137"/>
      <c r="AFX137"/>
      <c r="AFY137"/>
      <c r="AFZ137"/>
      <c r="AGA137"/>
      <c r="AGB137"/>
      <c r="AGC137"/>
      <c r="AGD137"/>
      <c r="AGE137"/>
      <c r="AGF137"/>
      <c r="AGG137"/>
      <c r="AGH137"/>
      <c r="AGI137"/>
      <c r="AGJ137"/>
      <c r="AGK137"/>
      <c r="AGL137"/>
      <c r="AGM137"/>
      <c r="AGN137"/>
      <c r="AGO137"/>
      <c r="AGP137"/>
      <c r="AGQ137"/>
      <c r="AGR137"/>
      <c r="AGS137"/>
      <c r="AGT137"/>
      <c r="AGU137"/>
      <c r="AGV137"/>
      <c r="AGW137"/>
      <c r="AGX137"/>
      <c r="AGY137"/>
      <c r="AGZ137"/>
      <c r="AHA137"/>
      <c r="AHB137"/>
      <c r="AHC137"/>
      <c r="AHD137"/>
      <c r="AHE137"/>
      <c r="AHF137"/>
      <c r="AHG137"/>
      <c r="AHH137"/>
      <c r="AHI137"/>
      <c r="AHJ137"/>
      <c r="AHK137"/>
      <c r="AHL137"/>
      <c r="AHM137"/>
      <c r="AHN137"/>
      <c r="AHO137"/>
      <c r="AHP137"/>
      <c r="AHQ137"/>
      <c r="AHR137"/>
      <c r="AHS137"/>
      <c r="AHT137"/>
      <c r="AHU137"/>
      <c r="AHV137"/>
      <c r="AHW137"/>
      <c r="AHX137"/>
      <c r="AHY137"/>
      <c r="AHZ137"/>
      <c r="AIA137"/>
      <c r="AIB137"/>
      <c r="AIC137"/>
      <c r="AID137"/>
      <c r="AIE137"/>
      <c r="AIF137"/>
      <c r="AIG137"/>
      <c r="AIH137"/>
      <c r="AII137"/>
      <c r="AIJ137"/>
      <c r="AIK137"/>
      <c r="AIL137"/>
      <c r="AIM137"/>
      <c r="AIN137"/>
      <c r="AIO137"/>
      <c r="AIP137"/>
      <c r="AIQ137"/>
      <c r="AIR137"/>
      <c r="AIS137"/>
      <c r="AIT137"/>
      <c r="AIU137"/>
      <c r="AIV137"/>
      <c r="AIW137"/>
      <c r="AIX137"/>
      <c r="AIY137"/>
      <c r="AIZ137"/>
      <c r="AJA137"/>
      <c r="AJB137"/>
      <c r="AJC137"/>
      <c r="AJD137"/>
      <c r="AJE137"/>
      <c r="AJF137"/>
      <c r="AJG137"/>
      <c r="AJH137"/>
      <c r="AJI137"/>
      <c r="AJJ137"/>
      <c r="AJK137"/>
      <c r="AJL137"/>
      <c r="AJM137"/>
      <c r="AJN137"/>
      <c r="AJO137"/>
      <c r="AJP137"/>
      <c r="AJQ137"/>
      <c r="AJR137"/>
      <c r="AJS137"/>
      <c r="AJT137"/>
      <c r="AJU137"/>
      <c r="AJV137"/>
      <c r="AJW137"/>
      <c r="AJX137"/>
      <c r="AJY137"/>
      <c r="AJZ137"/>
      <c r="AKA137"/>
      <c r="AKB137"/>
      <c r="AKC137"/>
      <c r="AKD137"/>
      <c r="AKE137"/>
      <c r="AKF137"/>
      <c r="AKG137"/>
      <c r="AKH137"/>
      <c r="AKI137"/>
      <c r="AKJ137"/>
      <c r="AKK137"/>
      <c r="AKL137"/>
      <c r="AKM137"/>
      <c r="AKN137"/>
      <c r="AKO137"/>
      <c r="AKP137"/>
      <c r="AKQ137"/>
      <c r="AKR137"/>
      <c r="AKS137"/>
      <c r="AKT137"/>
      <c r="AKU137"/>
      <c r="AKV137"/>
      <c r="AKW137"/>
      <c r="AKX137"/>
      <c r="AKY137"/>
      <c r="AKZ137"/>
      <c r="ALA137"/>
      <c r="ALB137"/>
      <c r="ALC137"/>
      <c r="ALD137"/>
      <c r="ALE137"/>
      <c r="ALF137"/>
      <c r="ALG137"/>
      <c r="ALH137"/>
      <c r="ALI137"/>
      <c r="ALJ137"/>
      <c r="ALK137"/>
      <c r="ALL137"/>
      <c r="ALM137"/>
      <c r="ALN137"/>
      <c r="ALO137"/>
      <c r="ALP137"/>
      <c r="ALQ137"/>
      <c r="ALR137"/>
      <c r="ALS137"/>
      <c r="ALT137"/>
      <c r="ALU137"/>
      <c r="ALV137"/>
      <c r="ALW137"/>
      <c r="ALX137"/>
      <c r="ALY137"/>
      <c r="ALZ137"/>
      <c r="AMA137"/>
      <c r="AMB137"/>
      <c r="AMC137"/>
      <c r="AMD137"/>
      <c r="AME137"/>
      <c r="AMF137"/>
      <c r="AMG137"/>
      <c r="AMH137"/>
      <c r="AMI137"/>
      <c r="AMJ137"/>
      <c r="AMK137"/>
    </row>
    <row r="138" spans="1:1025" ht="17.100000000000001" customHeight="1">
      <c r="A138" s="21" t="s">
        <v>1305</v>
      </c>
      <c r="B138" s="20">
        <f>SUM(C138:W138)</f>
        <v>330.6</v>
      </c>
      <c r="C138" s="20">
        <f>32+32</f>
        <v>64</v>
      </c>
      <c r="D138" s="20">
        <f>53.6+35+48+50</f>
        <v>186.6</v>
      </c>
      <c r="E138" s="3">
        <f>SUM(30+50)</f>
        <v>80</v>
      </c>
      <c r="F138" s="3">
        <v>0</v>
      </c>
    </row>
    <row r="139" spans="1:1025" ht="17.100000000000001" customHeight="1">
      <c r="A139" s="21" t="s">
        <v>1104</v>
      </c>
      <c r="B139" s="20">
        <f>SUM(C139:W139)</f>
        <v>329.5</v>
      </c>
      <c r="D139" s="20">
        <v>32</v>
      </c>
      <c r="E139" s="3">
        <v>0</v>
      </c>
      <c r="F139" s="3">
        <f>SUM(54)</f>
        <v>54</v>
      </c>
      <c r="G139" s="4">
        <f>SUM(31.6+34+45.9+51+81)</f>
        <v>243.5</v>
      </c>
      <c r="H139" s="4"/>
    </row>
    <row r="140" spans="1:1025" s="4" customFormat="1" ht="17.100000000000001" customHeight="1">
      <c r="A140" s="21" t="s">
        <v>1204</v>
      </c>
      <c r="B140" s="20">
        <f>SUM(C140:W140)</f>
        <v>325.2</v>
      </c>
      <c r="C140" s="20"/>
      <c r="D140" s="20">
        <f>31.6+53.6+55</f>
        <v>140.19999999999999</v>
      </c>
      <c r="E140" s="3">
        <f>SUM(35+34+50)</f>
        <v>119</v>
      </c>
      <c r="F140" s="3">
        <f>SUM(32+34)</f>
        <v>66</v>
      </c>
      <c r="H140" s="3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  <c r="LM140"/>
      <c r="LN140"/>
      <c r="LO140"/>
      <c r="LP140"/>
      <c r="LQ140"/>
      <c r="LR140"/>
      <c r="LS140"/>
      <c r="LT140"/>
      <c r="LU140"/>
      <c r="LV140"/>
      <c r="LW140"/>
      <c r="LX140"/>
      <c r="LY140"/>
      <c r="LZ140"/>
      <c r="MA140"/>
      <c r="MB140"/>
      <c r="MC140"/>
      <c r="MD140"/>
      <c r="ME140"/>
      <c r="MF140"/>
      <c r="MG140"/>
      <c r="MH140"/>
      <c r="MI140"/>
      <c r="MJ140"/>
      <c r="MK140"/>
      <c r="ML140"/>
      <c r="MM140"/>
      <c r="MN140"/>
      <c r="MO140"/>
      <c r="MP140"/>
      <c r="MQ140"/>
      <c r="MR140"/>
      <c r="MS140"/>
      <c r="MT140"/>
      <c r="MU140"/>
      <c r="MV140"/>
      <c r="MW140"/>
      <c r="MX140"/>
      <c r="MY140"/>
      <c r="MZ140"/>
      <c r="NA140"/>
      <c r="NB140"/>
      <c r="NC140"/>
      <c r="ND140"/>
      <c r="NE140"/>
      <c r="NF140"/>
      <c r="NG140"/>
      <c r="NH140"/>
      <c r="NI140"/>
      <c r="NJ140"/>
      <c r="NK140"/>
      <c r="NL140"/>
      <c r="NM140"/>
      <c r="NN140"/>
      <c r="NO140"/>
      <c r="NP140"/>
      <c r="NQ140"/>
      <c r="NR140"/>
      <c r="NS140"/>
      <c r="NT140"/>
      <c r="NU140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OK140"/>
      <c r="OL140"/>
      <c r="OM140"/>
      <c r="ON140"/>
      <c r="OO140"/>
      <c r="OP140"/>
      <c r="OQ140"/>
      <c r="OR140"/>
      <c r="OS140"/>
      <c r="OT140"/>
      <c r="OU140"/>
      <c r="OV140"/>
      <c r="OW140"/>
      <c r="OX140"/>
      <c r="OY140"/>
      <c r="OZ140"/>
      <c r="PA140"/>
      <c r="PB140"/>
      <c r="PC140"/>
      <c r="PD140"/>
      <c r="PE140"/>
      <c r="PF140"/>
      <c r="PG140"/>
      <c r="PH140"/>
      <c r="PI140"/>
      <c r="PJ140"/>
      <c r="PK140"/>
      <c r="PL140"/>
      <c r="PM140"/>
      <c r="PN140"/>
      <c r="PO140"/>
      <c r="PP140"/>
      <c r="PQ140"/>
      <c r="PR140"/>
      <c r="PS140"/>
      <c r="PT140"/>
      <c r="PU140"/>
      <c r="PV140"/>
      <c r="PW140"/>
      <c r="PX140"/>
      <c r="PY140"/>
      <c r="PZ140"/>
      <c r="QA140"/>
      <c r="QB140"/>
      <c r="QC140"/>
      <c r="QD140"/>
      <c r="QE140"/>
      <c r="QF140"/>
      <c r="QG140"/>
      <c r="QH140"/>
      <c r="QI140"/>
      <c r="QJ140"/>
      <c r="QK140"/>
      <c r="QL140"/>
      <c r="QM140"/>
      <c r="QN140"/>
      <c r="QO140"/>
      <c r="QP140"/>
      <c r="QQ140"/>
      <c r="QR140"/>
      <c r="QS140"/>
      <c r="QT140"/>
      <c r="QU140"/>
      <c r="QV140"/>
      <c r="QW140"/>
      <c r="QX140"/>
      <c r="QY140"/>
      <c r="QZ140"/>
      <c r="RA140"/>
      <c r="RB140"/>
      <c r="RC140"/>
      <c r="RD140"/>
      <c r="RE140"/>
      <c r="RF140"/>
      <c r="RG140"/>
      <c r="RH140"/>
      <c r="RI140"/>
      <c r="RJ140"/>
      <c r="RK140"/>
      <c r="RL140"/>
      <c r="RM140"/>
      <c r="RN140"/>
      <c r="RO140"/>
      <c r="RP140"/>
      <c r="RQ140"/>
      <c r="RR140"/>
      <c r="RS140"/>
      <c r="RT140"/>
      <c r="RU140"/>
      <c r="RV140"/>
      <c r="RW140"/>
      <c r="RX140"/>
      <c r="RY140"/>
      <c r="RZ140"/>
      <c r="SA140"/>
      <c r="SB140"/>
      <c r="SC140"/>
      <c r="SD140"/>
      <c r="SE140"/>
      <c r="SF140"/>
      <c r="SG140"/>
      <c r="SH140"/>
      <c r="SI140"/>
      <c r="SJ140"/>
      <c r="SK140"/>
      <c r="SL140"/>
      <c r="SM140"/>
      <c r="SN140"/>
      <c r="SO140"/>
      <c r="SP140"/>
      <c r="SQ140"/>
      <c r="SR140"/>
      <c r="SS140"/>
      <c r="ST140"/>
      <c r="SU140"/>
      <c r="SV140"/>
      <c r="SW140"/>
      <c r="SX140"/>
      <c r="SY140"/>
      <c r="SZ140"/>
      <c r="TA140"/>
      <c r="TB140"/>
      <c r="TC140"/>
      <c r="TD140"/>
      <c r="TE140"/>
      <c r="TF140"/>
      <c r="TG140"/>
      <c r="TH140"/>
      <c r="TI140"/>
      <c r="TJ140"/>
      <c r="TK140"/>
      <c r="TL140"/>
      <c r="TM140"/>
      <c r="TN140"/>
      <c r="TO140"/>
      <c r="TP140"/>
      <c r="TQ140"/>
      <c r="TR140"/>
      <c r="TS140"/>
      <c r="TT140"/>
      <c r="TU140"/>
      <c r="TV140"/>
      <c r="TW140"/>
      <c r="TX140"/>
      <c r="TY140"/>
      <c r="TZ140"/>
      <c r="UA140"/>
      <c r="UB140"/>
      <c r="UC140"/>
      <c r="UD140"/>
      <c r="UE140"/>
      <c r="UF140"/>
      <c r="UG140"/>
      <c r="UH140"/>
      <c r="UI140"/>
      <c r="UJ140"/>
      <c r="UK140"/>
      <c r="UL140"/>
      <c r="UM140"/>
      <c r="UN140"/>
      <c r="UO140"/>
      <c r="UP140"/>
      <c r="UQ140"/>
      <c r="UR140"/>
      <c r="US140"/>
      <c r="UT140"/>
      <c r="UU140"/>
      <c r="UV140"/>
      <c r="UW140"/>
      <c r="UX140"/>
      <c r="UY140"/>
      <c r="UZ140"/>
      <c r="VA140"/>
      <c r="VB140"/>
      <c r="VC140"/>
      <c r="VD140"/>
      <c r="VE140"/>
      <c r="VF140"/>
      <c r="VG140"/>
      <c r="VH140"/>
      <c r="VI140"/>
      <c r="VJ140"/>
      <c r="VK140"/>
      <c r="VL140"/>
      <c r="VM140"/>
      <c r="VN140"/>
      <c r="VO140"/>
      <c r="VP140"/>
      <c r="VQ140"/>
      <c r="VR140"/>
      <c r="VS140"/>
      <c r="VT140"/>
      <c r="VU140"/>
      <c r="VV140"/>
      <c r="VW140"/>
      <c r="VX140"/>
      <c r="VY140"/>
      <c r="VZ140"/>
      <c r="WA140"/>
      <c r="WB140"/>
      <c r="WC140"/>
      <c r="WD140"/>
      <c r="WE140"/>
      <c r="WF140"/>
      <c r="WG140"/>
      <c r="WH140"/>
      <c r="WI140"/>
      <c r="WJ140"/>
      <c r="WK140"/>
      <c r="WL140"/>
      <c r="WM140"/>
      <c r="WN140"/>
      <c r="WO140"/>
      <c r="WP140"/>
      <c r="WQ140"/>
      <c r="WR140"/>
      <c r="WS140"/>
      <c r="WT140"/>
      <c r="WU140"/>
      <c r="WV140"/>
      <c r="WW140"/>
      <c r="WX140"/>
      <c r="WY140"/>
      <c r="WZ140"/>
      <c r="XA140"/>
      <c r="XB140"/>
      <c r="XC140"/>
      <c r="XD140"/>
      <c r="XE140"/>
      <c r="XF140"/>
      <c r="XG140"/>
      <c r="XH140"/>
      <c r="XI140"/>
      <c r="XJ140"/>
      <c r="XK140"/>
      <c r="XL140"/>
      <c r="XM140"/>
      <c r="XN140"/>
      <c r="XO140"/>
      <c r="XP140"/>
      <c r="XQ140"/>
      <c r="XR140"/>
      <c r="XS140"/>
      <c r="XT140"/>
      <c r="XU140"/>
      <c r="XV140"/>
      <c r="XW140"/>
      <c r="XX140"/>
      <c r="XY140"/>
      <c r="XZ140"/>
      <c r="YA140"/>
      <c r="YB140"/>
      <c r="YC140"/>
      <c r="YD140"/>
      <c r="YE140"/>
      <c r="YF140"/>
      <c r="YG140"/>
      <c r="YH140"/>
      <c r="YI140"/>
      <c r="YJ140"/>
      <c r="YK140"/>
      <c r="YL140"/>
      <c r="YM140"/>
      <c r="YN140"/>
      <c r="YO140"/>
      <c r="YP140"/>
      <c r="YQ140"/>
      <c r="YR140"/>
      <c r="YS140"/>
      <c r="YT140"/>
      <c r="YU140"/>
      <c r="YV140"/>
      <c r="YW140"/>
      <c r="YX140"/>
      <c r="YY140"/>
      <c r="YZ140"/>
      <c r="ZA140"/>
      <c r="ZB140"/>
      <c r="ZC140"/>
      <c r="ZD140"/>
      <c r="ZE140"/>
      <c r="ZF140"/>
      <c r="ZG140"/>
      <c r="ZH140"/>
      <c r="ZI140"/>
      <c r="ZJ140"/>
      <c r="ZK140"/>
      <c r="ZL140"/>
      <c r="ZM140"/>
      <c r="ZN140"/>
      <c r="ZO140"/>
      <c r="ZP140"/>
      <c r="ZQ140"/>
      <c r="ZR140"/>
      <c r="ZS140"/>
      <c r="ZT140"/>
      <c r="ZU140"/>
      <c r="ZV140"/>
      <c r="ZW140"/>
      <c r="ZX140"/>
      <c r="ZY140"/>
      <c r="ZZ140"/>
      <c r="AAA140"/>
      <c r="AAB140"/>
      <c r="AAC140"/>
      <c r="AAD140"/>
      <c r="AAE140"/>
      <c r="AAF140"/>
      <c r="AAG140"/>
      <c r="AAH140"/>
      <c r="AAI140"/>
      <c r="AAJ140"/>
      <c r="AAK140"/>
      <c r="AAL140"/>
      <c r="AAM140"/>
      <c r="AAN140"/>
      <c r="AAO140"/>
      <c r="AAP140"/>
      <c r="AAQ140"/>
      <c r="AAR140"/>
      <c r="AAS140"/>
      <c r="AAT140"/>
      <c r="AAU140"/>
      <c r="AAV140"/>
      <c r="AAW140"/>
      <c r="AAX140"/>
      <c r="AAY140"/>
      <c r="AAZ140"/>
      <c r="ABA140"/>
      <c r="ABB140"/>
      <c r="ABC140"/>
      <c r="ABD140"/>
      <c r="ABE140"/>
      <c r="ABF140"/>
      <c r="ABG140"/>
      <c r="ABH140"/>
      <c r="ABI140"/>
      <c r="ABJ140"/>
      <c r="ABK140"/>
      <c r="ABL140"/>
      <c r="ABM140"/>
      <c r="ABN140"/>
      <c r="ABO140"/>
      <c r="ABP140"/>
      <c r="ABQ140"/>
      <c r="ABR140"/>
      <c r="ABS140"/>
      <c r="ABT140"/>
      <c r="ABU140"/>
      <c r="ABV140"/>
      <c r="ABW140"/>
      <c r="ABX140"/>
      <c r="ABY140"/>
      <c r="ABZ140"/>
      <c r="ACA140"/>
      <c r="ACB140"/>
      <c r="ACC140"/>
      <c r="ACD140"/>
      <c r="ACE140"/>
      <c r="ACF140"/>
      <c r="ACG140"/>
      <c r="ACH140"/>
      <c r="ACI140"/>
      <c r="ACJ140"/>
      <c r="ACK140"/>
      <c r="ACL140"/>
      <c r="ACM140"/>
      <c r="ACN140"/>
      <c r="ACO140"/>
      <c r="ACP140"/>
      <c r="ACQ140"/>
      <c r="ACR140"/>
      <c r="ACS140"/>
      <c r="ACT140"/>
      <c r="ACU140"/>
      <c r="ACV140"/>
      <c r="ACW140"/>
      <c r="ACX140"/>
      <c r="ACY140"/>
      <c r="ACZ140"/>
      <c r="ADA140"/>
      <c r="ADB140"/>
      <c r="ADC140"/>
      <c r="ADD140"/>
      <c r="ADE140"/>
      <c r="ADF140"/>
      <c r="ADG140"/>
      <c r="ADH140"/>
      <c r="ADI140"/>
      <c r="ADJ140"/>
      <c r="ADK140"/>
      <c r="ADL140"/>
      <c r="ADM140"/>
      <c r="ADN140"/>
      <c r="ADO140"/>
      <c r="ADP140"/>
      <c r="ADQ140"/>
      <c r="ADR140"/>
      <c r="ADS140"/>
      <c r="ADT140"/>
      <c r="ADU140"/>
      <c r="ADV140"/>
      <c r="ADW140"/>
      <c r="ADX140"/>
      <c r="ADY140"/>
      <c r="ADZ140"/>
      <c r="AEA140"/>
      <c r="AEB140"/>
      <c r="AEC140"/>
      <c r="AED140"/>
      <c r="AEE140"/>
      <c r="AEF140"/>
      <c r="AEG140"/>
      <c r="AEH140"/>
      <c r="AEI140"/>
      <c r="AEJ140"/>
      <c r="AEK140"/>
      <c r="AEL140"/>
      <c r="AEM140"/>
      <c r="AEN140"/>
      <c r="AEO140"/>
      <c r="AEP140"/>
      <c r="AEQ140"/>
      <c r="AER140"/>
      <c r="AES140"/>
      <c r="AET140"/>
      <c r="AEU140"/>
      <c r="AEV140"/>
      <c r="AEW140"/>
      <c r="AEX140"/>
      <c r="AEY140"/>
      <c r="AEZ140"/>
      <c r="AFA140"/>
      <c r="AFB140"/>
      <c r="AFC140"/>
      <c r="AFD140"/>
      <c r="AFE140"/>
      <c r="AFF140"/>
      <c r="AFG140"/>
      <c r="AFH140"/>
      <c r="AFI140"/>
      <c r="AFJ140"/>
      <c r="AFK140"/>
      <c r="AFL140"/>
      <c r="AFM140"/>
      <c r="AFN140"/>
      <c r="AFO140"/>
      <c r="AFP140"/>
      <c r="AFQ140"/>
      <c r="AFR140"/>
      <c r="AFS140"/>
      <c r="AFT140"/>
      <c r="AFU140"/>
      <c r="AFV140"/>
      <c r="AFW140"/>
      <c r="AFX140"/>
      <c r="AFY140"/>
      <c r="AFZ140"/>
      <c r="AGA140"/>
      <c r="AGB140"/>
      <c r="AGC140"/>
      <c r="AGD140"/>
      <c r="AGE140"/>
      <c r="AGF140"/>
      <c r="AGG140"/>
      <c r="AGH140"/>
      <c r="AGI140"/>
      <c r="AGJ140"/>
      <c r="AGK140"/>
      <c r="AGL140"/>
      <c r="AGM140"/>
      <c r="AGN140"/>
      <c r="AGO140"/>
      <c r="AGP140"/>
      <c r="AGQ140"/>
      <c r="AGR140"/>
      <c r="AGS140"/>
      <c r="AGT140"/>
      <c r="AGU140"/>
      <c r="AGV140"/>
      <c r="AGW140"/>
      <c r="AGX140"/>
      <c r="AGY140"/>
      <c r="AGZ140"/>
      <c r="AHA140"/>
      <c r="AHB140"/>
      <c r="AHC140"/>
      <c r="AHD140"/>
      <c r="AHE140"/>
      <c r="AHF140"/>
      <c r="AHG140"/>
      <c r="AHH140"/>
      <c r="AHI140"/>
      <c r="AHJ140"/>
      <c r="AHK140"/>
      <c r="AHL140"/>
      <c r="AHM140"/>
      <c r="AHN140"/>
      <c r="AHO140"/>
      <c r="AHP140"/>
      <c r="AHQ140"/>
      <c r="AHR140"/>
      <c r="AHS140"/>
      <c r="AHT140"/>
      <c r="AHU140"/>
      <c r="AHV140"/>
      <c r="AHW140"/>
      <c r="AHX140"/>
      <c r="AHY140"/>
      <c r="AHZ140"/>
      <c r="AIA140"/>
      <c r="AIB140"/>
      <c r="AIC140"/>
      <c r="AID140"/>
      <c r="AIE140"/>
      <c r="AIF140"/>
      <c r="AIG140"/>
      <c r="AIH140"/>
      <c r="AII140"/>
      <c r="AIJ140"/>
      <c r="AIK140"/>
      <c r="AIL140"/>
      <c r="AIM140"/>
      <c r="AIN140"/>
      <c r="AIO140"/>
      <c r="AIP140"/>
      <c r="AIQ140"/>
      <c r="AIR140"/>
      <c r="AIS140"/>
      <c r="AIT140"/>
      <c r="AIU140"/>
      <c r="AIV140"/>
      <c r="AIW140"/>
      <c r="AIX140"/>
      <c r="AIY140"/>
      <c r="AIZ140"/>
      <c r="AJA140"/>
      <c r="AJB140"/>
      <c r="AJC140"/>
      <c r="AJD140"/>
      <c r="AJE140"/>
      <c r="AJF140"/>
      <c r="AJG140"/>
      <c r="AJH140"/>
      <c r="AJI140"/>
      <c r="AJJ140"/>
      <c r="AJK140"/>
      <c r="AJL140"/>
      <c r="AJM140"/>
      <c r="AJN140"/>
      <c r="AJO140"/>
      <c r="AJP140"/>
      <c r="AJQ140"/>
      <c r="AJR140"/>
      <c r="AJS140"/>
      <c r="AJT140"/>
      <c r="AJU140"/>
      <c r="AJV140"/>
      <c r="AJW140"/>
      <c r="AJX140"/>
      <c r="AJY140"/>
      <c r="AJZ140"/>
      <c r="AKA140"/>
      <c r="AKB140"/>
      <c r="AKC140"/>
      <c r="AKD140"/>
      <c r="AKE140"/>
      <c r="AKF140"/>
      <c r="AKG140"/>
      <c r="AKH140"/>
      <c r="AKI140"/>
      <c r="AKJ140"/>
      <c r="AKK140"/>
      <c r="AKL140"/>
      <c r="AKM140"/>
      <c r="AKN140"/>
      <c r="AKO140"/>
      <c r="AKP140"/>
      <c r="AKQ140"/>
      <c r="AKR140"/>
      <c r="AKS140"/>
      <c r="AKT140"/>
      <c r="AKU140"/>
      <c r="AKV140"/>
      <c r="AKW140"/>
      <c r="AKX140"/>
      <c r="AKY140"/>
      <c r="AKZ140"/>
      <c r="ALA140"/>
      <c r="ALB140"/>
      <c r="ALC140"/>
      <c r="ALD140"/>
      <c r="ALE140"/>
      <c r="ALF140"/>
      <c r="ALG140"/>
      <c r="ALH140"/>
      <c r="ALI140"/>
      <c r="ALJ140"/>
      <c r="ALK140"/>
      <c r="ALL140"/>
      <c r="ALM140"/>
      <c r="ALN140"/>
      <c r="ALO140"/>
      <c r="ALP140"/>
      <c r="ALQ140"/>
      <c r="ALR140"/>
      <c r="ALS140"/>
      <c r="ALT140"/>
      <c r="ALU140"/>
      <c r="ALV140"/>
      <c r="ALW140"/>
      <c r="ALX140"/>
      <c r="ALY140"/>
      <c r="ALZ140"/>
      <c r="AMA140"/>
      <c r="AMB140"/>
      <c r="AMC140"/>
      <c r="AMD140"/>
      <c r="AME140"/>
      <c r="AMF140"/>
      <c r="AMG140"/>
      <c r="AMH140"/>
      <c r="AMI140"/>
      <c r="AMJ140"/>
      <c r="AMK140"/>
    </row>
    <row r="141" spans="1:1025" ht="17.100000000000001" customHeight="1">
      <c r="A141" s="21" t="s">
        <v>1102</v>
      </c>
      <c r="B141" s="20">
        <f>SUM(C141:W141)</f>
        <v>323</v>
      </c>
      <c r="D141" s="20">
        <v>0</v>
      </c>
      <c r="E141" s="3">
        <v>0</v>
      </c>
      <c r="F141" s="3">
        <v>0</v>
      </c>
      <c r="H141" s="4"/>
      <c r="O141" s="4">
        <v>289</v>
      </c>
      <c r="P141" s="4">
        <v>34</v>
      </c>
      <c r="JA141" s="4"/>
      <c r="JB141" s="4"/>
      <c r="JC141" s="4"/>
      <c r="JD141" s="4"/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/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4"/>
      <c r="KE141" s="4"/>
      <c r="KF141" s="4"/>
      <c r="KG141" s="4"/>
      <c r="KH141" s="4"/>
      <c r="KI141" s="4"/>
      <c r="KJ141" s="4"/>
      <c r="KK141" s="4"/>
      <c r="KL141" s="4"/>
      <c r="KM141" s="4"/>
      <c r="KN141" s="4"/>
      <c r="KO141" s="4"/>
      <c r="KP141" s="4"/>
      <c r="KQ141" s="4"/>
      <c r="KR141" s="4"/>
      <c r="KS141" s="4"/>
      <c r="KT141" s="4"/>
      <c r="KU141" s="4"/>
      <c r="KV141" s="4"/>
      <c r="KW141" s="4"/>
      <c r="KX141" s="4"/>
      <c r="KY141" s="4"/>
      <c r="KZ141" s="4"/>
      <c r="LA141" s="4"/>
      <c r="LB141" s="4"/>
      <c r="LC141" s="4"/>
      <c r="LD141" s="4"/>
      <c r="LE141" s="4"/>
      <c r="LF141" s="4"/>
      <c r="LG141" s="4"/>
      <c r="LH141" s="4"/>
      <c r="LI141" s="4"/>
      <c r="LJ141" s="4"/>
      <c r="LK141" s="4"/>
      <c r="LL141" s="4"/>
      <c r="LM141" s="4"/>
      <c r="LN141" s="4"/>
      <c r="LO141" s="4"/>
      <c r="LP141" s="4"/>
      <c r="LQ141" s="4"/>
      <c r="LR141" s="4"/>
      <c r="LS141" s="4"/>
      <c r="LT141" s="4"/>
      <c r="LU141" s="4"/>
      <c r="LV141" s="4"/>
      <c r="LW141" s="4"/>
      <c r="LX141" s="4"/>
      <c r="LY141" s="4"/>
      <c r="LZ141" s="4"/>
      <c r="MA141" s="4"/>
      <c r="MB141" s="4"/>
      <c r="MC141" s="4"/>
      <c r="MD141" s="4"/>
      <c r="ME141" s="4"/>
      <c r="MF141" s="4"/>
      <c r="MG141" s="4"/>
      <c r="MH141" s="4"/>
      <c r="MI141" s="4"/>
      <c r="MJ141" s="4"/>
      <c r="MK141" s="4"/>
      <c r="ML141" s="4"/>
      <c r="MM141" s="4"/>
      <c r="MN141" s="4"/>
      <c r="MO141" s="4"/>
      <c r="MP141" s="4"/>
      <c r="MQ141" s="4"/>
      <c r="MR141" s="4"/>
      <c r="MS141" s="4"/>
      <c r="MT141" s="4"/>
      <c r="MU141" s="4"/>
      <c r="MV141" s="4"/>
      <c r="MW141" s="4"/>
      <c r="MX141" s="4"/>
      <c r="MY141" s="4"/>
      <c r="MZ141" s="4"/>
      <c r="NA141" s="4"/>
      <c r="NB141" s="4"/>
      <c r="NC141" s="4"/>
      <c r="ND141" s="4"/>
      <c r="NE141" s="4"/>
      <c r="NF141" s="4"/>
      <c r="NG141" s="4"/>
      <c r="NH141" s="4"/>
      <c r="NI141" s="4"/>
      <c r="NJ141" s="4"/>
      <c r="NK141" s="4"/>
      <c r="NL141" s="4"/>
      <c r="NM141" s="4"/>
      <c r="NN141" s="4"/>
      <c r="NO141" s="4"/>
      <c r="NP141" s="4"/>
      <c r="NQ141" s="4"/>
      <c r="NR141" s="4"/>
      <c r="NS141" s="4"/>
      <c r="NT141" s="4"/>
      <c r="NU141" s="4"/>
      <c r="NV141" s="4"/>
      <c r="NW141" s="4"/>
      <c r="NX141" s="4"/>
      <c r="NY141" s="4"/>
      <c r="NZ141" s="4"/>
      <c r="OA141" s="4"/>
      <c r="OB141" s="4"/>
      <c r="OC141" s="4"/>
      <c r="OD141" s="4"/>
      <c r="OE141" s="4"/>
      <c r="OF141" s="4"/>
      <c r="OG141" s="4"/>
      <c r="OH141" s="4"/>
      <c r="OI141" s="4"/>
      <c r="OJ141" s="4"/>
      <c r="OK141" s="4"/>
      <c r="OL141" s="4"/>
      <c r="OM141" s="4"/>
      <c r="ON141" s="4"/>
      <c r="OO141" s="4"/>
      <c r="OP141" s="4"/>
      <c r="OQ141" s="4"/>
      <c r="OR141" s="4"/>
      <c r="OS141" s="4"/>
      <c r="OT141" s="4"/>
      <c r="OU141" s="4"/>
      <c r="OV141" s="4"/>
      <c r="OW141" s="4"/>
      <c r="OX141" s="4"/>
      <c r="OY141" s="4"/>
      <c r="OZ141" s="4"/>
      <c r="PA141" s="4"/>
      <c r="PB141" s="4"/>
      <c r="PC141" s="4"/>
      <c r="PD141" s="4"/>
      <c r="PE141" s="4"/>
      <c r="PF141" s="4"/>
      <c r="PG141" s="4"/>
      <c r="PH141" s="4"/>
      <c r="PI141" s="4"/>
      <c r="PJ141" s="4"/>
      <c r="PK141" s="4"/>
      <c r="PL141" s="4"/>
      <c r="PM141" s="4"/>
      <c r="PN141" s="4"/>
      <c r="PO141" s="4"/>
      <c r="PP141" s="4"/>
      <c r="PQ141" s="4"/>
      <c r="PR141" s="4"/>
      <c r="PS141" s="4"/>
      <c r="PT141" s="4"/>
      <c r="PU141" s="4"/>
      <c r="PV141" s="4"/>
      <c r="PW141" s="4"/>
      <c r="PX141" s="4"/>
      <c r="PY141" s="4"/>
      <c r="PZ141" s="4"/>
      <c r="QA141" s="4"/>
      <c r="QB141" s="4"/>
      <c r="QC141" s="4"/>
      <c r="QD141" s="4"/>
      <c r="QE141" s="4"/>
      <c r="QF141" s="4"/>
      <c r="QG141" s="4"/>
      <c r="QH141" s="4"/>
      <c r="QI141" s="4"/>
      <c r="QJ141" s="4"/>
      <c r="QK141" s="4"/>
      <c r="QL141" s="4"/>
      <c r="QM141" s="4"/>
      <c r="QN141" s="4"/>
      <c r="QO141" s="4"/>
      <c r="QP141" s="4"/>
      <c r="QQ141" s="4"/>
      <c r="QR141" s="4"/>
      <c r="QS141" s="4"/>
      <c r="QT141" s="4"/>
      <c r="QU141" s="4"/>
      <c r="QV141" s="4"/>
      <c r="QW141" s="4"/>
      <c r="QX141" s="4"/>
      <c r="QY141" s="4"/>
      <c r="QZ141" s="4"/>
      <c r="RA141" s="4"/>
      <c r="RB141" s="4"/>
      <c r="RC141" s="4"/>
      <c r="RD141" s="4"/>
      <c r="RE141" s="4"/>
      <c r="RF141" s="4"/>
      <c r="RG141" s="4"/>
      <c r="RH141" s="4"/>
      <c r="RI141" s="4"/>
      <c r="RJ141" s="4"/>
      <c r="RK141" s="4"/>
      <c r="RL141" s="4"/>
      <c r="RM141" s="4"/>
      <c r="RN141" s="4"/>
      <c r="RO141" s="4"/>
      <c r="RP141" s="4"/>
      <c r="RQ141" s="4"/>
      <c r="RR141" s="4"/>
      <c r="RS141" s="4"/>
      <c r="RT141" s="4"/>
      <c r="RU141" s="4"/>
      <c r="RV141" s="4"/>
      <c r="RW141" s="4"/>
      <c r="RX141" s="4"/>
      <c r="RY141" s="4"/>
      <c r="RZ141" s="4"/>
      <c r="SA141" s="4"/>
      <c r="SB141" s="4"/>
      <c r="SC141" s="4"/>
      <c r="SD141" s="4"/>
      <c r="SE141" s="4"/>
      <c r="SF141" s="4"/>
      <c r="SG141" s="4"/>
      <c r="SH141" s="4"/>
      <c r="SI141" s="4"/>
      <c r="SJ141" s="4"/>
      <c r="SK141" s="4"/>
      <c r="SL141" s="4"/>
      <c r="SM141" s="4"/>
      <c r="SN141" s="4"/>
      <c r="SO141" s="4"/>
      <c r="SP141" s="4"/>
      <c r="SQ141" s="4"/>
      <c r="SR141" s="4"/>
      <c r="SS141" s="4"/>
      <c r="ST141" s="4"/>
      <c r="SU141" s="4"/>
      <c r="SV141" s="4"/>
      <c r="SW141" s="4"/>
      <c r="SX141" s="4"/>
      <c r="SY141" s="4"/>
      <c r="SZ141" s="4"/>
      <c r="TA141" s="4"/>
      <c r="TB141" s="4"/>
      <c r="TC141" s="4"/>
      <c r="TD141" s="4"/>
      <c r="TE141" s="4"/>
      <c r="TF141" s="4"/>
      <c r="TG141" s="4"/>
      <c r="TH141" s="4"/>
      <c r="TI141" s="4"/>
      <c r="TJ141" s="4"/>
      <c r="TK141" s="4"/>
      <c r="TL141" s="4"/>
      <c r="TM141" s="4"/>
      <c r="TN141" s="4"/>
      <c r="TO141" s="4"/>
      <c r="TP141" s="4"/>
      <c r="TQ141" s="4"/>
      <c r="TR141" s="4"/>
      <c r="TS141" s="4"/>
      <c r="TT141" s="4"/>
      <c r="TU141" s="4"/>
      <c r="TV141" s="4"/>
      <c r="TW141" s="4"/>
      <c r="TX141" s="4"/>
      <c r="TY141" s="4"/>
      <c r="TZ141" s="4"/>
      <c r="UA141" s="4"/>
      <c r="UB141" s="4"/>
      <c r="UC141" s="4"/>
      <c r="UD141" s="4"/>
      <c r="UE141" s="4"/>
      <c r="UF141" s="4"/>
      <c r="UG141" s="4"/>
      <c r="UH141" s="4"/>
      <c r="UI141" s="4"/>
      <c r="UJ141" s="4"/>
      <c r="UK141" s="4"/>
      <c r="UL141" s="4"/>
      <c r="UM141" s="4"/>
      <c r="UN141" s="4"/>
      <c r="UO141" s="4"/>
      <c r="UP141" s="4"/>
      <c r="UQ141" s="4"/>
      <c r="UR141" s="4"/>
      <c r="US141" s="4"/>
      <c r="UT141" s="4"/>
      <c r="UU141" s="4"/>
      <c r="UV141" s="4"/>
      <c r="UW141" s="4"/>
      <c r="UX141" s="4"/>
      <c r="UY141" s="4"/>
      <c r="UZ141" s="4"/>
      <c r="VA141" s="4"/>
      <c r="VB141" s="4"/>
      <c r="VC141" s="4"/>
      <c r="VD141" s="4"/>
      <c r="VE141" s="4"/>
      <c r="VF141" s="4"/>
      <c r="VG141" s="4"/>
      <c r="VH141" s="4"/>
      <c r="VI141" s="4"/>
      <c r="VJ141" s="4"/>
      <c r="VK141" s="4"/>
      <c r="VL141" s="4"/>
      <c r="VM141" s="4"/>
      <c r="VN141" s="4"/>
      <c r="VO141" s="4"/>
      <c r="VP141" s="4"/>
      <c r="VQ141" s="4"/>
      <c r="VR141" s="4"/>
      <c r="VS141" s="4"/>
      <c r="VT141" s="4"/>
      <c r="VU141" s="4"/>
      <c r="VV141" s="4"/>
      <c r="VW141" s="4"/>
      <c r="VX141" s="4"/>
      <c r="VY141" s="4"/>
      <c r="VZ141" s="4"/>
      <c r="WA141" s="4"/>
      <c r="WB141" s="4"/>
      <c r="WC141" s="4"/>
      <c r="WD141" s="4"/>
      <c r="WE141" s="4"/>
      <c r="WF141" s="4"/>
      <c r="WG141" s="4"/>
      <c r="WH141" s="4"/>
      <c r="WI141" s="4"/>
      <c r="WJ141" s="4"/>
      <c r="WK141" s="4"/>
      <c r="WL141" s="4"/>
      <c r="WM141" s="4"/>
      <c r="WN141" s="4"/>
      <c r="WO141" s="4"/>
      <c r="WP141" s="4"/>
      <c r="WQ141" s="4"/>
      <c r="WR141" s="4"/>
      <c r="WS141" s="4"/>
      <c r="WT141" s="4"/>
      <c r="WU141" s="4"/>
      <c r="WV141" s="4"/>
      <c r="WW141" s="4"/>
      <c r="WX141" s="4"/>
      <c r="WY141" s="4"/>
      <c r="WZ141" s="4"/>
      <c r="XA141" s="4"/>
      <c r="XB141" s="4"/>
      <c r="XC141" s="4"/>
      <c r="XD141" s="4"/>
      <c r="XE141" s="4"/>
      <c r="XF141" s="4"/>
      <c r="XG141" s="4"/>
      <c r="XH141" s="4"/>
      <c r="XI141" s="4"/>
      <c r="XJ141" s="4"/>
      <c r="XK141" s="4"/>
      <c r="XL141" s="4"/>
      <c r="XM141" s="4"/>
      <c r="XN141" s="4"/>
      <c r="XO141" s="4"/>
      <c r="XP141" s="4"/>
      <c r="XQ141" s="4"/>
      <c r="XR141" s="4"/>
      <c r="XS141" s="4"/>
      <c r="XT141" s="4"/>
      <c r="XU141" s="4"/>
      <c r="XV141" s="4"/>
      <c r="XW141" s="4"/>
      <c r="XX141" s="4"/>
      <c r="XY141" s="4"/>
      <c r="XZ141" s="4"/>
      <c r="YA141" s="4"/>
      <c r="YB141" s="4"/>
      <c r="YC141" s="4"/>
      <c r="YD141" s="4"/>
      <c r="YE141" s="4"/>
      <c r="YF141" s="4"/>
      <c r="YG141" s="4"/>
      <c r="YH141" s="4"/>
      <c r="YI141" s="4"/>
      <c r="YJ141" s="4"/>
      <c r="YK141" s="4"/>
      <c r="YL141" s="4"/>
      <c r="YM141" s="4"/>
      <c r="YN141" s="4"/>
      <c r="YO141" s="4"/>
      <c r="YP141" s="4"/>
      <c r="YQ141" s="4"/>
      <c r="YR141" s="4"/>
      <c r="YS141" s="4"/>
      <c r="YT141" s="4"/>
      <c r="YU141" s="4"/>
      <c r="YV141" s="4"/>
      <c r="YW141" s="4"/>
      <c r="YX141" s="4"/>
      <c r="YY141" s="4"/>
      <c r="YZ141" s="4"/>
      <c r="ZA141" s="4"/>
      <c r="ZB141" s="4"/>
      <c r="ZC141" s="4"/>
      <c r="ZD141" s="4"/>
      <c r="ZE141" s="4"/>
      <c r="ZF141" s="4"/>
      <c r="ZG141" s="4"/>
      <c r="ZH141" s="4"/>
      <c r="ZI141" s="4"/>
      <c r="ZJ141" s="4"/>
      <c r="ZK141" s="4"/>
      <c r="ZL141" s="4"/>
      <c r="ZM141" s="4"/>
      <c r="ZN141" s="4"/>
      <c r="ZO141" s="4"/>
      <c r="ZP141" s="4"/>
      <c r="ZQ141" s="4"/>
      <c r="ZR141" s="4"/>
      <c r="ZS141" s="4"/>
      <c r="ZT141" s="4"/>
      <c r="ZU141" s="4"/>
      <c r="ZV141" s="4"/>
      <c r="ZW141" s="4"/>
      <c r="ZX141" s="4"/>
      <c r="ZY141" s="4"/>
      <c r="ZZ141" s="4"/>
      <c r="AAA141" s="4"/>
      <c r="AAB141" s="4"/>
      <c r="AAC141" s="4"/>
      <c r="AAD141" s="4"/>
      <c r="AAE141" s="4"/>
      <c r="AAF141" s="4"/>
      <c r="AAG141" s="4"/>
      <c r="AAH141" s="4"/>
      <c r="AAI141" s="4"/>
      <c r="AAJ141" s="4"/>
      <c r="AAK141" s="4"/>
      <c r="AAL141" s="4"/>
      <c r="AAM141" s="4"/>
      <c r="AAN141" s="4"/>
      <c r="AAO141" s="4"/>
      <c r="AAP141" s="4"/>
      <c r="AAQ141" s="4"/>
      <c r="AAR141" s="4"/>
      <c r="AAS141" s="4"/>
      <c r="AAT141" s="4"/>
      <c r="AAU141" s="4"/>
      <c r="AAV141" s="4"/>
      <c r="AAW141" s="4"/>
      <c r="AAX141" s="4"/>
      <c r="AAY141" s="4"/>
      <c r="AAZ141" s="4"/>
      <c r="ABA141" s="4"/>
      <c r="ABB141" s="4"/>
      <c r="ABC141" s="4"/>
      <c r="ABD141" s="4"/>
      <c r="ABE141" s="4"/>
      <c r="ABF141" s="4"/>
      <c r="ABG141" s="4"/>
      <c r="ABH141" s="4"/>
      <c r="ABI141" s="4"/>
      <c r="ABJ141" s="4"/>
      <c r="ABK141" s="4"/>
      <c r="ABL141" s="4"/>
      <c r="ABM141" s="4"/>
      <c r="ABN141" s="4"/>
      <c r="ABO141" s="4"/>
      <c r="ABP141" s="4"/>
      <c r="ABQ141" s="4"/>
      <c r="ABR141" s="4"/>
      <c r="ABS141" s="4"/>
      <c r="ABT141" s="4"/>
      <c r="ABU141" s="4"/>
      <c r="ABV141" s="4"/>
      <c r="ABW141" s="4"/>
      <c r="ABX141" s="4"/>
      <c r="ABY141" s="4"/>
      <c r="ABZ141" s="4"/>
      <c r="ACA141" s="4"/>
      <c r="ACB141" s="4"/>
      <c r="ACC141" s="4"/>
      <c r="ACD141" s="4"/>
      <c r="ACE141" s="4"/>
      <c r="ACF141" s="4"/>
      <c r="ACG141" s="4"/>
      <c r="ACH141" s="4"/>
      <c r="ACI141" s="4"/>
      <c r="ACJ141" s="4"/>
      <c r="ACK141" s="4"/>
      <c r="ACL141" s="4"/>
      <c r="ACM141" s="4"/>
      <c r="ACN141" s="4"/>
      <c r="ACO141" s="4"/>
      <c r="ACP141" s="4"/>
      <c r="ACQ141" s="4"/>
      <c r="ACR141" s="4"/>
      <c r="ACS141" s="4"/>
      <c r="ACT141" s="4"/>
      <c r="ACU141" s="4"/>
      <c r="ACV141" s="4"/>
      <c r="ACW141" s="4"/>
      <c r="ACX141" s="4"/>
      <c r="ACY141" s="4"/>
      <c r="ACZ141" s="4"/>
      <c r="ADA141" s="4"/>
      <c r="ADB141" s="4"/>
      <c r="ADC141" s="4"/>
      <c r="ADD141" s="4"/>
      <c r="ADE141" s="4"/>
      <c r="ADF141" s="4"/>
      <c r="ADG141" s="4"/>
      <c r="ADH141" s="4"/>
      <c r="ADI141" s="4"/>
      <c r="ADJ141" s="4"/>
      <c r="ADK141" s="4"/>
      <c r="ADL141" s="4"/>
      <c r="ADM141" s="4"/>
      <c r="ADN141" s="4"/>
      <c r="ADO141" s="4"/>
      <c r="ADP141" s="4"/>
      <c r="ADQ141" s="4"/>
      <c r="ADR141" s="4"/>
      <c r="ADS141" s="4"/>
      <c r="ADT141" s="4"/>
      <c r="ADU141" s="4"/>
      <c r="ADV141" s="4"/>
      <c r="ADW141" s="4"/>
      <c r="ADX141" s="4"/>
      <c r="ADY141" s="4"/>
      <c r="ADZ141" s="4"/>
      <c r="AEA141" s="4"/>
      <c r="AEB141" s="4"/>
      <c r="AEC141" s="4"/>
      <c r="AED141" s="4"/>
      <c r="AEE141" s="4"/>
      <c r="AEF141" s="4"/>
      <c r="AEG141" s="4"/>
      <c r="AEH141" s="4"/>
      <c r="AEI141" s="4"/>
      <c r="AEJ141" s="4"/>
      <c r="AEK141" s="4"/>
      <c r="AEL141" s="4"/>
      <c r="AEM141" s="4"/>
      <c r="AEN141" s="4"/>
      <c r="AEO141" s="4"/>
      <c r="AEP141" s="4"/>
      <c r="AEQ141" s="4"/>
      <c r="AER141" s="4"/>
      <c r="AES141" s="4"/>
      <c r="AET141" s="4"/>
      <c r="AEU141" s="4"/>
      <c r="AEV141" s="4"/>
      <c r="AEW141" s="4"/>
      <c r="AEX141" s="4"/>
      <c r="AEY141" s="4"/>
      <c r="AEZ141" s="4"/>
      <c r="AFA141" s="4"/>
      <c r="AFB141" s="4"/>
      <c r="AFC141" s="4"/>
      <c r="AFD141" s="4"/>
      <c r="AFE141" s="4"/>
      <c r="AFF141" s="4"/>
      <c r="AFG141" s="4"/>
      <c r="AFH141" s="4"/>
      <c r="AFI141" s="4"/>
      <c r="AFJ141" s="4"/>
      <c r="AFK141" s="4"/>
      <c r="AFL141" s="4"/>
      <c r="AFM141" s="4"/>
      <c r="AFN141" s="4"/>
      <c r="AFO141" s="4"/>
      <c r="AFP141" s="4"/>
      <c r="AFQ141" s="4"/>
      <c r="AFR141" s="4"/>
      <c r="AFS141" s="4"/>
      <c r="AFT141" s="4"/>
      <c r="AFU141" s="4"/>
      <c r="AFV141" s="4"/>
      <c r="AFW141" s="4"/>
      <c r="AFX141" s="4"/>
      <c r="AFY141" s="4"/>
      <c r="AFZ141" s="4"/>
      <c r="AGA141" s="4"/>
      <c r="AGB141" s="4"/>
      <c r="AGC141" s="4"/>
      <c r="AGD141" s="4"/>
      <c r="AGE141" s="4"/>
      <c r="AGF141" s="4"/>
      <c r="AGG141" s="4"/>
      <c r="AGH141" s="4"/>
      <c r="AGI141" s="4"/>
      <c r="AGJ141" s="4"/>
      <c r="AGK141" s="4"/>
      <c r="AGL141" s="4"/>
      <c r="AGM141" s="4"/>
      <c r="AGN141" s="4"/>
      <c r="AGO141" s="4"/>
      <c r="AGP141" s="4"/>
      <c r="AGQ141" s="4"/>
      <c r="AGR141" s="4"/>
      <c r="AGS141" s="4"/>
      <c r="AGT141" s="4"/>
      <c r="AGU141" s="4"/>
      <c r="AGV141" s="4"/>
      <c r="AGW141" s="4"/>
      <c r="AGX141" s="4"/>
      <c r="AGY141" s="4"/>
      <c r="AGZ141" s="4"/>
      <c r="AHA141" s="4"/>
      <c r="AHB141" s="4"/>
      <c r="AHC141" s="4"/>
      <c r="AHD141" s="4"/>
      <c r="AHE141" s="4"/>
      <c r="AHF141" s="4"/>
      <c r="AHG141" s="4"/>
      <c r="AHH141" s="4"/>
      <c r="AHI141" s="4"/>
      <c r="AHJ141" s="4"/>
      <c r="AHK141" s="4"/>
      <c r="AHL141" s="4"/>
      <c r="AHM141" s="4"/>
      <c r="AHN141" s="4"/>
      <c r="AHO141" s="4"/>
      <c r="AHP141" s="4"/>
      <c r="AHQ141" s="4"/>
      <c r="AHR141" s="4"/>
      <c r="AHS141" s="4"/>
      <c r="AHT141" s="4"/>
      <c r="AHU141" s="4"/>
      <c r="AHV141" s="4"/>
      <c r="AHW141" s="4"/>
      <c r="AHX141" s="4"/>
      <c r="AHY141" s="4"/>
      <c r="AHZ141" s="4"/>
      <c r="AIA141" s="4"/>
      <c r="AIB141" s="4"/>
      <c r="AIC141" s="4"/>
      <c r="AID141" s="4"/>
      <c r="AIE141" s="4"/>
      <c r="AIF141" s="4"/>
      <c r="AIG141" s="4"/>
      <c r="AIH141" s="4"/>
      <c r="AII141" s="4"/>
      <c r="AIJ141" s="4"/>
      <c r="AIK141" s="4"/>
      <c r="AIL141" s="4"/>
      <c r="AIM141" s="4"/>
      <c r="AIN141" s="4"/>
      <c r="AIO141" s="4"/>
      <c r="AIP141" s="4"/>
      <c r="AIQ141" s="4"/>
      <c r="AIR141" s="4"/>
      <c r="AIS141" s="4"/>
      <c r="AIT141" s="4"/>
      <c r="AIU141" s="4"/>
      <c r="AIV141" s="4"/>
      <c r="AIW141" s="4"/>
      <c r="AIX141" s="4"/>
      <c r="AIY141" s="4"/>
      <c r="AIZ141" s="4"/>
      <c r="AJA141" s="4"/>
      <c r="AJB141" s="4"/>
      <c r="AJC141" s="4"/>
      <c r="AJD141" s="4"/>
      <c r="AJE141" s="4"/>
      <c r="AJF141" s="4"/>
      <c r="AJG141" s="4"/>
      <c r="AJH141" s="4"/>
      <c r="AJI141" s="4"/>
      <c r="AJJ141" s="4"/>
      <c r="AJK141" s="4"/>
      <c r="AJL141" s="4"/>
      <c r="AJM141" s="4"/>
      <c r="AJN141" s="4"/>
      <c r="AJO141" s="4"/>
      <c r="AJP141" s="4"/>
      <c r="AJQ141" s="4"/>
      <c r="AJR141" s="4"/>
      <c r="AJS141" s="4"/>
      <c r="AJT141" s="4"/>
      <c r="AJU141" s="4"/>
      <c r="AJV141" s="4"/>
      <c r="AJW141" s="4"/>
      <c r="AJX141" s="4"/>
      <c r="AJY141" s="4"/>
      <c r="AJZ141" s="4"/>
      <c r="AKA141" s="4"/>
      <c r="AKB141" s="4"/>
      <c r="AKC141" s="4"/>
      <c r="AKD141" s="4"/>
      <c r="AKE141" s="4"/>
      <c r="AKF141" s="4"/>
      <c r="AKG141" s="4"/>
      <c r="AKH141" s="4"/>
      <c r="AKI141" s="4"/>
      <c r="AKJ141" s="4"/>
      <c r="AKK141" s="4"/>
      <c r="AKL141" s="4"/>
      <c r="AKM141" s="4"/>
      <c r="AKN141" s="4"/>
      <c r="AKO141" s="4"/>
      <c r="AKP141" s="4"/>
      <c r="AKQ141" s="4"/>
      <c r="AKR141" s="4"/>
      <c r="AKS141" s="4"/>
      <c r="AKT141" s="4"/>
      <c r="AKU141" s="4"/>
      <c r="AKV141" s="4"/>
      <c r="AKW141" s="4"/>
      <c r="AKX141" s="4"/>
      <c r="AKY141" s="4"/>
      <c r="AKZ141" s="4"/>
      <c r="ALA141" s="4"/>
      <c r="ALB141" s="4"/>
      <c r="ALC141" s="4"/>
      <c r="ALD141" s="4"/>
      <c r="ALE141" s="4"/>
      <c r="ALF141" s="4"/>
      <c r="ALG141" s="4"/>
      <c r="ALH141" s="4"/>
      <c r="ALI141" s="4"/>
      <c r="ALJ141" s="4"/>
      <c r="ALK141" s="4"/>
      <c r="ALL141" s="4"/>
      <c r="ALM141" s="4"/>
      <c r="ALN141" s="4"/>
      <c r="ALO141" s="4"/>
      <c r="ALP141" s="4"/>
      <c r="ALQ141" s="4"/>
      <c r="ALR141" s="4"/>
      <c r="ALS141" s="4"/>
      <c r="ALT141" s="4"/>
      <c r="ALU141" s="4"/>
      <c r="ALV141" s="4"/>
      <c r="ALW141" s="4"/>
      <c r="ALX141" s="4"/>
      <c r="ALY141" s="4"/>
      <c r="ALZ141" s="4"/>
      <c r="AMA141" s="4"/>
      <c r="AMB141" s="4"/>
      <c r="AMC141" s="4"/>
      <c r="AMD141" s="4"/>
      <c r="AME141" s="4"/>
      <c r="AMF141" s="4"/>
      <c r="AMG141" s="4"/>
      <c r="AMH141" s="4"/>
      <c r="AMI141" s="4"/>
      <c r="AMJ141" s="4"/>
      <c r="AMK141" s="4"/>
    </row>
    <row r="142" spans="1:1025" ht="17.100000000000001" customHeight="1">
      <c r="A142" s="22" t="s">
        <v>1384</v>
      </c>
      <c r="B142" s="20">
        <f>SUM(C142:W142)</f>
        <v>320.60000000000002</v>
      </c>
      <c r="C142" s="20">
        <v>52</v>
      </c>
      <c r="D142" s="20">
        <v>0</v>
      </c>
      <c r="E142" s="3">
        <f>SUM(53.6)</f>
        <v>53.6</v>
      </c>
      <c r="F142" s="3">
        <f>SUM(30+50+52+83)</f>
        <v>215</v>
      </c>
      <c r="H142" s="4"/>
    </row>
    <row r="143" spans="1:1025" ht="17.100000000000001" customHeight="1">
      <c r="A143" s="21" t="s">
        <v>1392</v>
      </c>
      <c r="B143" s="20">
        <f>SUM(C143:W143)</f>
        <v>308</v>
      </c>
      <c r="C143" s="20">
        <f>33+52+51+86+86</f>
        <v>308</v>
      </c>
    </row>
    <row r="144" spans="1:1025" ht="17.100000000000001" customHeight="1">
      <c r="A144" s="21" t="s">
        <v>1343</v>
      </c>
      <c r="B144" s="20">
        <f>SUM(C144:W144)</f>
        <v>300</v>
      </c>
      <c r="C144" s="20">
        <f>54+32</f>
        <v>86</v>
      </c>
      <c r="D144" s="20">
        <f>84+50+80</f>
        <v>214</v>
      </c>
      <c r="F144" s="3">
        <v>0</v>
      </c>
    </row>
    <row r="145" spans="1:1025" ht="17.100000000000001" customHeight="1">
      <c r="A145" s="21" t="s">
        <v>1103</v>
      </c>
      <c r="B145" s="20">
        <f>SUM(C145:W145)</f>
        <v>299.3</v>
      </c>
      <c r="D145" s="20">
        <v>0</v>
      </c>
      <c r="E145" s="3">
        <v>0</v>
      </c>
      <c r="F145" s="3">
        <v>0</v>
      </c>
      <c r="H145" s="4"/>
      <c r="K145" s="4">
        <v>145.5</v>
      </c>
      <c r="L145" s="4">
        <v>153.80000000000001</v>
      </c>
    </row>
    <row r="146" spans="1:1025" ht="17.100000000000001" customHeight="1">
      <c r="A146" s="22" t="s">
        <v>1383</v>
      </c>
      <c r="B146" s="20">
        <f>SUM(C146:W146)</f>
        <v>297</v>
      </c>
      <c r="D146" s="20">
        <v>0</v>
      </c>
      <c r="E146" s="3">
        <f>SUM(80)</f>
        <v>80</v>
      </c>
      <c r="F146" s="3">
        <f>SUM(30+50+52+85)</f>
        <v>217</v>
      </c>
      <c r="H146" s="4"/>
    </row>
    <row r="147" spans="1:1025" s="4" customFormat="1" ht="17.100000000000001" customHeight="1">
      <c r="A147" s="21" t="s">
        <v>1121</v>
      </c>
      <c r="B147" s="20">
        <f>SUM(C147:W147)</f>
        <v>286</v>
      </c>
      <c r="C147" s="20">
        <v>32</v>
      </c>
      <c r="D147" s="20">
        <v>35</v>
      </c>
      <c r="E147" s="3">
        <v>0</v>
      </c>
      <c r="F147" s="3">
        <v>0</v>
      </c>
      <c r="G147" s="4">
        <f>SUM(67)</f>
        <v>67</v>
      </c>
      <c r="H147" s="4">
        <f>SUM(39+62+51)</f>
        <v>152</v>
      </c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  <c r="LM147"/>
      <c r="LN147"/>
      <c r="LO147"/>
      <c r="LP147"/>
      <c r="LQ147"/>
      <c r="LR147"/>
      <c r="LS147"/>
      <c r="LT147"/>
      <c r="LU147"/>
      <c r="LV147"/>
      <c r="LW147"/>
      <c r="LX147"/>
      <c r="LY147"/>
      <c r="LZ147"/>
      <c r="MA147"/>
      <c r="MB147"/>
      <c r="MC147"/>
      <c r="MD147"/>
      <c r="ME147"/>
      <c r="MF147"/>
      <c r="MG147"/>
      <c r="MH147"/>
      <c r="MI147"/>
      <c r="MJ147"/>
      <c r="MK147"/>
      <c r="ML147"/>
      <c r="MM147"/>
      <c r="MN147"/>
      <c r="MO147"/>
      <c r="MP147"/>
      <c r="MQ147"/>
      <c r="MR147"/>
      <c r="MS147"/>
      <c r="MT147"/>
      <c r="MU147"/>
      <c r="MV147"/>
      <c r="MW147"/>
      <c r="MX147"/>
      <c r="MY147"/>
      <c r="MZ147"/>
      <c r="NA147"/>
      <c r="NB147"/>
      <c r="NC147"/>
      <c r="ND147"/>
      <c r="NE147"/>
      <c r="NF147"/>
      <c r="NG147"/>
      <c r="NH147"/>
      <c r="NI147"/>
      <c r="NJ147"/>
      <c r="NK147"/>
      <c r="NL147"/>
      <c r="NM147"/>
      <c r="NN147"/>
      <c r="NO147"/>
      <c r="NP147"/>
      <c r="NQ147"/>
      <c r="NR147"/>
      <c r="NS147"/>
      <c r="NT147"/>
      <c r="NU147"/>
      <c r="NV147"/>
      <c r="NW147"/>
      <c r="NX147"/>
      <c r="NY147"/>
      <c r="NZ147"/>
      <c r="OA147"/>
      <c r="OB147"/>
      <c r="OC147"/>
      <c r="OD147"/>
      <c r="OE147"/>
      <c r="OF147"/>
      <c r="OG147"/>
      <c r="OH147"/>
      <c r="OI147"/>
      <c r="OJ147"/>
      <c r="OK147"/>
      <c r="OL147"/>
      <c r="OM147"/>
      <c r="ON147"/>
      <c r="OO147"/>
      <c r="OP147"/>
      <c r="OQ147"/>
      <c r="OR147"/>
      <c r="OS147"/>
      <c r="OT147"/>
      <c r="OU147"/>
      <c r="OV147"/>
      <c r="OW147"/>
      <c r="OX147"/>
      <c r="OY147"/>
      <c r="OZ147"/>
      <c r="PA147"/>
      <c r="PB147"/>
      <c r="PC147"/>
      <c r="PD147"/>
      <c r="PE147"/>
      <c r="PF147"/>
      <c r="PG147"/>
      <c r="PH147"/>
      <c r="PI147"/>
      <c r="PJ147"/>
      <c r="PK147"/>
      <c r="PL147"/>
      <c r="PM147"/>
      <c r="PN147"/>
      <c r="PO147"/>
      <c r="PP147"/>
      <c r="PQ147"/>
      <c r="PR147"/>
      <c r="PS147"/>
      <c r="PT147"/>
      <c r="PU147"/>
      <c r="PV147"/>
      <c r="PW147"/>
      <c r="PX147"/>
      <c r="PY147"/>
      <c r="PZ147"/>
      <c r="QA147"/>
      <c r="QB147"/>
      <c r="QC147"/>
      <c r="QD147"/>
      <c r="QE147"/>
      <c r="QF147"/>
      <c r="QG147"/>
      <c r="QH147"/>
      <c r="QI147"/>
      <c r="QJ147"/>
      <c r="QK147"/>
      <c r="QL147"/>
      <c r="QM147"/>
      <c r="QN147"/>
      <c r="QO147"/>
      <c r="QP147"/>
      <c r="QQ147"/>
      <c r="QR147"/>
      <c r="QS147"/>
      <c r="QT147"/>
      <c r="QU147"/>
      <c r="QV147"/>
      <c r="QW147"/>
      <c r="QX147"/>
      <c r="QY147"/>
      <c r="QZ147"/>
      <c r="RA147"/>
      <c r="RB147"/>
      <c r="RC147"/>
      <c r="RD147"/>
      <c r="RE147"/>
      <c r="RF147"/>
      <c r="RG147"/>
      <c r="RH147"/>
      <c r="RI147"/>
      <c r="RJ147"/>
      <c r="RK147"/>
      <c r="RL147"/>
      <c r="RM147"/>
      <c r="RN147"/>
      <c r="RO147"/>
      <c r="RP147"/>
      <c r="RQ147"/>
      <c r="RR147"/>
      <c r="RS147"/>
      <c r="RT147"/>
      <c r="RU147"/>
      <c r="RV147"/>
      <c r="RW147"/>
      <c r="RX147"/>
      <c r="RY147"/>
      <c r="RZ147"/>
      <c r="SA147"/>
      <c r="SB147"/>
      <c r="SC147"/>
      <c r="SD147"/>
      <c r="SE147"/>
      <c r="SF147"/>
      <c r="SG147"/>
      <c r="SH147"/>
      <c r="SI147"/>
      <c r="SJ147"/>
      <c r="SK147"/>
      <c r="SL147"/>
      <c r="SM147"/>
      <c r="SN147"/>
      <c r="SO147"/>
      <c r="SP147"/>
      <c r="SQ147"/>
      <c r="SR147"/>
      <c r="SS147"/>
      <c r="ST147"/>
      <c r="SU147"/>
      <c r="SV147"/>
      <c r="SW147"/>
      <c r="SX147"/>
      <c r="SY147"/>
      <c r="SZ147"/>
      <c r="TA147"/>
      <c r="TB147"/>
      <c r="TC147"/>
      <c r="TD147"/>
      <c r="TE147"/>
      <c r="TF147"/>
      <c r="TG147"/>
      <c r="TH147"/>
      <c r="TI147"/>
      <c r="TJ147"/>
      <c r="TK147"/>
      <c r="TL147"/>
      <c r="TM147"/>
      <c r="TN147"/>
      <c r="TO147"/>
      <c r="TP147"/>
      <c r="TQ147"/>
      <c r="TR147"/>
      <c r="TS147"/>
      <c r="TT147"/>
      <c r="TU147"/>
      <c r="TV147"/>
      <c r="TW147"/>
      <c r="TX147"/>
      <c r="TY147"/>
      <c r="TZ147"/>
      <c r="UA147"/>
      <c r="UB147"/>
      <c r="UC147"/>
      <c r="UD147"/>
      <c r="UE147"/>
      <c r="UF147"/>
      <c r="UG147"/>
      <c r="UH147"/>
      <c r="UI147"/>
      <c r="UJ147"/>
      <c r="UK147"/>
      <c r="UL147"/>
      <c r="UM147"/>
      <c r="UN147"/>
      <c r="UO147"/>
      <c r="UP147"/>
      <c r="UQ147"/>
      <c r="UR147"/>
      <c r="US147"/>
      <c r="UT147"/>
      <c r="UU147"/>
      <c r="UV147"/>
      <c r="UW147"/>
      <c r="UX147"/>
      <c r="UY147"/>
      <c r="UZ147"/>
      <c r="VA147"/>
      <c r="VB147"/>
      <c r="VC147"/>
      <c r="VD147"/>
      <c r="VE147"/>
      <c r="VF147"/>
      <c r="VG147"/>
      <c r="VH147"/>
      <c r="VI147"/>
      <c r="VJ147"/>
      <c r="VK147"/>
      <c r="VL147"/>
      <c r="VM147"/>
      <c r="VN147"/>
      <c r="VO147"/>
      <c r="VP147"/>
      <c r="VQ147"/>
      <c r="VR147"/>
      <c r="VS147"/>
      <c r="VT147"/>
      <c r="VU147"/>
      <c r="VV147"/>
      <c r="VW147"/>
      <c r="VX147"/>
      <c r="VY147"/>
      <c r="VZ147"/>
      <c r="WA147"/>
      <c r="WB147"/>
      <c r="WC147"/>
      <c r="WD147"/>
      <c r="WE147"/>
      <c r="WF147"/>
      <c r="WG147"/>
      <c r="WH147"/>
      <c r="WI147"/>
      <c r="WJ147"/>
      <c r="WK147"/>
      <c r="WL147"/>
      <c r="WM147"/>
      <c r="WN147"/>
      <c r="WO147"/>
      <c r="WP147"/>
      <c r="WQ147"/>
      <c r="WR147"/>
      <c r="WS147"/>
      <c r="WT147"/>
      <c r="WU147"/>
      <c r="WV147"/>
      <c r="WW147"/>
      <c r="WX147"/>
      <c r="WY147"/>
      <c r="WZ147"/>
      <c r="XA147"/>
      <c r="XB147"/>
      <c r="XC147"/>
      <c r="XD147"/>
      <c r="XE147"/>
      <c r="XF147"/>
      <c r="XG147"/>
      <c r="XH147"/>
      <c r="XI147"/>
      <c r="XJ147"/>
      <c r="XK147"/>
      <c r="XL147"/>
      <c r="XM147"/>
      <c r="XN147"/>
      <c r="XO147"/>
      <c r="XP147"/>
      <c r="XQ147"/>
      <c r="XR147"/>
      <c r="XS147"/>
      <c r="XT147"/>
      <c r="XU147"/>
      <c r="XV147"/>
      <c r="XW147"/>
      <c r="XX147"/>
      <c r="XY147"/>
      <c r="XZ147"/>
      <c r="YA147"/>
      <c r="YB147"/>
      <c r="YC147"/>
      <c r="YD147"/>
      <c r="YE147"/>
      <c r="YF147"/>
      <c r="YG147"/>
      <c r="YH147"/>
      <c r="YI147"/>
      <c r="YJ147"/>
      <c r="YK147"/>
      <c r="YL147"/>
      <c r="YM147"/>
      <c r="YN147"/>
      <c r="YO147"/>
      <c r="YP147"/>
      <c r="YQ147"/>
      <c r="YR147"/>
      <c r="YS147"/>
      <c r="YT147"/>
      <c r="YU147"/>
      <c r="YV147"/>
      <c r="YW147"/>
      <c r="YX147"/>
      <c r="YY147"/>
      <c r="YZ147"/>
      <c r="ZA147"/>
      <c r="ZB147"/>
      <c r="ZC147"/>
      <c r="ZD147"/>
      <c r="ZE147"/>
      <c r="ZF147"/>
      <c r="ZG147"/>
      <c r="ZH147"/>
      <c r="ZI147"/>
      <c r="ZJ147"/>
      <c r="ZK147"/>
      <c r="ZL147"/>
      <c r="ZM147"/>
      <c r="ZN147"/>
      <c r="ZO147"/>
      <c r="ZP147"/>
      <c r="ZQ147"/>
      <c r="ZR147"/>
      <c r="ZS147"/>
      <c r="ZT147"/>
      <c r="ZU147"/>
      <c r="ZV147"/>
      <c r="ZW147"/>
      <c r="ZX147"/>
      <c r="ZY147"/>
      <c r="ZZ147"/>
      <c r="AAA147"/>
      <c r="AAB147"/>
      <c r="AAC147"/>
      <c r="AAD147"/>
      <c r="AAE147"/>
      <c r="AAF147"/>
      <c r="AAG147"/>
      <c r="AAH147"/>
      <c r="AAI147"/>
      <c r="AAJ147"/>
      <c r="AAK147"/>
      <c r="AAL147"/>
      <c r="AAM147"/>
      <c r="AAN147"/>
      <c r="AAO147"/>
      <c r="AAP147"/>
      <c r="AAQ147"/>
      <c r="AAR147"/>
      <c r="AAS147"/>
      <c r="AAT147"/>
      <c r="AAU147"/>
      <c r="AAV147"/>
      <c r="AAW147"/>
      <c r="AAX147"/>
      <c r="AAY147"/>
      <c r="AAZ147"/>
      <c r="ABA147"/>
      <c r="ABB147"/>
      <c r="ABC147"/>
      <c r="ABD147"/>
      <c r="ABE147"/>
      <c r="ABF147"/>
      <c r="ABG147"/>
      <c r="ABH147"/>
      <c r="ABI147"/>
      <c r="ABJ147"/>
      <c r="ABK147"/>
      <c r="ABL147"/>
      <c r="ABM147"/>
      <c r="ABN147"/>
      <c r="ABO147"/>
      <c r="ABP147"/>
      <c r="ABQ147"/>
      <c r="ABR147"/>
      <c r="ABS147"/>
      <c r="ABT147"/>
      <c r="ABU147"/>
      <c r="ABV147"/>
      <c r="ABW147"/>
      <c r="ABX147"/>
      <c r="ABY147"/>
      <c r="ABZ147"/>
      <c r="ACA147"/>
      <c r="ACB147"/>
      <c r="ACC147"/>
      <c r="ACD147"/>
      <c r="ACE147"/>
      <c r="ACF147"/>
      <c r="ACG147"/>
      <c r="ACH147"/>
      <c r="ACI147"/>
      <c r="ACJ147"/>
      <c r="ACK147"/>
      <c r="ACL147"/>
      <c r="ACM147"/>
      <c r="ACN147"/>
      <c r="ACO147"/>
      <c r="ACP147"/>
      <c r="ACQ147"/>
      <c r="ACR147"/>
      <c r="ACS147"/>
      <c r="ACT147"/>
      <c r="ACU147"/>
      <c r="ACV147"/>
      <c r="ACW147"/>
      <c r="ACX147"/>
      <c r="ACY147"/>
      <c r="ACZ147"/>
      <c r="ADA147"/>
      <c r="ADB147"/>
      <c r="ADC147"/>
      <c r="ADD147"/>
      <c r="ADE147"/>
      <c r="ADF147"/>
      <c r="ADG147"/>
      <c r="ADH147"/>
      <c r="ADI147"/>
      <c r="ADJ147"/>
      <c r="ADK147"/>
      <c r="ADL147"/>
      <c r="ADM147"/>
      <c r="ADN147"/>
      <c r="ADO147"/>
      <c r="ADP147"/>
      <c r="ADQ147"/>
      <c r="ADR147"/>
      <c r="ADS147"/>
      <c r="ADT147"/>
      <c r="ADU147"/>
      <c r="ADV147"/>
      <c r="ADW147"/>
      <c r="ADX147"/>
      <c r="ADY147"/>
      <c r="ADZ147"/>
      <c r="AEA147"/>
      <c r="AEB147"/>
      <c r="AEC147"/>
      <c r="AED147"/>
      <c r="AEE147"/>
      <c r="AEF147"/>
      <c r="AEG147"/>
      <c r="AEH147"/>
      <c r="AEI147"/>
      <c r="AEJ147"/>
      <c r="AEK147"/>
      <c r="AEL147"/>
      <c r="AEM147"/>
      <c r="AEN147"/>
      <c r="AEO147"/>
      <c r="AEP147"/>
      <c r="AEQ147"/>
      <c r="AER147"/>
      <c r="AES147"/>
      <c r="AET147"/>
      <c r="AEU147"/>
      <c r="AEV147"/>
      <c r="AEW147"/>
      <c r="AEX147"/>
      <c r="AEY147"/>
      <c r="AEZ147"/>
      <c r="AFA147"/>
      <c r="AFB147"/>
      <c r="AFC147"/>
      <c r="AFD147"/>
      <c r="AFE147"/>
      <c r="AFF147"/>
      <c r="AFG147"/>
      <c r="AFH147"/>
      <c r="AFI147"/>
      <c r="AFJ147"/>
      <c r="AFK147"/>
      <c r="AFL147"/>
      <c r="AFM147"/>
      <c r="AFN147"/>
      <c r="AFO147"/>
      <c r="AFP147"/>
      <c r="AFQ147"/>
      <c r="AFR147"/>
      <c r="AFS147"/>
      <c r="AFT147"/>
      <c r="AFU147"/>
      <c r="AFV147"/>
      <c r="AFW147"/>
      <c r="AFX147"/>
      <c r="AFY147"/>
      <c r="AFZ147"/>
      <c r="AGA147"/>
      <c r="AGB147"/>
      <c r="AGC147"/>
      <c r="AGD147"/>
      <c r="AGE147"/>
      <c r="AGF147"/>
      <c r="AGG147"/>
      <c r="AGH147"/>
      <c r="AGI147"/>
      <c r="AGJ147"/>
      <c r="AGK147"/>
      <c r="AGL147"/>
      <c r="AGM147"/>
      <c r="AGN147"/>
      <c r="AGO147"/>
      <c r="AGP147"/>
      <c r="AGQ147"/>
      <c r="AGR147"/>
      <c r="AGS147"/>
      <c r="AGT147"/>
      <c r="AGU147"/>
      <c r="AGV147"/>
      <c r="AGW147"/>
      <c r="AGX147"/>
      <c r="AGY147"/>
      <c r="AGZ147"/>
      <c r="AHA147"/>
      <c r="AHB147"/>
      <c r="AHC147"/>
      <c r="AHD147"/>
      <c r="AHE147"/>
      <c r="AHF147"/>
      <c r="AHG147"/>
      <c r="AHH147"/>
      <c r="AHI147"/>
      <c r="AHJ147"/>
      <c r="AHK147"/>
      <c r="AHL147"/>
      <c r="AHM147"/>
      <c r="AHN147"/>
      <c r="AHO147"/>
      <c r="AHP147"/>
      <c r="AHQ147"/>
      <c r="AHR147"/>
      <c r="AHS147"/>
      <c r="AHT147"/>
      <c r="AHU147"/>
      <c r="AHV147"/>
      <c r="AHW147"/>
      <c r="AHX147"/>
      <c r="AHY147"/>
      <c r="AHZ147"/>
      <c r="AIA147"/>
      <c r="AIB147"/>
      <c r="AIC147"/>
      <c r="AID147"/>
      <c r="AIE147"/>
      <c r="AIF147"/>
      <c r="AIG147"/>
      <c r="AIH147"/>
      <c r="AII147"/>
      <c r="AIJ147"/>
      <c r="AIK147"/>
      <c r="AIL147"/>
      <c r="AIM147"/>
      <c r="AIN147"/>
      <c r="AIO147"/>
      <c r="AIP147"/>
      <c r="AIQ147"/>
      <c r="AIR147"/>
      <c r="AIS147"/>
      <c r="AIT147"/>
      <c r="AIU147"/>
      <c r="AIV147"/>
      <c r="AIW147"/>
      <c r="AIX147"/>
      <c r="AIY147"/>
      <c r="AIZ147"/>
      <c r="AJA147"/>
      <c r="AJB147"/>
      <c r="AJC147"/>
      <c r="AJD147"/>
      <c r="AJE147"/>
      <c r="AJF147"/>
      <c r="AJG147"/>
      <c r="AJH147"/>
      <c r="AJI147"/>
      <c r="AJJ147"/>
      <c r="AJK147"/>
      <c r="AJL147"/>
      <c r="AJM147"/>
      <c r="AJN147"/>
      <c r="AJO147"/>
      <c r="AJP147"/>
      <c r="AJQ147"/>
      <c r="AJR147"/>
      <c r="AJS147"/>
      <c r="AJT147"/>
      <c r="AJU147"/>
      <c r="AJV147"/>
      <c r="AJW147"/>
      <c r="AJX147"/>
      <c r="AJY147"/>
      <c r="AJZ147"/>
      <c r="AKA147"/>
      <c r="AKB147"/>
      <c r="AKC147"/>
      <c r="AKD147"/>
      <c r="AKE147"/>
      <c r="AKF147"/>
      <c r="AKG147"/>
      <c r="AKH147"/>
      <c r="AKI147"/>
      <c r="AKJ147"/>
      <c r="AKK147"/>
      <c r="AKL147"/>
      <c r="AKM147"/>
      <c r="AKN147"/>
      <c r="AKO147"/>
      <c r="AKP147"/>
      <c r="AKQ147"/>
      <c r="AKR147"/>
      <c r="AKS147"/>
      <c r="AKT147"/>
      <c r="AKU147"/>
      <c r="AKV147"/>
      <c r="AKW147"/>
      <c r="AKX147"/>
      <c r="AKY147"/>
      <c r="AKZ147"/>
      <c r="ALA147"/>
      <c r="ALB147"/>
      <c r="ALC147"/>
      <c r="ALD147"/>
      <c r="ALE147"/>
      <c r="ALF147"/>
      <c r="ALG147"/>
      <c r="ALH147"/>
      <c r="ALI147"/>
      <c r="ALJ147"/>
      <c r="ALK147"/>
      <c r="ALL147"/>
      <c r="ALM147"/>
      <c r="ALN147"/>
      <c r="ALO147"/>
      <c r="ALP147"/>
      <c r="ALQ147"/>
      <c r="ALR147"/>
      <c r="ALS147"/>
      <c r="ALT147"/>
      <c r="ALU147"/>
      <c r="ALV147"/>
      <c r="ALW147"/>
      <c r="ALX147"/>
      <c r="ALY147"/>
      <c r="ALZ147"/>
      <c r="AMA147"/>
      <c r="AMB147"/>
      <c r="AMC147"/>
      <c r="AMD147"/>
      <c r="AME147"/>
      <c r="AMF147"/>
      <c r="AMG147"/>
      <c r="AMH147"/>
      <c r="AMI147"/>
      <c r="AMJ147"/>
      <c r="AMK147"/>
    </row>
    <row r="148" spans="1:1025" s="4" customFormat="1" ht="17.100000000000001" customHeight="1">
      <c r="A148" s="21" t="s">
        <v>1105</v>
      </c>
      <c r="B148" s="20">
        <f>SUM(C148:W148)</f>
        <v>285.85000000000002</v>
      </c>
      <c r="C148" s="20"/>
      <c r="D148" s="20">
        <v>0</v>
      </c>
      <c r="E148" s="3">
        <v>0</v>
      </c>
      <c r="F148" s="3">
        <v>0</v>
      </c>
      <c r="J148" s="4">
        <v>285.85000000000002</v>
      </c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  <c r="LM148"/>
      <c r="LN148"/>
      <c r="LO148"/>
      <c r="LP148"/>
      <c r="LQ148"/>
      <c r="LR148"/>
      <c r="LS148"/>
      <c r="LT148"/>
      <c r="LU148"/>
      <c r="LV148"/>
      <c r="LW148"/>
      <c r="LX148"/>
      <c r="LY148"/>
      <c r="LZ148"/>
      <c r="MA148"/>
      <c r="MB148"/>
      <c r="MC148"/>
      <c r="MD148"/>
      <c r="ME148"/>
      <c r="MF148"/>
      <c r="MG148"/>
      <c r="MH148"/>
      <c r="MI148"/>
      <c r="MJ148"/>
      <c r="MK148"/>
      <c r="ML148"/>
      <c r="MM148"/>
      <c r="MN148"/>
      <c r="MO148"/>
      <c r="MP148"/>
      <c r="MQ148"/>
      <c r="MR148"/>
      <c r="MS148"/>
      <c r="MT148"/>
      <c r="MU148"/>
      <c r="MV148"/>
      <c r="MW148"/>
      <c r="MX148"/>
      <c r="MY148"/>
      <c r="MZ148"/>
      <c r="NA148"/>
      <c r="NB148"/>
      <c r="NC148"/>
      <c r="ND148"/>
      <c r="NE148"/>
      <c r="NF148"/>
      <c r="NG148"/>
      <c r="NH148"/>
      <c r="NI148"/>
      <c r="NJ148"/>
      <c r="NK148"/>
      <c r="NL148"/>
      <c r="NM148"/>
      <c r="NN148"/>
      <c r="NO148"/>
      <c r="NP148"/>
      <c r="NQ148"/>
      <c r="NR148"/>
      <c r="NS148"/>
      <c r="NT148"/>
      <c r="NU148"/>
      <c r="NV148"/>
      <c r="NW148"/>
      <c r="NX148"/>
      <c r="NY148"/>
      <c r="NZ148"/>
      <c r="OA148"/>
      <c r="OB148"/>
      <c r="OC148"/>
      <c r="OD148"/>
      <c r="OE148"/>
      <c r="OF148"/>
      <c r="OG148"/>
      <c r="OH148"/>
      <c r="OI148"/>
      <c r="OJ148"/>
      <c r="OK148"/>
      <c r="OL148"/>
      <c r="OM148"/>
      <c r="ON148"/>
      <c r="OO148"/>
      <c r="OP148"/>
      <c r="OQ148"/>
      <c r="OR148"/>
      <c r="OS148"/>
      <c r="OT148"/>
      <c r="OU148"/>
      <c r="OV148"/>
      <c r="OW148"/>
      <c r="OX148"/>
      <c r="OY148"/>
      <c r="OZ148"/>
      <c r="PA148"/>
      <c r="PB148"/>
      <c r="PC148"/>
      <c r="PD148"/>
      <c r="PE148"/>
      <c r="PF148"/>
      <c r="PG148"/>
      <c r="PH148"/>
      <c r="PI148"/>
      <c r="PJ148"/>
      <c r="PK148"/>
      <c r="PL148"/>
      <c r="PM148"/>
      <c r="PN148"/>
      <c r="PO148"/>
      <c r="PP148"/>
      <c r="PQ148"/>
      <c r="PR148"/>
      <c r="PS148"/>
      <c r="PT148"/>
      <c r="PU148"/>
      <c r="PV148"/>
      <c r="PW148"/>
      <c r="PX148"/>
      <c r="PY148"/>
      <c r="PZ148"/>
      <c r="QA148"/>
      <c r="QB148"/>
      <c r="QC148"/>
      <c r="QD148"/>
      <c r="QE148"/>
      <c r="QF148"/>
      <c r="QG148"/>
      <c r="QH148"/>
      <c r="QI148"/>
      <c r="QJ148"/>
      <c r="QK148"/>
      <c r="QL148"/>
      <c r="QM148"/>
      <c r="QN148"/>
      <c r="QO148"/>
      <c r="QP148"/>
      <c r="QQ148"/>
      <c r="QR148"/>
      <c r="QS148"/>
      <c r="QT148"/>
      <c r="QU148"/>
      <c r="QV148"/>
      <c r="QW148"/>
      <c r="QX148"/>
      <c r="QY148"/>
      <c r="QZ148"/>
      <c r="RA148"/>
      <c r="RB148"/>
      <c r="RC148"/>
      <c r="RD148"/>
      <c r="RE148"/>
      <c r="RF148"/>
      <c r="RG148"/>
      <c r="RH148"/>
      <c r="RI148"/>
      <c r="RJ148"/>
      <c r="RK148"/>
      <c r="RL148"/>
      <c r="RM148"/>
      <c r="RN148"/>
      <c r="RO148"/>
      <c r="RP148"/>
      <c r="RQ148"/>
      <c r="RR148"/>
      <c r="RS148"/>
      <c r="RT148"/>
      <c r="RU148"/>
      <c r="RV148"/>
      <c r="RW148"/>
      <c r="RX148"/>
      <c r="RY148"/>
      <c r="RZ148"/>
      <c r="SA148"/>
      <c r="SB148"/>
      <c r="SC148"/>
      <c r="SD148"/>
      <c r="SE148"/>
      <c r="SF148"/>
      <c r="SG148"/>
      <c r="SH148"/>
      <c r="SI148"/>
      <c r="SJ148"/>
      <c r="SK148"/>
      <c r="SL148"/>
      <c r="SM148"/>
      <c r="SN148"/>
      <c r="SO148"/>
      <c r="SP148"/>
      <c r="SQ148"/>
      <c r="SR148"/>
      <c r="SS148"/>
      <c r="ST148"/>
      <c r="SU148"/>
      <c r="SV148"/>
      <c r="SW148"/>
      <c r="SX148"/>
      <c r="SY148"/>
      <c r="SZ148"/>
      <c r="TA148"/>
      <c r="TB148"/>
      <c r="TC148"/>
      <c r="TD148"/>
      <c r="TE148"/>
      <c r="TF148"/>
      <c r="TG148"/>
      <c r="TH148"/>
      <c r="TI148"/>
      <c r="TJ148"/>
      <c r="TK148"/>
      <c r="TL148"/>
      <c r="TM148"/>
      <c r="TN148"/>
      <c r="TO148"/>
      <c r="TP148"/>
      <c r="TQ148"/>
      <c r="TR148"/>
      <c r="TS148"/>
      <c r="TT148"/>
      <c r="TU148"/>
      <c r="TV148"/>
      <c r="TW148"/>
      <c r="TX148"/>
      <c r="TY148"/>
      <c r="TZ148"/>
      <c r="UA148"/>
      <c r="UB148"/>
      <c r="UC148"/>
      <c r="UD148"/>
      <c r="UE148"/>
      <c r="UF148"/>
      <c r="UG148"/>
      <c r="UH148"/>
      <c r="UI148"/>
      <c r="UJ148"/>
      <c r="UK148"/>
      <c r="UL148"/>
      <c r="UM148"/>
      <c r="UN148"/>
      <c r="UO148"/>
      <c r="UP148"/>
      <c r="UQ148"/>
      <c r="UR148"/>
      <c r="US148"/>
      <c r="UT148"/>
      <c r="UU148"/>
      <c r="UV148"/>
      <c r="UW148"/>
      <c r="UX148"/>
      <c r="UY148"/>
      <c r="UZ148"/>
      <c r="VA148"/>
      <c r="VB148"/>
      <c r="VC148"/>
      <c r="VD148"/>
      <c r="VE148"/>
      <c r="VF148"/>
      <c r="VG148"/>
      <c r="VH148"/>
      <c r="VI148"/>
      <c r="VJ148"/>
      <c r="VK148"/>
      <c r="VL148"/>
      <c r="VM148"/>
      <c r="VN148"/>
      <c r="VO148"/>
      <c r="VP148"/>
      <c r="VQ148"/>
      <c r="VR148"/>
      <c r="VS148"/>
      <c r="VT148"/>
      <c r="VU148"/>
      <c r="VV148"/>
      <c r="VW148"/>
      <c r="VX148"/>
      <c r="VY148"/>
      <c r="VZ148"/>
      <c r="WA148"/>
      <c r="WB148"/>
      <c r="WC148"/>
      <c r="WD148"/>
      <c r="WE148"/>
      <c r="WF148"/>
      <c r="WG148"/>
      <c r="WH148"/>
      <c r="WI148"/>
      <c r="WJ148"/>
      <c r="WK148"/>
      <c r="WL148"/>
      <c r="WM148"/>
      <c r="WN148"/>
      <c r="WO148"/>
      <c r="WP148"/>
      <c r="WQ148"/>
      <c r="WR148"/>
      <c r="WS148"/>
      <c r="WT148"/>
      <c r="WU148"/>
      <c r="WV148"/>
      <c r="WW148"/>
      <c r="WX148"/>
      <c r="WY148"/>
      <c r="WZ148"/>
      <c r="XA148"/>
      <c r="XB148"/>
      <c r="XC148"/>
      <c r="XD148"/>
      <c r="XE148"/>
      <c r="XF148"/>
      <c r="XG148"/>
      <c r="XH148"/>
      <c r="XI148"/>
      <c r="XJ148"/>
      <c r="XK148"/>
      <c r="XL148"/>
      <c r="XM148"/>
      <c r="XN148"/>
      <c r="XO148"/>
      <c r="XP148"/>
      <c r="XQ148"/>
      <c r="XR148"/>
      <c r="XS148"/>
      <c r="XT148"/>
      <c r="XU148"/>
      <c r="XV148"/>
      <c r="XW148"/>
      <c r="XX148"/>
      <c r="XY148"/>
      <c r="XZ148"/>
      <c r="YA148"/>
      <c r="YB148"/>
      <c r="YC148"/>
      <c r="YD148"/>
      <c r="YE148"/>
      <c r="YF148"/>
      <c r="YG148"/>
      <c r="YH148"/>
      <c r="YI148"/>
      <c r="YJ148"/>
      <c r="YK148"/>
      <c r="YL148"/>
      <c r="YM148"/>
      <c r="YN148"/>
      <c r="YO148"/>
      <c r="YP148"/>
      <c r="YQ148"/>
      <c r="YR148"/>
      <c r="YS148"/>
      <c r="YT148"/>
      <c r="YU148"/>
      <c r="YV148"/>
      <c r="YW148"/>
      <c r="YX148"/>
      <c r="YY148"/>
      <c r="YZ148"/>
      <c r="ZA148"/>
      <c r="ZB148"/>
      <c r="ZC148"/>
      <c r="ZD148"/>
      <c r="ZE148"/>
      <c r="ZF148"/>
      <c r="ZG148"/>
      <c r="ZH148"/>
      <c r="ZI148"/>
      <c r="ZJ148"/>
      <c r="ZK148"/>
      <c r="ZL148"/>
      <c r="ZM148"/>
      <c r="ZN148"/>
      <c r="ZO148"/>
      <c r="ZP148"/>
      <c r="ZQ148"/>
      <c r="ZR148"/>
      <c r="ZS148"/>
      <c r="ZT148"/>
      <c r="ZU148"/>
      <c r="ZV148"/>
      <c r="ZW148"/>
      <c r="ZX148"/>
      <c r="ZY148"/>
      <c r="ZZ148"/>
      <c r="AAA148"/>
      <c r="AAB148"/>
      <c r="AAC148"/>
      <c r="AAD148"/>
      <c r="AAE148"/>
      <c r="AAF148"/>
      <c r="AAG148"/>
      <c r="AAH148"/>
      <c r="AAI148"/>
      <c r="AAJ148"/>
      <c r="AAK148"/>
      <c r="AAL148"/>
      <c r="AAM148"/>
      <c r="AAN148"/>
      <c r="AAO148"/>
      <c r="AAP148"/>
      <c r="AAQ148"/>
      <c r="AAR148"/>
      <c r="AAS148"/>
      <c r="AAT148"/>
      <c r="AAU148"/>
      <c r="AAV148"/>
      <c r="AAW148"/>
      <c r="AAX148"/>
      <c r="AAY148"/>
      <c r="AAZ148"/>
      <c r="ABA148"/>
      <c r="ABB148"/>
      <c r="ABC148"/>
      <c r="ABD148"/>
      <c r="ABE148"/>
      <c r="ABF148"/>
      <c r="ABG148"/>
      <c r="ABH148"/>
      <c r="ABI148"/>
      <c r="ABJ148"/>
      <c r="ABK148"/>
      <c r="ABL148"/>
      <c r="ABM148"/>
      <c r="ABN148"/>
      <c r="ABO148"/>
      <c r="ABP148"/>
      <c r="ABQ148"/>
      <c r="ABR148"/>
      <c r="ABS148"/>
      <c r="ABT148"/>
      <c r="ABU148"/>
      <c r="ABV148"/>
      <c r="ABW148"/>
      <c r="ABX148"/>
      <c r="ABY148"/>
      <c r="ABZ148"/>
      <c r="ACA148"/>
      <c r="ACB148"/>
      <c r="ACC148"/>
      <c r="ACD148"/>
      <c r="ACE148"/>
      <c r="ACF148"/>
      <c r="ACG148"/>
      <c r="ACH148"/>
      <c r="ACI148"/>
      <c r="ACJ148"/>
      <c r="ACK148"/>
      <c r="ACL148"/>
      <c r="ACM148"/>
      <c r="ACN148"/>
      <c r="ACO148"/>
      <c r="ACP148"/>
      <c r="ACQ148"/>
      <c r="ACR148"/>
      <c r="ACS148"/>
      <c r="ACT148"/>
      <c r="ACU148"/>
      <c r="ACV148"/>
      <c r="ACW148"/>
      <c r="ACX148"/>
      <c r="ACY148"/>
      <c r="ACZ148"/>
      <c r="ADA148"/>
      <c r="ADB148"/>
      <c r="ADC148"/>
      <c r="ADD148"/>
      <c r="ADE148"/>
      <c r="ADF148"/>
      <c r="ADG148"/>
      <c r="ADH148"/>
      <c r="ADI148"/>
      <c r="ADJ148"/>
      <c r="ADK148"/>
      <c r="ADL148"/>
      <c r="ADM148"/>
      <c r="ADN148"/>
      <c r="ADO148"/>
      <c r="ADP148"/>
      <c r="ADQ148"/>
      <c r="ADR148"/>
      <c r="ADS148"/>
      <c r="ADT148"/>
      <c r="ADU148"/>
      <c r="ADV148"/>
      <c r="ADW148"/>
      <c r="ADX148"/>
      <c r="ADY148"/>
      <c r="ADZ148"/>
      <c r="AEA148"/>
      <c r="AEB148"/>
      <c r="AEC148"/>
      <c r="AED148"/>
      <c r="AEE148"/>
      <c r="AEF148"/>
      <c r="AEG148"/>
      <c r="AEH148"/>
      <c r="AEI148"/>
      <c r="AEJ148"/>
      <c r="AEK148"/>
      <c r="AEL148"/>
      <c r="AEM148"/>
      <c r="AEN148"/>
      <c r="AEO148"/>
      <c r="AEP148"/>
      <c r="AEQ148"/>
      <c r="AER148"/>
      <c r="AES148"/>
      <c r="AET148"/>
      <c r="AEU148"/>
      <c r="AEV148"/>
      <c r="AEW148"/>
      <c r="AEX148"/>
      <c r="AEY148"/>
      <c r="AEZ148"/>
      <c r="AFA148"/>
      <c r="AFB148"/>
      <c r="AFC148"/>
      <c r="AFD148"/>
      <c r="AFE148"/>
      <c r="AFF148"/>
      <c r="AFG148"/>
      <c r="AFH148"/>
      <c r="AFI148"/>
      <c r="AFJ148"/>
      <c r="AFK148"/>
      <c r="AFL148"/>
      <c r="AFM148"/>
      <c r="AFN148"/>
      <c r="AFO148"/>
      <c r="AFP148"/>
      <c r="AFQ148"/>
      <c r="AFR148"/>
      <c r="AFS148"/>
      <c r="AFT148"/>
      <c r="AFU148"/>
      <c r="AFV148"/>
      <c r="AFW148"/>
      <c r="AFX148"/>
      <c r="AFY148"/>
      <c r="AFZ148"/>
      <c r="AGA148"/>
      <c r="AGB148"/>
      <c r="AGC148"/>
      <c r="AGD148"/>
      <c r="AGE148"/>
      <c r="AGF148"/>
      <c r="AGG148"/>
      <c r="AGH148"/>
      <c r="AGI148"/>
      <c r="AGJ148"/>
      <c r="AGK148"/>
      <c r="AGL148"/>
      <c r="AGM148"/>
      <c r="AGN148"/>
      <c r="AGO148"/>
      <c r="AGP148"/>
      <c r="AGQ148"/>
      <c r="AGR148"/>
      <c r="AGS148"/>
      <c r="AGT148"/>
      <c r="AGU148"/>
      <c r="AGV148"/>
      <c r="AGW148"/>
      <c r="AGX148"/>
      <c r="AGY148"/>
      <c r="AGZ148"/>
      <c r="AHA148"/>
      <c r="AHB148"/>
      <c r="AHC148"/>
      <c r="AHD148"/>
      <c r="AHE148"/>
      <c r="AHF148"/>
      <c r="AHG148"/>
      <c r="AHH148"/>
      <c r="AHI148"/>
      <c r="AHJ148"/>
      <c r="AHK148"/>
      <c r="AHL148"/>
      <c r="AHM148"/>
      <c r="AHN148"/>
      <c r="AHO148"/>
      <c r="AHP148"/>
      <c r="AHQ148"/>
      <c r="AHR148"/>
      <c r="AHS148"/>
      <c r="AHT148"/>
      <c r="AHU148"/>
      <c r="AHV148"/>
      <c r="AHW148"/>
      <c r="AHX148"/>
      <c r="AHY148"/>
      <c r="AHZ148"/>
      <c r="AIA148"/>
      <c r="AIB148"/>
      <c r="AIC148"/>
      <c r="AID148"/>
      <c r="AIE148"/>
      <c r="AIF148"/>
      <c r="AIG148"/>
      <c r="AIH148"/>
      <c r="AII148"/>
      <c r="AIJ148"/>
      <c r="AIK148"/>
      <c r="AIL148"/>
      <c r="AIM148"/>
      <c r="AIN148"/>
      <c r="AIO148"/>
      <c r="AIP148"/>
      <c r="AIQ148"/>
      <c r="AIR148"/>
      <c r="AIS148"/>
      <c r="AIT148"/>
      <c r="AIU148"/>
      <c r="AIV148"/>
      <c r="AIW148"/>
      <c r="AIX148"/>
      <c r="AIY148"/>
      <c r="AIZ148"/>
      <c r="AJA148"/>
      <c r="AJB148"/>
      <c r="AJC148"/>
      <c r="AJD148"/>
      <c r="AJE148"/>
      <c r="AJF148"/>
      <c r="AJG148"/>
      <c r="AJH148"/>
      <c r="AJI148"/>
      <c r="AJJ148"/>
      <c r="AJK148"/>
      <c r="AJL148"/>
      <c r="AJM148"/>
      <c r="AJN148"/>
      <c r="AJO148"/>
      <c r="AJP148"/>
      <c r="AJQ148"/>
      <c r="AJR148"/>
      <c r="AJS148"/>
      <c r="AJT148"/>
      <c r="AJU148"/>
      <c r="AJV148"/>
      <c r="AJW148"/>
      <c r="AJX148"/>
      <c r="AJY148"/>
      <c r="AJZ148"/>
      <c r="AKA148"/>
      <c r="AKB148"/>
      <c r="AKC148"/>
      <c r="AKD148"/>
      <c r="AKE148"/>
      <c r="AKF148"/>
      <c r="AKG148"/>
      <c r="AKH148"/>
      <c r="AKI148"/>
      <c r="AKJ148"/>
      <c r="AKK148"/>
      <c r="AKL148"/>
      <c r="AKM148"/>
      <c r="AKN148"/>
      <c r="AKO148"/>
      <c r="AKP148"/>
      <c r="AKQ148"/>
      <c r="AKR148"/>
      <c r="AKS148"/>
      <c r="AKT148"/>
      <c r="AKU148"/>
      <c r="AKV148"/>
      <c r="AKW148"/>
      <c r="AKX148"/>
      <c r="AKY148"/>
      <c r="AKZ148"/>
      <c r="ALA148"/>
      <c r="ALB148"/>
      <c r="ALC148"/>
      <c r="ALD148"/>
      <c r="ALE148"/>
      <c r="ALF148"/>
      <c r="ALG148"/>
      <c r="ALH148"/>
      <c r="ALI148"/>
      <c r="ALJ148"/>
      <c r="ALK148"/>
      <c r="ALL148"/>
      <c r="ALM148"/>
      <c r="ALN148"/>
      <c r="ALO148"/>
      <c r="ALP148"/>
      <c r="ALQ148"/>
      <c r="ALR148"/>
      <c r="ALS148"/>
      <c r="ALT148"/>
      <c r="ALU148"/>
      <c r="ALV148"/>
      <c r="ALW148"/>
      <c r="ALX148"/>
      <c r="ALY148"/>
      <c r="ALZ148"/>
      <c r="AMA148"/>
      <c r="AMB148"/>
      <c r="AMC148"/>
      <c r="AMD148"/>
      <c r="AME148"/>
      <c r="AMF148"/>
      <c r="AMG148"/>
      <c r="AMH148"/>
      <c r="AMI148"/>
      <c r="AMJ148"/>
      <c r="AMK148"/>
    </row>
    <row r="149" spans="1:1025" s="4" customFormat="1" ht="17.100000000000001" customHeight="1">
      <c r="A149" s="21" t="s">
        <v>1316</v>
      </c>
      <c r="B149" s="20">
        <f>SUM(C149:W149)</f>
        <v>283.39999999999998</v>
      </c>
      <c r="C149" s="20">
        <v>85</v>
      </c>
      <c r="D149" s="20">
        <f>46+42.4+80</f>
        <v>168.4</v>
      </c>
      <c r="E149" s="3">
        <f>SUM(30)</f>
        <v>30</v>
      </c>
      <c r="F149" s="3">
        <v>0</v>
      </c>
      <c r="H149" s="3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  <c r="LX149"/>
      <c r="LY149"/>
      <c r="LZ149"/>
      <c r="MA149"/>
      <c r="MB149"/>
      <c r="MC149"/>
      <c r="MD149"/>
      <c r="ME149"/>
      <c r="MF149"/>
      <c r="MG149"/>
      <c r="MH149"/>
      <c r="MI149"/>
      <c r="MJ149"/>
      <c r="MK149"/>
      <c r="ML149"/>
      <c r="MM149"/>
      <c r="MN149"/>
      <c r="MO149"/>
      <c r="MP149"/>
      <c r="MQ149"/>
      <c r="MR149"/>
      <c r="MS149"/>
      <c r="MT149"/>
      <c r="MU149"/>
      <c r="MV149"/>
      <c r="MW149"/>
      <c r="MX149"/>
      <c r="MY149"/>
      <c r="MZ149"/>
      <c r="NA149"/>
      <c r="NB149"/>
      <c r="NC149"/>
      <c r="ND149"/>
      <c r="NE149"/>
      <c r="NF149"/>
      <c r="NG149"/>
      <c r="NH149"/>
      <c r="NI149"/>
      <c r="NJ149"/>
      <c r="NK149"/>
      <c r="NL149"/>
      <c r="NM149"/>
      <c r="NN149"/>
      <c r="NO149"/>
      <c r="NP149"/>
      <c r="NQ149"/>
      <c r="NR149"/>
      <c r="NS149"/>
      <c r="NT149"/>
      <c r="NU149"/>
      <c r="NV149"/>
      <c r="NW149"/>
      <c r="NX149"/>
      <c r="NY149"/>
      <c r="NZ149"/>
      <c r="OA149"/>
      <c r="OB149"/>
      <c r="OC149"/>
      <c r="OD149"/>
      <c r="OE149"/>
      <c r="OF149"/>
      <c r="OG149"/>
      <c r="OH149"/>
      <c r="OI149"/>
      <c r="OJ149"/>
      <c r="OK149"/>
      <c r="OL149"/>
      <c r="OM149"/>
      <c r="ON149"/>
      <c r="OO149"/>
      <c r="OP149"/>
      <c r="OQ149"/>
      <c r="OR149"/>
      <c r="OS149"/>
      <c r="OT149"/>
      <c r="OU149"/>
      <c r="OV149"/>
      <c r="OW149"/>
      <c r="OX149"/>
      <c r="OY149"/>
      <c r="OZ149"/>
      <c r="PA149"/>
      <c r="PB149"/>
      <c r="PC149"/>
      <c r="PD149"/>
      <c r="PE149"/>
      <c r="PF149"/>
      <c r="PG149"/>
      <c r="PH149"/>
      <c r="PI149"/>
      <c r="PJ149"/>
      <c r="PK149"/>
      <c r="PL149"/>
      <c r="PM149"/>
      <c r="PN149"/>
      <c r="PO149"/>
      <c r="PP149"/>
      <c r="PQ149"/>
      <c r="PR149"/>
      <c r="PS149"/>
      <c r="PT149"/>
      <c r="PU149"/>
      <c r="PV149"/>
      <c r="PW149"/>
      <c r="PX149"/>
      <c r="PY149"/>
      <c r="PZ149"/>
      <c r="QA149"/>
      <c r="QB149"/>
      <c r="QC149"/>
      <c r="QD149"/>
      <c r="QE149"/>
      <c r="QF149"/>
      <c r="QG149"/>
      <c r="QH149"/>
      <c r="QI149"/>
      <c r="QJ149"/>
      <c r="QK149"/>
      <c r="QL149"/>
      <c r="QM149"/>
      <c r="QN149"/>
      <c r="QO149"/>
      <c r="QP149"/>
      <c r="QQ149"/>
      <c r="QR149"/>
      <c r="QS149"/>
      <c r="QT149"/>
      <c r="QU149"/>
      <c r="QV149"/>
      <c r="QW149"/>
      <c r="QX149"/>
      <c r="QY149"/>
      <c r="QZ149"/>
      <c r="RA149"/>
      <c r="RB149"/>
      <c r="RC149"/>
      <c r="RD149"/>
      <c r="RE149"/>
      <c r="RF149"/>
      <c r="RG149"/>
      <c r="RH149"/>
      <c r="RI149"/>
      <c r="RJ149"/>
      <c r="RK149"/>
      <c r="RL149"/>
      <c r="RM149"/>
      <c r="RN149"/>
      <c r="RO149"/>
      <c r="RP149"/>
      <c r="RQ149"/>
      <c r="RR149"/>
      <c r="RS149"/>
      <c r="RT149"/>
      <c r="RU149"/>
      <c r="RV149"/>
      <c r="RW149"/>
      <c r="RX149"/>
      <c r="RY149"/>
      <c r="RZ149"/>
      <c r="SA149"/>
      <c r="SB149"/>
      <c r="SC149"/>
      <c r="SD149"/>
      <c r="SE149"/>
      <c r="SF149"/>
      <c r="SG149"/>
      <c r="SH149"/>
      <c r="SI149"/>
      <c r="SJ149"/>
      <c r="SK149"/>
      <c r="SL149"/>
      <c r="SM149"/>
      <c r="SN149"/>
      <c r="SO149"/>
      <c r="SP149"/>
      <c r="SQ149"/>
      <c r="SR149"/>
      <c r="SS149"/>
      <c r="ST149"/>
      <c r="SU149"/>
      <c r="SV149"/>
      <c r="SW149"/>
      <c r="SX149"/>
      <c r="SY149"/>
      <c r="SZ149"/>
      <c r="TA149"/>
      <c r="TB149"/>
      <c r="TC149"/>
      <c r="TD149"/>
      <c r="TE149"/>
      <c r="TF149"/>
      <c r="TG149"/>
      <c r="TH149"/>
      <c r="TI149"/>
      <c r="TJ149"/>
      <c r="TK149"/>
      <c r="TL149"/>
      <c r="TM149"/>
      <c r="TN149"/>
      <c r="TO149"/>
      <c r="TP149"/>
      <c r="TQ149"/>
      <c r="TR149"/>
      <c r="TS149"/>
      <c r="TT149"/>
      <c r="TU149"/>
      <c r="TV149"/>
      <c r="TW149"/>
      <c r="TX149"/>
      <c r="TY149"/>
      <c r="TZ149"/>
      <c r="UA149"/>
      <c r="UB149"/>
      <c r="UC149"/>
      <c r="UD149"/>
      <c r="UE149"/>
      <c r="UF149"/>
      <c r="UG149"/>
      <c r="UH149"/>
      <c r="UI149"/>
      <c r="UJ149"/>
      <c r="UK149"/>
      <c r="UL149"/>
      <c r="UM149"/>
      <c r="UN149"/>
      <c r="UO149"/>
      <c r="UP149"/>
      <c r="UQ149"/>
      <c r="UR149"/>
      <c r="US149"/>
      <c r="UT149"/>
      <c r="UU149"/>
      <c r="UV149"/>
      <c r="UW149"/>
      <c r="UX149"/>
      <c r="UY149"/>
      <c r="UZ149"/>
      <c r="VA149"/>
      <c r="VB149"/>
      <c r="VC149"/>
      <c r="VD149"/>
      <c r="VE149"/>
      <c r="VF149"/>
      <c r="VG149"/>
      <c r="VH149"/>
      <c r="VI149"/>
      <c r="VJ149"/>
      <c r="VK149"/>
      <c r="VL149"/>
      <c r="VM149"/>
      <c r="VN149"/>
      <c r="VO149"/>
      <c r="VP149"/>
      <c r="VQ149"/>
      <c r="VR149"/>
      <c r="VS149"/>
      <c r="VT149"/>
      <c r="VU149"/>
      <c r="VV149"/>
      <c r="VW149"/>
      <c r="VX149"/>
      <c r="VY149"/>
      <c r="VZ149"/>
      <c r="WA149"/>
      <c r="WB149"/>
      <c r="WC149"/>
      <c r="WD149"/>
      <c r="WE149"/>
      <c r="WF149"/>
      <c r="WG149"/>
      <c r="WH149"/>
      <c r="WI149"/>
      <c r="WJ149"/>
      <c r="WK149"/>
      <c r="WL149"/>
      <c r="WM149"/>
      <c r="WN149"/>
      <c r="WO149"/>
      <c r="WP149"/>
      <c r="WQ149"/>
      <c r="WR149"/>
      <c r="WS149"/>
      <c r="WT149"/>
      <c r="WU149"/>
      <c r="WV149"/>
      <c r="WW149"/>
      <c r="WX149"/>
      <c r="WY149"/>
      <c r="WZ149"/>
      <c r="XA149"/>
      <c r="XB149"/>
      <c r="XC149"/>
      <c r="XD149"/>
      <c r="XE149"/>
      <c r="XF149"/>
      <c r="XG149"/>
      <c r="XH149"/>
      <c r="XI149"/>
      <c r="XJ149"/>
      <c r="XK149"/>
      <c r="XL149"/>
      <c r="XM149"/>
      <c r="XN149"/>
      <c r="XO149"/>
      <c r="XP149"/>
      <c r="XQ149"/>
      <c r="XR149"/>
      <c r="XS149"/>
      <c r="XT149"/>
      <c r="XU149"/>
      <c r="XV149"/>
      <c r="XW149"/>
      <c r="XX149"/>
      <c r="XY149"/>
      <c r="XZ149"/>
      <c r="YA149"/>
      <c r="YB149"/>
      <c r="YC149"/>
      <c r="YD149"/>
      <c r="YE149"/>
      <c r="YF149"/>
      <c r="YG149"/>
      <c r="YH149"/>
      <c r="YI149"/>
      <c r="YJ149"/>
      <c r="YK149"/>
      <c r="YL149"/>
      <c r="YM149"/>
      <c r="YN149"/>
      <c r="YO149"/>
      <c r="YP149"/>
      <c r="YQ149"/>
      <c r="YR149"/>
      <c r="YS149"/>
      <c r="YT149"/>
      <c r="YU149"/>
      <c r="YV149"/>
      <c r="YW149"/>
      <c r="YX149"/>
      <c r="YY149"/>
      <c r="YZ149"/>
      <c r="ZA149"/>
      <c r="ZB149"/>
      <c r="ZC149"/>
      <c r="ZD149"/>
      <c r="ZE149"/>
      <c r="ZF149"/>
      <c r="ZG149"/>
      <c r="ZH149"/>
      <c r="ZI149"/>
      <c r="ZJ149"/>
      <c r="ZK149"/>
      <c r="ZL149"/>
      <c r="ZM149"/>
      <c r="ZN149"/>
      <c r="ZO149"/>
      <c r="ZP149"/>
      <c r="ZQ149"/>
      <c r="ZR149"/>
      <c r="ZS149"/>
      <c r="ZT149"/>
      <c r="ZU149"/>
      <c r="ZV149"/>
      <c r="ZW149"/>
      <c r="ZX149"/>
      <c r="ZY149"/>
      <c r="ZZ149"/>
      <c r="AAA149"/>
      <c r="AAB149"/>
      <c r="AAC149"/>
      <c r="AAD149"/>
      <c r="AAE149"/>
      <c r="AAF149"/>
      <c r="AAG149"/>
      <c r="AAH149"/>
      <c r="AAI149"/>
      <c r="AAJ149"/>
      <c r="AAK149"/>
      <c r="AAL149"/>
      <c r="AAM149"/>
      <c r="AAN149"/>
      <c r="AAO149"/>
      <c r="AAP149"/>
      <c r="AAQ149"/>
      <c r="AAR149"/>
      <c r="AAS149"/>
      <c r="AAT149"/>
      <c r="AAU149"/>
      <c r="AAV149"/>
      <c r="AAW149"/>
      <c r="AAX149"/>
      <c r="AAY149"/>
      <c r="AAZ149"/>
      <c r="ABA149"/>
      <c r="ABB149"/>
      <c r="ABC149"/>
      <c r="ABD149"/>
      <c r="ABE149"/>
      <c r="ABF149"/>
      <c r="ABG149"/>
      <c r="ABH149"/>
      <c r="ABI149"/>
      <c r="ABJ149"/>
      <c r="ABK149"/>
      <c r="ABL149"/>
      <c r="ABM149"/>
      <c r="ABN149"/>
      <c r="ABO149"/>
      <c r="ABP149"/>
      <c r="ABQ149"/>
      <c r="ABR149"/>
      <c r="ABS149"/>
      <c r="ABT149"/>
      <c r="ABU149"/>
      <c r="ABV149"/>
      <c r="ABW149"/>
      <c r="ABX149"/>
      <c r="ABY149"/>
      <c r="ABZ149"/>
      <c r="ACA149"/>
      <c r="ACB149"/>
      <c r="ACC149"/>
      <c r="ACD149"/>
      <c r="ACE149"/>
      <c r="ACF149"/>
      <c r="ACG149"/>
      <c r="ACH149"/>
      <c r="ACI149"/>
      <c r="ACJ149"/>
      <c r="ACK149"/>
      <c r="ACL149"/>
      <c r="ACM149"/>
      <c r="ACN149"/>
      <c r="ACO149"/>
      <c r="ACP149"/>
      <c r="ACQ149"/>
      <c r="ACR149"/>
      <c r="ACS149"/>
      <c r="ACT149"/>
      <c r="ACU149"/>
      <c r="ACV149"/>
      <c r="ACW149"/>
      <c r="ACX149"/>
      <c r="ACY149"/>
      <c r="ACZ149"/>
      <c r="ADA149"/>
      <c r="ADB149"/>
      <c r="ADC149"/>
      <c r="ADD149"/>
      <c r="ADE149"/>
      <c r="ADF149"/>
      <c r="ADG149"/>
      <c r="ADH149"/>
      <c r="ADI149"/>
      <c r="ADJ149"/>
      <c r="ADK149"/>
      <c r="ADL149"/>
      <c r="ADM149"/>
      <c r="ADN149"/>
      <c r="ADO149"/>
      <c r="ADP149"/>
      <c r="ADQ149"/>
      <c r="ADR149"/>
      <c r="ADS149"/>
      <c r="ADT149"/>
      <c r="ADU149"/>
      <c r="ADV149"/>
      <c r="ADW149"/>
      <c r="ADX149"/>
      <c r="ADY149"/>
      <c r="ADZ149"/>
      <c r="AEA149"/>
      <c r="AEB149"/>
      <c r="AEC149"/>
      <c r="AED149"/>
      <c r="AEE149"/>
      <c r="AEF149"/>
      <c r="AEG149"/>
      <c r="AEH149"/>
      <c r="AEI149"/>
      <c r="AEJ149"/>
      <c r="AEK149"/>
      <c r="AEL149"/>
      <c r="AEM149"/>
      <c r="AEN149"/>
      <c r="AEO149"/>
      <c r="AEP149"/>
      <c r="AEQ149"/>
      <c r="AER149"/>
      <c r="AES149"/>
      <c r="AET149"/>
      <c r="AEU149"/>
      <c r="AEV149"/>
      <c r="AEW149"/>
      <c r="AEX149"/>
      <c r="AEY149"/>
      <c r="AEZ149"/>
      <c r="AFA149"/>
      <c r="AFB149"/>
      <c r="AFC149"/>
      <c r="AFD149"/>
      <c r="AFE149"/>
      <c r="AFF149"/>
      <c r="AFG149"/>
      <c r="AFH149"/>
      <c r="AFI149"/>
      <c r="AFJ149"/>
      <c r="AFK149"/>
      <c r="AFL149"/>
      <c r="AFM149"/>
      <c r="AFN149"/>
      <c r="AFO149"/>
      <c r="AFP149"/>
      <c r="AFQ149"/>
      <c r="AFR149"/>
      <c r="AFS149"/>
      <c r="AFT149"/>
      <c r="AFU149"/>
      <c r="AFV149"/>
      <c r="AFW149"/>
      <c r="AFX149"/>
      <c r="AFY149"/>
      <c r="AFZ149"/>
      <c r="AGA149"/>
      <c r="AGB149"/>
      <c r="AGC149"/>
      <c r="AGD149"/>
      <c r="AGE149"/>
      <c r="AGF149"/>
      <c r="AGG149"/>
      <c r="AGH149"/>
      <c r="AGI149"/>
      <c r="AGJ149"/>
      <c r="AGK149"/>
      <c r="AGL149"/>
      <c r="AGM149"/>
      <c r="AGN149"/>
      <c r="AGO149"/>
      <c r="AGP149"/>
      <c r="AGQ149"/>
      <c r="AGR149"/>
      <c r="AGS149"/>
      <c r="AGT149"/>
      <c r="AGU149"/>
      <c r="AGV149"/>
      <c r="AGW149"/>
      <c r="AGX149"/>
      <c r="AGY149"/>
      <c r="AGZ149"/>
      <c r="AHA149"/>
      <c r="AHB149"/>
      <c r="AHC149"/>
      <c r="AHD149"/>
      <c r="AHE149"/>
      <c r="AHF149"/>
      <c r="AHG149"/>
      <c r="AHH149"/>
      <c r="AHI149"/>
      <c r="AHJ149"/>
      <c r="AHK149"/>
      <c r="AHL149"/>
      <c r="AHM149"/>
      <c r="AHN149"/>
      <c r="AHO149"/>
      <c r="AHP149"/>
      <c r="AHQ149"/>
      <c r="AHR149"/>
      <c r="AHS149"/>
      <c r="AHT149"/>
      <c r="AHU149"/>
      <c r="AHV149"/>
      <c r="AHW149"/>
      <c r="AHX149"/>
      <c r="AHY149"/>
      <c r="AHZ149"/>
      <c r="AIA149"/>
      <c r="AIB149"/>
      <c r="AIC149"/>
      <c r="AID149"/>
      <c r="AIE149"/>
      <c r="AIF149"/>
      <c r="AIG149"/>
      <c r="AIH149"/>
      <c r="AII149"/>
      <c r="AIJ149"/>
      <c r="AIK149"/>
      <c r="AIL149"/>
      <c r="AIM149"/>
      <c r="AIN149"/>
      <c r="AIO149"/>
      <c r="AIP149"/>
      <c r="AIQ149"/>
      <c r="AIR149"/>
      <c r="AIS149"/>
      <c r="AIT149"/>
      <c r="AIU149"/>
      <c r="AIV149"/>
      <c r="AIW149"/>
      <c r="AIX149"/>
      <c r="AIY149"/>
      <c r="AIZ149"/>
      <c r="AJA149"/>
      <c r="AJB149"/>
      <c r="AJC149"/>
      <c r="AJD149"/>
      <c r="AJE149"/>
      <c r="AJF149"/>
      <c r="AJG149"/>
      <c r="AJH149"/>
      <c r="AJI149"/>
      <c r="AJJ149"/>
      <c r="AJK149"/>
      <c r="AJL149"/>
      <c r="AJM149"/>
      <c r="AJN149"/>
      <c r="AJO149"/>
      <c r="AJP149"/>
      <c r="AJQ149"/>
      <c r="AJR149"/>
      <c r="AJS149"/>
      <c r="AJT149"/>
      <c r="AJU149"/>
      <c r="AJV149"/>
      <c r="AJW149"/>
      <c r="AJX149"/>
      <c r="AJY149"/>
      <c r="AJZ149"/>
      <c r="AKA149"/>
      <c r="AKB149"/>
      <c r="AKC149"/>
      <c r="AKD149"/>
      <c r="AKE149"/>
      <c r="AKF149"/>
      <c r="AKG149"/>
      <c r="AKH149"/>
      <c r="AKI149"/>
      <c r="AKJ149"/>
      <c r="AKK149"/>
      <c r="AKL149"/>
      <c r="AKM149"/>
      <c r="AKN149"/>
      <c r="AKO149"/>
      <c r="AKP149"/>
      <c r="AKQ149"/>
      <c r="AKR149"/>
      <c r="AKS149"/>
      <c r="AKT149"/>
      <c r="AKU149"/>
      <c r="AKV149"/>
      <c r="AKW149"/>
      <c r="AKX149"/>
      <c r="AKY149"/>
      <c r="AKZ149"/>
      <c r="ALA149"/>
      <c r="ALB149"/>
      <c r="ALC149"/>
      <c r="ALD149"/>
      <c r="ALE149"/>
      <c r="ALF149"/>
      <c r="ALG149"/>
      <c r="ALH149"/>
      <c r="ALI149"/>
      <c r="ALJ149"/>
      <c r="ALK149"/>
      <c r="ALL149"/>
      <c r="ALM149"/>
      <c r="ALN149"/>
      <c r="ALO149"/>
      <c r="ALP149"/>
      <c r="ALQ149"/>
      <c r="ALR149"/>
      <c r="ALS149"/>
      <c r="ALT149"/>
      <c r="ALU149"/>
      <c r="ALV149"/>
      <c r="ALW149"/>
      <c r="ALX149"/>
      <c r="ALY149"/>
      <c r="ALZ149"/>
      <c r="AMA149"/>
      <c r="AMB149"/>
      <c r="AMC149"/>
      <c r="AMD149"/>
      <c r="AME149"/>
      <c r="AMF149"/>
      <c r="AMG149"/>
      <c r="AMH149"/>
      <c r="AMI149"/>
      <c r="AMJ149"/>
      <c r="AMK149"/>
    </row>
    <row r="150" spans="1:1025" ht="17.100000000000001" customHeight="1">
      <c r="A150" s="21" t="s">
        <v>1357</v>
      </c>
      <c r="B150" s="20">
        <f>SUM(C150:W150)</f>
        <v>280</v>
      </c>
      <c r="D150" s="20">
        <f>80+80+120</f>
        <v>280</v>
      </c>
      <c r="F150" s="3">
        <v>0</v>
      </c>
    </row>
    <row r="151" spans="1:1025" ht="17.100000000000001" customHeight="1">
      <c r="A151" s="21" t="s">
        <v>1107</v>
      </c>
      <c r="B151" s="20">
        <f>SUM(C151:W151)</f>
        <v>275</v>
      </c>
      <c r="D151" s="20">
        <v>0</v>
      </c>
      <c r="E151" s="3">
        <v>0</v>
      </c>
      <c r="F151" s="3">
        <v>0</v>
      </c>
      <c r="H151" s="4"/>
      <c r="N151" s="4">
        <v>55</v>
      </c>
      <c r="O151" s="4">
        <v>140</v>
      </c>
      <c r="T151" s="4">
        <v>80</v>
      </c>
    </row>
    <row r="152" spans="1:1025" ht="17.100000000000001" customHeight="1">
      <c r="A152" s="21" t="s">
        <v>1108</v>
      </c>
      <c r="B152" s="20">
        <f>SUM(C152:W152)</f>
        <v>270</v>
      </c>
      <c r="D152" s="20">
        <v>0</v>
      </c>
      <c r="E152" s="3">
        <v>0</v>
      </c>
      <c r="F152" s="3">
        <v>0</v>
      </c>
      <c r="H152" s="4"/>
      <c r="J152" s="4">
        <v>171</v>
      </c>
      <c r="M152" s="4">
        <v>69</v>
      </c>
      <c r="O152" s="4">
        <v>30</v>
      </c>
    </row>
    <row r="153" spans="1:1025" ht="17.100000000000001" customHeight="1">
      <c r="A153" s="21" t="s">
        <v>1109</v>
      </c>
      <c r="B153" s="20">
        <f>SUM(C153:W153)</f>
        <v>270</v>
      </c>
      <c r="D153" s="20">
        <v>0</v>
      </c>
      <c r="E153" s="3">
        <v>0</v>
      </c>
      <c r="F153" s="3">
        <v>0</v>
      </c>
      <c r="H153" s="4"/>
      <c r="O153" s="4">
        <v>270</v>
      </c>
      <c r="JA153" s="4"/>
      <c r="JB153" s="4"/>
      <c r="JC153" s="4"/>
      <c r="JD153" s="4"/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/>
      <c r="JR153" s="4"/>
      <c r="JS153" s="4"/>
      <c r="JT153" s="4"/>
      <c r="JU153" s="4"/>
      <c r="JV153" s="4"/>
      <c r="JW153" s="4"/>
      <c r="JX153" s="4"/>
      <c r="JY153" s="4"/>
      <c r="JZ153" s="4"/>
      <c r="KA153" s="4"/>
      <c r="KB153" s="4"/>
      <c r="KC153" s="4"/>
      <c r="KD153" s="4"/>
      <c r="KE153" s="4"/>
      <c r="KF153" s="4"/>
      <c r="KG153" s="4"/>
      <c r="KH153" s="4"/>
      <c r="KI153" s="4"/>
      <c r="KJ153" s="4"/>
      <c r="KK153" s="4"/>
      <c r="KL153" s="4"/>
      <c r="KM153" s="4"/>
      <c r="KN153" s="4"/>
      <c r="KO153" s="4"/>
      <c r="KP153" s="4"/>
      <c r="KQ153" s="4"/>
      <c r="KR153" s="4"/>
      <c r="KS153" s="4"/>
      <c r="KT153" s="4"/>
      <c r="KU153" s="4"/>
      <c r="KV153" s="4"/>
      <c r="KW153" s="4"/>
      <c r="KX153" s="4"/>
      <c r="KY153" s="4"/>
      <c r="KZ153" s="4"/>
      <c r="LA153" s="4"/>
      <c r="LB153" s="4"/>
      <c r="LC153" s="4"/>
      <c r="LD153" s="4"/>
      <c r="LE153" s="4"/>
      <c r="LF153" s="4"/>
      <c r="LG153" s="4"/>
      <c r="LH153" s="4"/>
      <c r="LI153" s="4"/>
      <c r="LJ153" s="4"/>
      <c r="LK153" s="4"/>
      <c r="LL153" s="4"/>
      <c r="LM153" s="4"/>
      <c r="LN153" s="4"/>
      <c r="LO153" s="4"/>
      <c r="LP153" s="4"/>
      <c r="LQ153" s="4"/>
      <c r="LR153" s="4"/>
      <c r="LS153" s="4"/>
      <c r="LT153" s="4"/>
      <c r="LU153" s="4"/>
      <c r="LV153" s="4"/>
      <c r="LW153" s="4"/>
      <c r="LX153" s="4"/>
      <c r="LY153" s="4"/>
      <c r="LZ153" s="4"/>
      <c r="MA153" s="4"/>
      <c r="MB153" s="4"/>
      <c r="MC153" s="4"/>
      <c r="MD153" s="4"/>
      <c r="ME153" s="4"/>
      <c r="MF153" s="4"/>
      <c r="MG153" s="4"/>
      <c r="MH153" s="4"/>
      <c r="MI153" s="4"/>
      <c r="MJ153" s="4"/>
      <c r="MK153" s="4"/>
      <c r="ML153" s="4"/>
      <c r="MM153" s="4"/>
      <c r="MN153" s="4"/>
      <c r="MO153" s="4"/>
      <c r="MP153" s="4"/>
      <c r="MQ153" s="4"/>
      <c r="MR153" s="4"/>
      <c r="MS153" s="4"/>
      <c r="MT153" s="4"/>
      <c r="MU153" s="4"/>
      <c r="MV153" s="4"/>
      <c r="MW153" s="4"/>
      <c r="MX153" s="4"/>
      <c r="MY153" s="4"/>
      <c r="MZ153" s="4"/>
      <c r="NA153" s="4"/>
      <c r="NB153" s="4"/>
      <c r="NC153" s="4"/>
      <c r="ND153" s="4"/>
      <c r="NE153" s="4"/>
      <c r="NF153" s="4"/>
      <c r="NG153" s="4"/>
      <c r="NH153" s="4"/>
      <c r="NI153" s="4"/>
      <c r="NJ153" s="4"/>
      <c r="NK153" s="4"/>
      <c r="NL153" s="4"/>
      <c r="NM153" s="4"/>
      <c r="NN153" s="4"/>
      <c r="NO153" s="4"/>
      <c r="NP153" s="4"/>
      <c r="NQ153" s="4"/>
      <c r="NR153" s="4"/>
      <c r="NS153" s="4"/>
      <c r="NT153" s="4"/>
      <c r="NU153" s="4"/>
      <c r="NV153" s="4"/>
      <c r="NW153" s="4"/>
      <c r="NX153" s="4"/>
      <c r="NY153" s="4"/>
      <c r="NZ153" s="4"/>
      <c r="OA153" s="4"/>
      <c r="OB153" s="4"/>
      <c r="OC153" s="4"/>
      <c r="OD153" s="4"/>
      <c r="OE153" s="4"/>
      <c r="OF153" s="4"/>
      <c r="OG153" s="4"/>
      <c r="OH153" s="4"/>
      <c r="OI153" s="4"/>
      <c r="OJ153" s="4"/>
      <c r="OK153" s="4"/>
      <c r="OL153" s="4"/>
      <c r="OM153" s="4"/>
      <c r="ON153" s="4"/>
      <c r="OO153" s="4"/>
      <c r="OP153" s="4"/>
      <c r="OQ153" s="4"/>
      <c r="OR153" s="4"/>
      <c r="OS153" s="4"/>
      <c r="OT153" s="4"/>
      <c r="OU153" s="4"/>
      <c r="OV153" s="4"/>
      <c r="OW153" s="4"/>
      <c r="OX153" s="4"/>
      <c r="OY153" s="4"/>
      <c r="OZ153" s="4"/>
      <c r="PA153" s="4"/>
      <c r="PB153" s="4"/>
      <c r="PC153" s="4"/>
      <c r="PD153" s="4"/>
      <c r="PE153" s="4"/>
      <c r="PF153" s="4"/>
      <c r="PG153" s="4"/>
      <c r="PH153" s="4"/>
      <c r="PI153" s="4"/>
      <c r="PJ153" s="4"/>
      <c r="PK153" s="4"/>
      <c r="PL153" s="4"/>
      <c r="PM153" s="4"/>
      <c r="PN153" s="4"/>
      <c r="PO153" s="4"/>
      <c r="PP153" s="4"/>
      <c r="PQ153" s="4"/>
      <c r="PR153" s="4"/>
      <c r="PS153" s="4"/>
      <c r="PT153" s="4"/>
      <c r="PU153" s="4"/>
      <c r="PV153" s="4"/>
      <c r="PW153" s="4"/>
      <c r="PX153" s="4"/>
      <c r="PY153" s="4"/>
      <c r="PZ153" s="4"/>
      <c r="QA153" s="4"/>
      <c r="QB153" s="4"/>
      <c r="QC153" s="4"/>
      <c r="QD153" s="4"/>
      <c r="QE153" s="4"/>
      <c r="QF153" s="4"/>
      <c r="QG153" s="4"/>
      <c r="QH153" s="4"/>
      <c r="QI153" s="4"/>
      <c r="QJ153" s="4"/>
      <c r="QK153" s="4"/>
      <c r="QL153" s="4"/>
      <c r="QM153" s="4"/>
      <c r="QN153" s="4"/>
      <c r="QO153" s="4"/>
      <c r="QP153" s="4"/>
      <c r="QQ153" s="4"/>
      <c r="QR153" s="4"/>
      <c r="QS153" s="4"/>
      <c r="QT153" s="4"/>
      <c r="QU153" s="4"/>
      <c r="QV153" s="4"/>
      <c r="QW153" s="4"/>
      <c r="QX153" s="4"/>
      <c r="QY153" s="4"/>
      <c r="QZ153" s="4"/>
      <c r="RA153" s="4"/>
      <c r="RB153" s="4"/>
      <c r="RC153" s="4"/>
      <c r="RD153" s="4"/>
      <c r="RE153" s="4"/>
      <c r="RF153" s="4"/>
      <c r="RG153" s="4"/>
      <c r="RH153" s="4"/>
      <c r="RI153" s="4"/>
      <c r="RJ153" s="4"/>
      <c r="RK153" s="4"/>
      <c r="RL153" s="4"/>
      <c r="RM153" s="4"/>
      <c r="RN153" s="4"/>
      <c r="RO153" s="4"/>
      <c r="RP153" s="4"/>
      <c r="RQ153" s="4"/>
      <c r="RR153" s="4"/>
      <c r="RS153" s="4"/>
      <c r="RT153" s="4"/>
      <c r="RU153" s="4"/>
      <c r="RV153" s="4"/>
      <c r="RW153" s="4"/>
      <c r="RX153" s="4"/>
      <c r="RY153" s="4"/>
      <c r="RZ153" s="4"/>
      <c r="SA153" s="4"/>
      <c r="SB153" s="4"/>
      <c r="SC153" s="4"/>
      <c r="SD153" s="4"/>
      <c r="SE153" s="4"/>
      <c r="SF153" s="4"/>
      <c r="SG153" s="4"/>
      <c r="SH153" s="4"/>
      <c r="SI153" s="4"/>
      <c r="SJ153" s="4"/>
      <c r="SK153" s="4"/>
      <c r="SL153" s="4"/>
      <c r="SM153" s="4"/>
      <c r="SN153" s="4"/>
      <c r="SO153" s="4"/>
      <c r="SP153" s="4"/>
      <c r="SQ153" s="4"/>
      <c r="SR153" s="4"/>
      <c r="SS153" s="4"/>
      <c r="ST153" s="4"/>
      <c r="SU153" s="4"/>
      <c r="SV153" s="4"/>
      <c r="SW153" s="4"/>
      <c r="SX153" s="4"/>
      <c r="SY153" s="4"/>
      <c r="SZ153" s="4"/>
      <c r="TA153" s="4"/>
      <c r="TB153" s="4"/>
      <c r="TC153" s="4"/>
      <c r="TD153" s="4"/>
      <c r="TE153" s="4"/>
      <c r="TF153" s="4"/>
      <c r="TG153" s="4"/>
      <c r="TH153" s="4"/>
      <c r="TI153" s="4"/>
      <c r="TJ153" s="4"/>
      <c r="TK153" s="4"/>
      <c r="TL153" s="4"/>
      <c r="TM153" s="4"/>
      <c r="TN153" s="4"/>
      <c r="TO153" s="4"/>
      <c r="TP153" s="4"/>
      <c r="TQ153" s="4"/>
      <c r="TR153" s="4"/>
      <c r="TS153" s="4"/>
      <c r="TT153" s="4"/>
      <c r="TU153" s="4"/>
      <c r="TV153" s="4"/>
      <c r="TW153" s="4"/>
      <c r="TX153" s="4"/>
      <c r="TY153" s="4"/>
      <c r="TZ153" s="4"/>
      <c r="UA153" s="4"/>
      <c r="UB153" s="4"/>
      <c r="UC153" s="4"/>
      <c r="UD153" s="4"/>
      <c r="UE153" s="4"/>
      <c r="UF153" s="4"/>
      <c r="UG153" s="4"/>
      <c r="UH153" s="4"/>
      <c r="UI153" s="4"/>
      <c r="UJ153" s="4"/>
      <c r="UK153" s="4"/>
      <c r="UL153" s="4"/>
      <c r="UM153" s="4"/>
      <c r="UN153" s="4"/>
      <c r="UO153" s="4"/>
      <c r="UP153" s="4"/>
      <c r="UQ153" s="4"/>
      <c r="UR153" s="4"/>
      <c r="US153" s="4"/>
      <c r="UT153" s="4"/>
      <c r="UU153" s="4"/>
      <c r="UV153" s="4"/>
      <c r="UW153" s="4"/>
      <c r="UX153" s="4"/>
      <c r="UY153" s="4"/>
      <c r="UZ153" s="4"/>
      <c r="VA153" s="4"/>
      <c r="VB153" s="4"/>
      <c r="VC153" s="4"/>
      <c r="VD153" s="4"/>
      <c r="VE153" s="4"/>
      <c r="VF153" s="4"/>
      <c r="VG153" s="4"/>
      <c r="VH153" s="4"/>
      <c r="VI153" s="4"/>
      <c r="VJ153" s="4"/>
      <c r="VK153" s="4"/>
      <c r="VL153" s="4"/>
      <c r="VM153" s="4"/>
      <c r="VN153" s="4"/>
      <c r="VO153" s="4"/>
      <c r="VP153" s="4"/>
      <c r="VQ153" s="4"/>
      <c r="VR153" s="4"/>
      <c r="VS153" s="4"/>
      <c r="VT153" s="4"/>
      <c r="VU153" s="4"/>
      <c r="VV153" s="4"/>
      <c r="VW153" s="4"/>
      <c r="VX153" s="4"/>
      <c r="VY153" s="4"/>
      <c r="VZ153" s="4"/>
      <c r="WA153" s="4"/>
      <c r="WB153" s="4"/>
      <c r="WC153" s="4"/>
      <c r="WD153" s="4"/>
      <c r="WE153" s="4"/>
      <c r="WF153" s="4"/>
      <c r="WG153" s="4"/>
      <c r="WH153" s="4"/>
      <c r="WI153" s="4"/>
      <c r="WJ153" s="4"/>
      <c r="WK153" s="4"/>
      <c r="WL153" s="4"/>
      <c r="WM153" s="4"/>
      <c r="WN153" s="4"/>
      <c r="WO153" s="4"/>
      <c r="WP153" s="4"/>
      <c r="WQ153" s="4"/>
      <c r="WR153" s="4"/>
      <c r="WS153" s="4"/>
      <c r="WT153" s="4"/>
      <c r="WU153" s="4"/>
      <c r="WV153" s="4"/>
      <c r="WW153" s="4"/>
      <c r="WX153" s="4"/>
      <c r="WY153" s="4"/>
      <c r="WZ153" s="4"/>
      <c r="XA153" s="4"/>
      <c r="XB153" s="4"/>
      <c r="XC153" s="4"/>
      <c r="XD153" s="4"/>
      <c r="XE153" s="4"/>
      <c r="XF153" s="4"/>
      <c r="XG153" s="4"/>
      <c r="XH153" s="4"/>
      <c r="XI153" s="4"/>
      <c r="XJ153" s="4"/>
      <c r="XK153" s="4"/>
      <c r="XL153" s="4"/>
      <c r="XM153" s="4"/>
      <c r="XN153" s="4"/>
      <c r="XO153" s="4"/>
      <c r="XP153" s="4"/>
      <c r="XQ153" s="4"/>
      <c r="XR153" s="4"/>
      <c r="XS153" s="4"/>
      <c r="XT153" s="4"/>
      <c r="XU153" s="4"/>
      <c r="XV153" s="4"/>
      <c r="XW153" s="4"/>
      <c r="XX153" s="4"/>
      <c r="XY153" s="4"/>
      <c r="XZ153" s="4"/>
      <c r="YA153" s="4"/>
      <c r="YB153" s="4"/>
      <c r="YC153" s="4"/>
      <c r="YD153" s="4"/>
      <c r="YE153" s="4"/>
      <c r="YF153" s="4"/>
      <c r="YG153" s="4"/>
      <c r="YH153" s="4"/>
      <c r="YI153" s="4"/>
      <c r="YJ153" s="4"/>
      <c r="YK153" s="4"/>
      <c r="YL153" s="4"/>
      <c r="YM153" s="4"/>
      <c r="YN153" s="4"/>
      <c r="YO153" s="4"/>
      <c r="YP153" s="4"/>
      <c r="YQ153" s="4"/>
      <c r="YR153" s="4"/>
      <c r="YS153" s="4"/>
      <c r="YT153" s="4"/>
      <c r="YU153" s="4"/>
      <c r="YV153" s="4"/>
      <c r="YW153" s="4"/>
      <c r="YX153" s="4"/>
      <c r="YY153" s="4"/>
      <c r="YZ153" s="4"/>
      <c r="ZA153" s="4"/>
      <c r="ZB153" s="4"/>
      <c r="ZC153" s="4"/>
      <c r="ZD153" s="4"/>
      <c r="ZE153" s="4"/>
      <c r="ZF153" s="4"/>
      <c r="ZG153" s="4"/>
      <c r="ZH153" s="4"/>
      <c r="ZI153" s="4"/>
      <c r="ZJ153" s="4"/>
      <c r="ZK153" s="4"/>
      <c r="ZL153" s="4"/>
      <c r="ZM153" s="4"/>
      <c r="ZN153" s="4"/>
      <c r="ZO153" s="4"/>
      <c r="ZP153" s="4"/>
      <c r="ZQ153" s="4"/>
      <c r="ZR153" s="4"/>
      <c r="ZS153" s="4"/>
      <c r="ZT153" s="4"/>
      <c r="ZU153" s="4"/>
      <c r="ZV153" s="4"/>
      <c r="ZW153" s="4"/>
      <c r="ZX153" s="4"/>
      <c r="ZY153" s="4"/>
      <c r="ZZ153" s="4"/>
      <c r="AAA153" s="4"/>
      <c r="AAB153" s="4"/>
      <c r="AAC153" s="4"/>
      <c r="AAD153" s="4"/>
      <c r="AAE153" s="4"/>
      <c r="AAF153" s="4"/>
      <c r="AAG153" s="4"/>
      <c r="AAH153" s="4"/>
      <c r="AAI153" s="4"/>
      <c r="AAJ153" s="4"/>
      <c r="AAK153" s="4"/>
      <c r="AAL153" s="4"/>
      <c r="AAM153" s="4"/>
      <c r="AAN153" s="4"/>
      <c r="AAO153" s="4"/>
      <c r="AAP153" s="4"/>
      <c r="AAQ153" s="4"/>
      <c r="AAR153" s="4"/>
      <c r="AAS153" s="4"/>
      <c r="AAT153" s="4"/>
      <c r="AAU153" s="4"/>
      <c r="AAV153" s="4"/>
      <c r="AAW153" s="4"/>
      <c r="AAX153" s="4"/>
      <c r="AAY153" s="4"/>
      <c r="AAZ153" s="4"/>
      <c r="ABA153" s="4"/>
      <c r="ABB153" s="4"/>
      <c r="ABC153" s="4"/>
      <c r="ABD153" s="4"/>
      <c r="ABE153" s="4"/>
      <c r="ABF153" s="4"/>
      <c r="ABG153" s="4"/>
      <c r="ABH153" s="4"/>
      <c r="ABI153" s="4"/>
      <c r="ABJ153" s="4"/>
      <c r="ABK153" s="4"/>
      <c r="ABL153" s="4"/>
      <c r="ABM153" s="4"/>
      <c r="ABN153" s="4"/>
      <c r="ABO153" s="4"/>
      <c r="ABP153" s="4"/>
      <c r="ABQ153" s="4"/>
      <c r="ABR153" s="4"/>
      <c r="ABS153" s="4"/>
      <c r="ABT153" s="4"/>
      <c r="ABU153" s="4"/>
      <c r="ABV153" s="4"/>
      <c r="ABW153" s="4"/>
      <c r="ABX153" s="4"/>
      <c r="ABY153" s="4"/>
      <c r="ABZ153" s="4"/>
      <c r="ACA153" s="4"/>
      <c r="ACB153" s="4"/>
      <c r="ACC153" s="4"/>
      <c r="ACD153" s="4"/>
      <c r="ACE153" s="4"/>
      <c r="ACF153" s="4"/>
      <c r="ACG153" s="4"/>
      <c r="ACH153" s="4"/>
      <c r="ACI153" s="4"/>
      <c r="ACJ153" s="4"/>
      <c r="ACK153" s="4"/>
      <c r="ACL153" s="4"/>
      <c r="ACM153" s="4"/>
      <c r="ACN153" s="4"/>
      <c r="ACO153" s="4"/>
      <c r="ACP153" s="4"/>
      <c r="ACQ153" s="4"/>
      <c r="ACR153" s="4"/>
      <c r="ACS153" s="4"/>
      <c r="ACT153" s="4"/>
      <c r="ACU153" s="4"/>
      <c r="ACV153" s="4"/>
      <c r="ACW153" s="4"/>
      <c r="ACX153" s="4"/>
      <c r="ACY153" s="4"/>
      <c r="ACZ153" s="4"/>
      <c r="ADA153" s="4"/>
      <c r="ADB153" s="4"/>
      <c r="ADC153" s="4"/>
      <c r="ADD153" s="4"/>
      <c r="ADE153" s="4"/>
      <c r="ADF153" s="4"/>
      <c r="ADG153" s="4"/>
      <c r="ADH153" s="4"/>
      <c r="ADI153" s="4"/>
      <c r="ADJ153" s="4"/>
      <c r="ADK153" s="4"/>
      <c r="ADL153" s="4"/>
      <c r="ADM153" s="4"/>
      <c r="ADN153" s="4"/>
      <c r="ADO153" s="4"/>
      <c r="ADP153" s="4"/>
      <c r="ADQ153" s="4"/>
      <c r="ADR153" s="4"/>
      <c r="ADS153" s="4"/>
      <c r="ADT153" s="4"/>
      <c r="ADU153" s="4"/>
      <c r="ADV153" s="4"/>
      <c r="ADW153" s="4"/>
      <c r="ADX153" s="4"/>
      <c r="ADY153" s="4"/>
      <c r="ADZ153" s="4"/>
      <c r="AEA153" s="4"/>
      <c r="AEB153" s="4"/>
      <c r="AEC153" s="4"/>
      <c r="AED153" s="4"/>
      <c r="AEE153" s="4"/>
      <c r="AEF153" s="4"/>
      <c r="AEG153" s="4"/>
      <c r="AEH153" s="4"/>
      <c r="AEI153" s="4"/>
      <c r="AEJ153" s="4"/>
      <c r="AEK153" s="4"/>
      <c r="AEL153" s="4"/>
      <c r="AEM153" s="4"/>
      <c r="AEN153" s="4"/>
      <c r="AEO153" s="4"/>
      <c r="AEP153" s="4"/>
      <c r="AEQ153" s="4"/>
      <c r="AER153" s="4"/>
      <c r="AES153" s="4"/>
      <c r="AET153" s="4"/>
      <c r="AEU153" s="4"/>
      <c r="AEV153" s="4"/>
      <c r="AEW153" s="4"/>
      <c r="AEX153" s="4"/>
      <c r="AEY153" s="4"/>
      <c r="AEZ153" s="4"/>
      <c r="AFA153" s="4"/>
      <c r="AFB153" s="4"/>
      <c r="AFC153" s="4"/>
      <c r="AFD153" s="4"/>
      <c r="AFE153" s="4"/>
      <c r="AFF153" s="4"/>
      <c r="AFG153" s="4"/>
      <c r="AFH153" s="4"/>
      <c r="AFI153" s="4"/>
      <c r="AFJ153" s="4"/>
      <c r="AFK153" s="4"/>
      <c r="AFL153" s="4"/>
      <c r="AFM153" s="4"/>
      <c r="AFN153" s="4"/>
      <c r="AFO153" s="4"/>
      <c r="AFP153" s="4"/>
      <c r="AFQ153" s="4"/>
      <c r="AFR153" s="4"/>
      <c r="AFS153" s="4"/>
      <c r="AFT153" s="4"/>
      <c r="AFU153" s="4"/>
      <c r="AFV153" s="4"/>
      <c r="AFW153" s="4"/>
      <c r="AFX153" s="4"/>
      <c r="AFY153" s="4"/>
      <c r="AFZ153" s="4"/>
      <c r="AGA153" s="4"/>
      <c r="AGB153" s="4"/>
      <c r="AGC153" s="4"/>
      <c r="AGD153" s="4"/>
      <c r="AGE153" s="4"/>
      <c r="AGF153" s="4"/>
      <c r="AGG153" s="4"/>
      <c r="AGH153" s="4"/>
      <c r="AGI153" s="4"/>
      <c r="AGJ153" s="4"/>
      <c r="AGK153" s="4"/>
      <c r="AGL153" s="4"/>
      <c r="AGM153" s="4"/>
      <c r="AGN153" s="4"/>
      <c r="AGO153" s="4"/>
      <c r="AGP153" s="4"/>
      <c r="AGQ153" s="4"/>
      <c r="AGR153" s="4"/>
      <c r="AGS153" s="4"/>
      <c r="AGT153" s="4"/>
      <c r="AGU153" s="4"/>
      <c r="AGV153" s="4"/>
      <c r="AGW153" s="4"/>
      <c r="AGX153" s="4"/>
      <c r="AGY153" s="4"/>
      <c r="AGZ153" s="4"/>
      <c r="AHA153" s="4"/>
      <c r="AHB153" s="4"/>
      <c r="AHC153" s="4"/>
      <c r="AHD153" s="4"/>
      <c r="AHE153" s="4"/>
      <c r="AHF153" s="4"/>
      <c r="AHG153" s="4"/>
      <c r="AHH153" s="4"/>
      <c r="AHI153" s="4"/>
      <c r="AHJ153" s="4"/>
      <c r="AHK153" s="4"/>
      <c r="AHL153" s="4"/>
      <c r="AHM153" s="4"/>
      <c r="AHN153" s="4"/>
      <c r="AHO153" s="4"/>
      <c r="AHP153" s="4"/>
      <c r="AHQ153" s="4"/>
      <c r="AHR153" s="4"/>
      <c r="AHS153" s="4"/>
      <c r="AHT153" s="4"/>
      <c r="AHU153" s="4"/>
      <c r="AHV153" s="4"/>
      <c r="AHW153" s="4"/>
      <c r="AHX153" s="4"/>
      <c r="AHY153" s="4"/>
      <c r="AHZ153" s="4"/>
      <c r="AIA153" s="4"/>
      <c r="AIB153" s="4"/>
      <c r="AIC153" s="4"/>
      <c r="AID153" s="4"/>
      <c r="AIE153" s="4"/>
      <c r="AIF153" s="4"/>
      <c r="AIG153" s="4"/>
      <c r="AIH153" s="4"/>
      <c r="AII153" s="4"/>
      <c r="AIJ153" s="4"/>
      <c r="AIK153" s="4"/>
      <c r="AIL153" s="4"/>
      <c r="AIM153" s="4"/>
      <c r="AIN153" s="4"/>
      <c r="AIO153" s="4"/>
      <c r="AIP153" s="4"/>
      <c r="AIQ153" s="4"/>
      <c r="AIR153" s="4"/>
      <c r="AIS153" s="4"/>
      <c r="AIT153" s="4"/>
      <c r="AIU153" s="4"/>
      <c r="AIV153" s="4"/>
      <c r="AIW153" s="4"/>
      <c r="AIX153" s="4"/>
      <c r="AIY153" s="4"/>
      <c r="AIZ153" s="4"/>
      <c r="AJA153" s="4"/>
      <c r="AJB153" s="4"/>
      <c r="AJC153" s="4"/>
      <c r="AJD153" s="4"/>
      <c r="AJE153" s="4"/>
      <c r="AJF153" s="4"/>
      <c r="AJG153" s="4"/>
      <c r="AJH153" s="4"/>
      <c r="AJI153" s="4"/>
      <c r="AJJ153" s="4"/>
      <c r="AJK153" s="4"/>
      <c r="AJL153" s="4"/>
      <c r="AJM153" s="4"/>
      <c r="AJN153" s="4"/>
      <c r="AJO153" s="4"/>
      <c r="AJP153" s="4"/>
      <c r="AJQ153" s="4"/>
      <c r="AJR153" s="4"/>
      <c r="AJS153" s="4"/>
      <c r="AJT153" s="4"/>
      <c r="AJU153" s="4"/>
      <c r="AJV153" s="4"/>
      <c r="AJW153" s="4"/>
      <c r="AJX153" s="4"/>
      <c r="AJY153" s="4"/>
      <c r="AJZ153" s="4"/>
      <c r="AKA153" s="4"/>
      <c r="AKB153" s="4"/>
      <c r="AKC153" s="4"/>
      <c r="AKD153" s="4"/>
      <c r="AKE153" s="4"/>
      <c r="AKF153" s="4"/>
      <c r="AKG153" s="4"/>
      <c r="AKH153" s="4"/>
      <c r="AKI153" s="4"/>
      <c r="AKJ153" s="4"/>
      <c r="AKK153" s="4"/>
      <c r="AKL153" s="4"/>
      <c r="AKM153" s="4"/>
      <c r="AKN153" s="4"/>
      <c r="AKO153" s="4"/>
      <c r="AKP153" s="4"/>
      <c r="AKQ153" s="4"/>
      <c r="AKR153" s="4"/>
      <c r="AKS153" s="4"/>
      <c r="AKT153" s="4"/>
      <c r="AKU153" s="4"/>
      <c r="AKV153" s="4"/>
      <c r="AKW153" s="4"/>
      <c r="AKX153" s="4"/>
      <c r="AKY153" s="4"/>
      <c r="AKZ153" s="4"/>
      <c r="ALA153" s="4"/>
      <c r="ALB153" s="4"/>
      <c r="ALC153" s="4"/>
      <c r="ALD153" s="4"/>
      <c r="ALE153" s="4"/>
      <c r="ALF153" s="4"/>
      <c r="ALG153" s="4"/>
      <c r="ALH153" s="4"/>
      <c r="ALI153" s="4"/>
      <c r="ALJ153" s="4"/>
      <c r="ALK153" s="4"/>
      <c r="ALL153" s="4"/>
      <c r="ALM153" s="4"/>
      <c r="ALN153" s="4"/>
      <c r="ALO153" s="4"/>
      <c r="ALP153" s="4"/>
      <c r="ALQ153" s="4"/>
      <c r="ALR153" s="4"/>
      <c r="ALS153" s="4"/>
      <c r="ALT153" s="4"/>
      <c r="ALU153" s="4"/>
      <c r="ALV153" s="4"/>
      <c r="ALW153" s="4"/>
      <c r="ALX153" s="4"/>
      <c r="ALY153" s="4"/>
      <c r="ALZ153" s="4"/>
      <c r="AMA153" s="4"/>
      <c r="AMB153" s="4"/>
      <c r="AMC153" s="4"/>
      <c r="AMD153" s="4"/>
      <c r="AME153" s="4"/>
      <c r="AMF153" s="4"/>
      <c r="AMG153" s="4"/>
      <c r="AMH153" s="4"/>
      <c r="AMI153" s="4"/>
      <c r="AMJ153" s="4"/>
      <c r="AMK153" s="4"/>
    </row>
    <row r="154" spans="1:1025" ht="17.100000000000001" customHeight="1">
      <c r="A154" s="21" t="s">
        <v>1335</v>
      </c>
      <c r="B154" s="20">
        <f>SUM(C154:W154)</f>
        <v>260</v>
      </c>
      <c r="D154" s="20">
        <f>100+160</f>
        <v>260</v>
      </c>
      <c r="F154" s="3">
        <v>0</v>
      </c>
    </row>
    <row r="155" spans="1:1025" ht="17.100000000000001" customHeight="1">
      <c r="A155" s="21" t="s">
        <v>1203</v>
      </c>
      <c r="B155" s="20">
        <f>SUM(C155:W155)</f>
        <v>252.9</v>
      </c>
      <c r="D155" s="20">
        <f>54+80</f>
        <v>134</v>
      </c>
      <c r="E155" s="3">
        <f>SUM(52.5)</f>
        <v>52.5</v>
      </c>
      <c r="F155" s="3">
        <f>SUM(33.6+32.8)</f>
        <v>66.400000000000006</v>
      </c>
    </row>
    <row r="156" spans="1:1025" ht="17.100000000000001" customHeight="1">
      <c r="A156" s="21" t="s">
        <v>1304</v>
      </c>
      <c r="B156" s="20">
        <f>SUM(C156:W156)</f>
        <v>250</v>
      </c>
      <c r="D156" s="20">
        <v>32</v>
      </c>
      <c r="E156" s="3">
        <f>SUM(49+50+30)</f>
        <v>129</v>
      </c>
      <c r="F156" s="3">
        <f>SUM(53)</f>
        <v>53</v>
      </c>
      <c r="G156" s="4">
        <f>SUM(36)</f>
        <v>36</v>
      </c>
    </row>
    <row r="157" spans="1:1025" ht="17.100000000000001" customHeight="1">
      <c r="A157" s="21" t="s">
        <v>1112</v>
      </c>
      <c r="B157" s="20">
        <f>SUM(C157:W157)</f>
        <v>243</v>
      </c>
      <c r="D157" s="20">
        <v>0</v>
      </c>
      <c r="E157" s="3">
        <v>0</v>
      </c>
      <c r="F157" s="3">
        <f>SUM(34)</f>
        <v>34</v>
      </c>
      <c r="G157" s="4">
        <f>SUM(39+38+59)</f>
        <v>136</v>
      </c>
      <c r="H157" s="4">
        <f>SUM(34+39)</f>
        <v>73</v>
      </c>
      <c r="JA157" s="4"/>
      <c r="JB157" s="4"/>
      <c r="JC157" s="4"/>
      <c r="JD157" s="4"/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/>
      <c r="JR157" s="4"/>
      <c r="JS157" s="4"/>
      <c r="JT157" s="4"/>
      <c r="JU157" s="4"/>
      <c r="JV157" s="4"/>
      <c r="JW157" s="4"/>
      <c r="JX157" s="4"/>
      <c r="JY157" s="4"/>
      <c r="JZ157" s="4"/>
      <c r="KA157" s="4"/>
      <c r="KB157" s="4"/>
      <c r="KC157" s="4"/>
      <c r="KD157" s="4"/>
      <c r="KE157" s="4"/>
      <c r="KF157" s="4"/>
      <c r="KG157" s="4"/>
      <c r="KH157" s="4"/>
      <c r="KI157" s="4"/>
      <c r="KJ157" s="4"/>
      <c r="KK157" s="4"/>
      <c r="KL157" s="4"/>
      <c r="KM157" s="4"/>
      <c r="KN157" s="4"/>
      <c r="KO157" s="4"/>
      <c r="KP157" s="4"/>
      <c r="KQ157" s="4"/>
      <c r="KR157" s="4"/>
      <c r="KS157" s="4"/>
      <c r="KT157" s="4"/>
      <c r="KU157" s="4"/>
      <c r="KV157" s="4"/>
      <c r="KW157" s="4"/>
      <c r="KX157" s="4"/>
      <c r="KY157" s="4"/>
      <c r="KZ157" s="4"/>
      <c r="LA157" s="4"/>
      <c r="LB157" s="4"/>
      <c r="LC157" s="4"/>
      <c r="LD157" s="4"/>
      <c r="LE157" s="4"/>
      <c r="LF157" s="4"/>
      <c r="LG157" s="4"/>
      <c r="LH157" s="4"/>
      <c r="LI157" s="4"/>
      <c r="LJ157" s="4"/>
      <c r="LK157" s="4"/>
      <c r="LL157" s="4"/>
      <c r="LM157" s="4"/>
      <c r="LN157" s="4"/>
      <c r="LO157" s="4"/>
      <c r="LP157" s="4"/>
      <c r="LQ157" s="4"/>
      <c r="LR157" s="4"/>
      <c r="LS157" s="4"/>
      <c r="LT157" s="4"/>
      <c r="LU157" s="4"/>
      <c r="LV157" s="4"/>
      <c r="LW157" s="4"/>
      <c r="LX157" s="4"/>
      <c r="LY157" s="4"/>
      <c r="LZ157" s="4"/>
      <c r="MA157" s="4"/>
      <c r="MB157" s="4"/>
      <c r="MC157" s="4"/>
      <c r="MD157" s="4"/>
      <c r="ME157" s="4"/>
      <c r="MF157" s="4"/>
      <c r="MG157" s="4"/>
      <c r="MH157" s="4"/>
      <c r="MI157" s="4"/>
      <c r="MJ157" s="4"/>
      <c r="MK157" s="4"/>
      <c r="ML157" s="4"/>
      <c r="MM157" s="4"/>
      <c r="MN157" s="4"/>
      <c r="MO157" s="4"/>
      <c r="MP157" s="4"/>
      <c r="MQ157" s="4"/>
      <c r="MR157" s="4"/>
      <c r="MS157" s="4"/>
      <c r="MT157" s="4"/>
      <c r="MU157" s="4"/>
      <c r="MV157" s="4"/>
      <c r="MW157" s="4"/>
      <c r="MX157" s="4"/>
      <c r="MY157" s="4"/>
      <c r="MZ157" s="4"/>
      <c r="NA157" s="4"/>
      <c r="NB157" s="4"/>
      <c r="NC157" s="4"/>
      <c r="ND157" s="4"/>
      <c r="NE157" s="4"/>
      <c r="NF157" s="4"/>
      <c r="NG157" s="4"/>
      <c r="NH157" s="4"/>
      <c r="NI157" s="4"/>
      <c r="NJ157" s="4"/>
      <c r="NK157" s="4"/>
      <c r="NL157" s="4"/>
      <c r="NM157" s="4"/>
      <c r="NN157" s="4"/>
      <c r="NO157" s="4"/>
      <c r="NP157" s="4"/>
      <c r="NQ157" s="4"/>
      <c r="NR157" s="4"/>
      <c r="NS157" s="4"/>
      <c r="NT157" s="4"/>
      <c r="NU157" s="4"/>
      <c r="NV157" s="4"/>
      <c r="NW157" s="4"/>
      <c r="NX157" s="4"/>
      <c r="NY157" s="4"/>
      <c r="NZ157" s="4"/>
      <c r="OA157" s="4"/>
      <c r="OB157" s="4"/>
      <c r="OC157" s="4"/>
      <c r="OD157" s="4"/>
      <c r="OE157" s="4"/>
      <c r="OF157" s="4"/>
      <c r="OG157" s="4"/>
      <c r="OH157" s="4"/>
      <c r="OI157" s="4"/>
      <c r="OJ157" s="4"/>
      <c r="OK157" s="4"/>
      <c r="OL157" s="4"/>
      <c r="OM157" s="4"/>
      <c r="ON157" s="4"/>
      <c r="OO157" s="4"/>
      <c r="OP157" s="4"/>
      <c r="OQ157" s="4"/>
      <c r="OR157" s="4"/>
      <c r="OS157" s="4"/>
      <c r="OT157" s="4"/>
      <c r="OU157" s="4"/>
      <c r="OV157" s="4"/>
      <c r="OW157" s="4"/>
      <c r="OX157" s="4"/>
      <c r="OY157" s="4"/>
      <c r="OZ157" s="4"/>
      <c r="PA157" s="4"/>
      <c r="PB157" s="4"/>
      <c r="PC157" s="4"/>
      <c r="PD157" s="4"/>
      <c r="PE157" s="4"/>
      <c r="PF157" s="4"/>
      <c r="PG157" s="4"/>
      <c r="PH157" s="4"/>
      <c r="PI157" s="4"/>
      <c r="PJ157" s="4"/>
      <c r="PK157" s="4"/>
      <c r="PL157" s="4"/>
      <c r="PM157" s="4"/>
      <c r="PN157" s="4"/>
      <c r="PO157" s="4"/>
      <c r="PP157" s="4"/>
      <c r="PQ157" s="4"/>
      <c r="PR157" s="4"/>
      <c r="PS157" s="4"/>
      <c r="PT157" s="4"/>
      <c r="PU157" s="4"/>
      <c r="PV157" s="4"/>
      <c r="PW157" s="4"/>
      <c r="PX157" s="4"/>
      <c r="PY157" s="4"/>
      <c r="PZ157" s="4"/>
      <c r="QA157" s="4"/>
      <c r="QB157" s="4"/>
      <c r="QC157" s="4"/>
      <c r="QD157" s="4"/>
      <c r="QE157" s="4"/>
      <c r="QF157" s="4"/>
      <c r="QG157" s="4"/>
      <c r="QH157" s="4"/>
      <c r="QI157" s="4"/>
      <c r="QJ157" s="4"/>
      <c r="QK157" s="4"/>
      <c r="QL157" s="4"/>
      <c r="QM157" s="4"/>
      <c r="QN157" s="4"/>
      <c r="QO157" s="4"/>
      <c r="QP157" s="4"/>
      <c r="QQ157" s="4"/>
      <c r="QR157" s="4"/>
      <c r="QS157" s="4"/>
      <c r="QT157" s="4"/>
      <c r="QU157" s="4"/>
      <c r="QV157" s="4"/>
      <c r="QW157" s="4"/>
      <c r="QX157" s="4"/>
      <c r="QY157" s="4"/>
      <c r="QZ157" s="4"/>
      <c r="RA157" s="4"/>
      <c r="RB157" s="4"/>
      <c r="RC157" s="4"/>
      <c r="RD157" s="4"/>
      <c r="RE157" s="4"/>
      <c r="RF157" s="4"/>
      <c r="RG157" s="4"/>
      <c r="RH157" s="4"/>
      <c r="RI157" s="4"/>
      <c r="RJ157" s="4"/>
      <c r="RK157" s="4"/>
      <c r="RL157" s="4"/>
      <c r="RM157" s="4"/>
      <c r="RN157" s="4"/>
      <c r="RO157" s="4"/>
      <c r="RP157" s="4"/>
      <c r="RQ157" s="4"/>
      <c r="RR157" s="4"/>
      <c r="RS157" s="4"/>
      <c r="RT157" s="4"/>
      <c r="RU157" s="4"/>
      <c r="RV157" s="4"/>
      <c r="RW157" s="4"/>
      <c r="RX157" s="4"/>
      <c r="RY157" s="4"/>
      <c r="RZ157" s="4"/>
      <c r="SA157" s="4"/>
      <c r="SB157" s="4"/>
      <c r="SC157" s="4"/>
      <c r="SD157" s="4"/>
      <c r="SE157" s="4"/>
      <c r="SF157" s="4"/>
      <c r="SG157" s="4"/>
      <c r="SH157" s="4"/>
      <c r="SI157" s="4"/>
      <c r="SJ157" s="4"/>
      <c r="SK157" s="4"/>
      <c r="SL157" s="4"/>
      <c r="SM157" s="4"/>
      <c r="SN157" s="4"/>
      <c r="SO157" s="4"/>
      <c r="SP157" s="4"/>
      <c r="SQ157" s="4"/>
      <c r="SR157" s="4"/>
      <c r="SS157" s="4"/>
      <c r="ST157" s="4"/>
      <c r="SU157" s="4"/>
      <c r="SV157" s="4"/>
      <c r="SW157" s="4"/>
      <c r="SX157" s="4"/>
      <c r="SY157" s="4"/>
      <c r="SZ157" s="4"/>
      <c r="TA157" s="4"/>
      <c r="TB157" s="4"/>
      <c r="TC157" s="4"/>
      <c r="TD157" s="4"/>
      <c r="TE157" s="4"/>
      <c r="TF157" s="4"/>
      <c r="TG157" s="4"/>
      <c r="TH157" s="4"/>
      <c r="TI157" s="4"/>
      <c r="TJ157" s="4"/>
      <c r="TK157" s="4"/>
      <c r="TL157" s="4"/>
      <c r="TM157" s="4"/>
      <c r="TN157" s="4"/>
      <c r="TO157" s="4"/>
      <c r="TP157" s="4"/>
      <c r="TQ157" s="4"/>
      <c r="TR157" s="4"/>
      <c r="TS157" s="4"/>
      <c r="TT157" s="4"/>
      <c r="TU157" s="4"/>
      <c r="TV157" s="4"/>
      <c r="TW157" s="4"/>
      <c r="TX157" s="4"/>
      <c r="TY157" s="4"/>
      <c r="TZ157" s="4"/>
      <c r="UA157" s="4"/>
      <c r="UB157" s="4"/>
      <c r="UC157" s="4"/>
      <c r="UD157" s="4"/>
      <c r="UE157" s="4"/>
      <c r="UF157" s="4"/>
      <c r="UG157" s="4"/>
      <c r="UH157" s="4"/>
      <c r="UI157" s="4"/>
      <c r="UJ157" s="4"/>
      <c r="UK157" s="4"/>
      <c r="UL157" s="4"/>
      <c r="UM157" s="4"/>
      <c r="UN157" s="4"/>
      <c r="UO157" s="4"/>
      <c r="UP157" s="4"/>
      <c r="UQ157" s="4"/>
      <c r="UR157" s="4"/>
      <c r="US157" s="4"/>
      <c r="UT157" s="4"/>
      <c r="UU157" s="4"/>
      <c r="UV157" s="4"/>
      <c r="UW157" s="4"/>
      <c r="UX157" s="4"/>
      <c r="UY157" s="4"/>
      <c r="UZ157" s="4"/>
      <c r="VA157" s="4"/>
      <c r="VB157" s="4"/>
      <c r="VC157" s="4"/>
      <c r="VD157" s="4"/>
      <c r="VE157" s="4"/>
      <c r="VF157" s="4"/>
      <c r="VG157" s="4"/>
      <c r="VH157" s="4"/>
      <c r="VI157" s="4"/>
      <c r="VJ157" s="4"/>
      <c r="VK157" s="4"/>
      <c r="VL157" s="4"/>
      <c r="VM157" s="4"/>
      <c r="VN157" s="4"/>
      <c r="VO157" s="4"/>
      <c r="VP157" s="4"/>
      <c r="VQ157" s="4"/>
      <c r="VR157" s="4"/>
      <c r="VS157" s="4"/>
      <c r="VT157" s="4"/>
      <c r="VU157" s="4"/>
      <c r="VV157" s="4"/>
      <c r="VW157" s="4"/>
      <c r="VX157" s="4"/>
      <c r="VY157" s="4"/>
      <c r="VZ157" s="4"/>
      <c r="WA157" s="4"/>
      <c r="WB157" s="4"/>
      <c r="WC157" s="4"/>
      <c r="WD157" s="4"/>
      <c r="WE157" s="4"/>
      <c r="WF157" s="4"/>
      <c r="WG157" s="4"/>
      <c r="WH157" s="4"/>
      <c r="WI157" s="4"/>
      <c r="WJ157" s="4"/>
      <c r="WK157" s="4"/>
      <c r="WL157" s="4"/>
      <c r="WM157" s="4"/>
      <c r="WN157" s="4"/>
      <c r="WO157" s="4"/>
      <c r="WP157" s="4"/>
      <c r="WQ157" s="4"/>
      <c r="WR157" s="4"/>
      <c r="WS157" s="4"/>
      <c r="WT157" s="4"/>
      <c r="WU157" s="4"/>
      <c r="WV157" s="4"/>
      <c r="WW157" s="4"/>
      <c r="WX157" s="4"/>
      <c r="WY157" s="4"/>
      <c r="WZ157" s="4"/>
      <c r="XA157" s="4"/>
      <c r="XB157" s="4"/>
      <c r="XC157" s="4"/>
      <c r="XD157" s="4"/>
      <c r="XE157" s="4"/>
      <c r="XF157" s="4"/>
      <c r="XG157" s="4"/>
      <c r="XH157" s="4"/>
      <c r="XI157" s="4"/>
      <c r="XJ157" s="4"/>
      <c r="XK157" s="4"/>
      <c r="XL157" s="4"/>
      <c r="XM157" s="4"/>
      <c r="XN157" s="4"/>
      <c r="XO157" s="4"/>
      <c r="XP157" s="4"/>
      <c r="XQ157" s="4"/>
      <c r="XR157" s="4"/>
      <c r="XS157" s="4"/>
      <c r="XT157" s="4"/>
      <c r="XU157" s="4"/>
      <c r="XV157" s="4"/>
      <c r="XW157" s="4"/>
      <c r="XX157" s="4"/>
      <c r="XY157" s="4"/>
      <c r="XZ157" s="4"/>
      <c r="YA157" s="4"/>
      <c r="YB157" s="4"/>
      <c r="YC157" s="4"/>
      <c r="YD157" s="4"/>
      <c r="YE157" s="4"/>
      <c r="YF157" s="4"/>
      <c r="YG157" s="4"/>
      <c r="YH157" s="4"/>
      <c r="YI157" s="4"/>
      <c r="YJ157" s="4"/>
      <c r="YK157" s="4"/>
      <c r="YL157" s="4"/>
      <c r="YM157" s="4"/>
      <c r="YN157" s="4"/>
      <c r="YO157" s="4"/>
      <c r="YP157" s="4"/>
      <c r="YQ157" s="4"/>
      <c r="YR157" s="4"/>
      <c r="YS157" s="4"/>
      <c r="YT157" s="4"/>
      <c r="YU157" s="4"/>
      <c r="YV157" s="4"/>
      <c r="YW157" s="4"/>
      <c r="YX157" s="4"/>
      <c r="YY157" s="4"/>
      <c r="YZ157" s="4"/>
      <c r="ZA157" s="4"/>
      <c r="ZB157" s="4"/>
      <c r="ZC157" s="4"/>
      <c r="ZD157" s="4"/>
      <c r="ZE157" s="4"/>
      <c r="ZF157" s="4"/>
      <c r="ZG157" s="4"/>
      <c r="ZH157" s="4"/>
      <c r="ZI157" s="4"/>
      <c r="ZJ157" s="4"/>
      <c r="ZK157" s="4"/>
      <c r="ZL157" s="4"/>
      <c r="ZM157" s="4"/>
      <c r="ZN157" s="4"/>
      <c r="ZO157" s="4"/>
      <c r="ZP157" s="4"/>
      <c r="ZQ157" s="4"/>
      <c r="ZR157" s="4"/>
      <c r="ZS157" s="4"/>
      <c r="ZT157" s="4"/>
      <c r="ZU157" s="4"/>
      <c r="ZV157" s="4"/>
      <c r="ZW157" s="4"/>
      <c r="ZX157" s="4"/>
      <c r="ZY157" s="4"/>
      <c r="ZZ157" s="4"/>
      <c r="AAA157" s="4"/>
      <c r="AAB157" s="4"/>
      <c r="AAC157" s="4"/>
      <c r="AAD157" s="4"/>
      <c r="AAE157" s="4"/>
      <c r="AAF157" s="4"/>
      <c r="AAG157" s="4"/>
      <c r="AAH157" s="4"/>
      <c r="AAI157" s="4"/>
      <c r="AAJ157" s="4"/>
      <c r="AAK157" s="4"/>
      <c r="AAL157" s="4"/>
      <c r="AAM157" s="4"/>
      <c r="AAN157" s="4"/>
      <c r="AAO157" s="4"/>
      <c r="AAP157" s="4"/>
      <c r="AAQ157" s="4"/>
      <c r="AAR157" s="4"/>
      <c r="AAS157" s="4"/>
      <c r="AAT157" s="4"/>
      <c r="AAU157" s="4"/>
      <c r="AAV157" s="4"/>
      <c r="AAW157" s="4"/>
      <c r="AAX157" s="4"/>
      <c r="AAY157" s="4"/>
      <c r="AAZ157" s="4"/>
      <c r="ABA157" s="4"/>
      <c r="ABB157" s="4"/>
      <c r="ABC157" s="4"/>
      <c r="ABD157" s="4"/>
      <c r="ABE157" s="4"/>
      <c r="ABF157" s="4"/>
      <c r="ABG157" s="4"/>
      <c r="ABH157" s="4"/>
      <c r="ABI157" s="4"/>
      <c r="ABJ157" s="4"/>
      <c r="ABK157" s="4"/>
      <c r="ABL157" s="4"/>
      <c r="ABM157" s="4"/>
      <c r="ABN157" s="4"/>
      <c r="ABO157" s="4"/>
      <c r="ABP157" s="4"/>
      <c r="ABQ157" s="4"/>
      <c r="ABR157" s="4"/>
      <c r="ABS157" s="4"/>
      <c r="ABT157" s="4"/>
      <c r="ABU157" s="4"/>
      <c r="ABV157" s="4"/>
      <c r="ABW157" s="4"/>
      <c r="ABX157" s="4"/>
      <c r="ABY157" s="4"/>
      <c r="ABZ157" s="4"/>
      <c r="ACA157" s="4"/>
      <c r="ACB157" s="4"/>
      <c r="ACC157" s="4"/>
      <c r="ACD157" s="4"/>
      <c r="ACE157" s="4"/>
      <c r="ACF157" s="4"/>
      <c r="ACG157" s="4"/>
      <c r="ACH157" s="4"/>
      <c r="ACI157" s="4"/>
      <c r="ACJ157" s="4"/>
      <c r="ACK157" s="4"/>
      <c r="ACL157" s="4"/>
      <c r="ACM157" s="4"/>
      <c r="ACN157" s="4"/>
      <c r="ACO157" s="4"/>
      <c r="ACP157" s="4"/>
      <c r="ACQ157" s="4"/>
      <c r="ACR157" s="4"/>
      <c r="ACS157" s="4"/>
      <c r="ACT157" s="4"/>
      <c r="ACU157" s="4"/>
      <c r="ACV157" s="4"/>
      <c r="ACW157" s="4"/>
      <c r="ACX157" s="4"/>
      <c r="ACY157" s="4"/>
      <c r="ACZ157" s="4"/>
      <c r="ADA157" s="4"/>
      <c r="ADB157" s="4"/>
      <c r="ADC157" s="4"/>
      <c r="ADD157" s="4"/>
      <c r="ADE157" s="4"/>
      <c r="ADF157" s="4"/>
      <c r="ADG157" s="4"/>
      <c r="ADH157" s="4"/>
      <c r="ADI157" s="4"/>
      <c r="ADJ157" s="4"/>
      <c r="ADK157" s="4"/>
      <c r="ADL157" s="4"/>
      <c r="ADM157" s="4"/>
      <c r="ADN157" s="4"/>
      <c r="ADO157" s="4"/>
      <c r="ADP157" s="4"/>
      <c r="ADQ157" s="4"/>
      <c r="ADR157" s="4"/>
      <c r="ADS157" s="4"/>
      <c r="ADT157" s="4"/>
      <c r="ADU157" s="4"/>
      <c r="ADV157" s="4"/>
      <c r="ADW157" s="4"/>
      <c r="ADX157" s="4"/>
      <c r="ADY157" s="4"/>
      <c r="ADZ157" s="4"/>
      <c r="AEA157" s="4"/>
      <c r="AEB157" s="4"/>
      <c r="AEC157" s="4"/>
      <c r="AED157" s="4"/>
      <c r="AEE157" s="4"/>
      <c r="AEF157" s="4"/>
      <c r="AEG157" s="4"/>
      <c r="AEH157" s="4"/>
      <c r="AEI157" s="4"/>
      <c r="AEJ157" s="4"/>
      <c r="AEK157" s="4"/>
      <c r="AEL157" s="4"/>
      <c r="AEM157" s="4"/>
      <c r="AEN157" s="4"/>
      <c r="AEO157" s="4"/>
      <c r="AEP157" s="4"/>
      <c r="AEQ157" s="4"/>
      <c r="AER157" s="4"/>
      <c r="AES157" s="4"/>
      <c r="AET157" s="4"/>
      <c r="AEU157" s="4"/>
      <c r="AEV157" s="4"/>
      <c r="AEW157" s="4"/>
      <c r="AEX157" s="4"/>
      <c r="AEY157" s="4"/>
      <c r="AEZ157" s="4"/>
      <c r="AFA157" s="4"/>
      <c r="AFB157" s="4"/>
      <c r="AFC157" s="4"/>
      <c r="AFD157" s="4"/>
      <c r="AFE157" s="4"/>
      <c r="AFF157" s="4"/>
      <c r="AFG157" s="4"/>
      <c r="AFH157" s="4"/>
      <c r="AFI157" s="4"/>
      <c r="AFJ157" s="4"/>
      <c r="AFK157" s="4"/>
      <c r="AFL157" s="4"/>
      <c r="AFM157" s="4"/>
      <c r="AFN157" s="4"/>
      <c r="AFO157" s="4"/>
      <c r="AFP157" s="4"/>
      <c r="AFQ157" s="4"/>
      <c r="AFR157" s="4"/>
      <c r="AFS157" s="4"/>
      <c r="AFT157" s="4"/>
      <c r="AFU157" s="4"/>
      <c r="AFV157" s="4"/>
      <c r="AFW157" s="4"/>
      <c r="AFX157" s="4"/>
      <c r="AFY157" s="4"/>
      <c r="AFZ157" s="4"/>
      <c r="AGA157" s="4"/>
      <c r="AGB157" s="4"/>
      <c r="AGC157" s="4"/>
      <c r="AGD157" s="4"/>
      <c r="AGE157" s="4"/>
      <c r="AGF157" s="4"/>
      <c r="AGG157" s="4"/>
      <c r="AGH157" s="4"/>
      <c r="AGI157" s="4"/>
      <c r="AGJ157" s="4"/>
      <c r="AGK157" s="4"/>
      <c r="AGL157" s="4"/>
      <c r="AGM157" s="4"/>
      <c r="AGN157" s="4"/>
      <c r="AGO157" s="4"/>
      <c r="AGP157" s="4"/>
      <c r="AGQ157" s="4"/>
      <c r="AGR157" s="4"/>
      <c r="AGS157" s="4"/>
      <c r="AGT157" s="4"/>
      <c r="AGU157" s="4"/>
      <c r="AGV157" s="4"/>
      <c r="AGW157" s="4"/>
      <c r="AGX157" s="4"/>
      <c r="AGY157" s="4"/>
      <c r="AGZ157" s="4"/>
      <c r="AHA157" s="4"/>
      <c r="AHB157" s="4"/>
      <c r="AHC157" s="4"/>
      <c r="AHD157" s="4"/>
      <c r="AHE157" s="4"/>
      <c r="AHF157" s="4"/>
      <c r="AHG157" s="4"/>
      <c r="AHH157" s="4"/>
      <c r="AHI157" s="4"/>
      <c r="AHJ157" s="4"/>
      <c r="AHK157" s="4"/>
      <c r="AHL157" s="4"/>
      <c r="AHM157" s="4"/>
      <c r="AHN157" s="4"/>
      <c r="AHO157" s="4"/>
      <c r="AHP157" s="4"/>
      <c r="AHQ157" s="4"/>
      <c r="AHR157" s="4"/>
      <c r="AHS157" s="4"/>
      <c r="AHT157" s="4"/>
      <c r="AHU157" s="4"/>
      <c r="AHV157" s="4"/>
      <c r="AHW157" s="4"/>
      <c r="AHX157" s="4"/>
      <c r="AHY157" s="4"/>
      <c r="AHZ157" s="4"/>
      <c r="AIA157" s="4"/>
      <c r="AIB157" s="4"/>
      <c r="AIC157" s="4"/>
      <c r="AID157" s="4"/>
      <c r="AIE157" s="4"/>
      <c r="AIF157" s="4"/>
      <c r="AIG157" s="4"/>
      <c r="AIH157" s="4"/>
      <c r="AII157" s="4"/>
      <c r="AIJ157" s="4"/>
      <c r="AIK157" s="4"/>
      <c r="AIL157" s="4"/>
      <c r="AIM157" s="4"/>
      <c r="AIN157" s="4"/>
      <c r="AIO157" s="4"/>
      <c r="AIP157" s="4"/>
      <c r="AIQ157" s="4"/>
      <c r="AIR157" s="4"/>
      <c r="AIS157" s="4"/>
      <c r="AIT157" s="4"/>
      <c r="AIU157" s="4"/>
      <c r="AIV157" s="4"/>
      <c r="AIW157" s="4"/>
      <c r="AIX157" s="4"/>
      <c r="AIY157" s="4"/>
      <c r="AIZ157" s="4"/>
      <c r="AJA157" s="4"/>
      <c r="AJB157" s="4"/>
      <c r="AJC157" s="4"/>
      <c r="AJD157" s="4"/>
      <c r="AJE157" s="4"/>
      <c r="AJF157" s="4"/>
      <c r="AJG157" s="4"/>
      <c r="AJH157" s="4"/>
      <c r="AJI157" s="4"/>
      <c r="AJJ157" s="4"/>
      <c r="AJK157" s="4"/>
      <c r="AJL157" s="4"/>
      <c r="AJM157" s="4"/>
      <c r="AJN157" s="4"/>
      <c r="AJO157" s="4"/>
      <c r="AJP157" s="4"/>
      <c r="AJQ157" s="4"/>
      <c r="AJR157" s="4"/>
      <c r="AJS157" s="4"/>
      <c r="AJT157" s="4"/>
      <c r="AJU157" s="4"/>
      <c r="AJV157" s="4"/>
      <c r="AJW157" s="4"/>
      <c r="AJX157" s="4"/>
      <c r="AJY157" s="4"/>
      <c r="AJZ157" s="4"/>
      <c r="AKA157" s="4"/>
      <c r="AKB157" s="4"/>
      <c r="AKC157" s="4"/>
      <c r="AKD157" s="4"/>
      <c r="AKE157" s="4"/>
      <c r="AKF157" s="4"/>
      <c r="AKG157" s="4"/>
      <c r="AKH157" s="4"/>
      <c r="AKI157" s="4"/>
      <c r="AKJ157" s="4"/>
      <c r="AKK157" s="4"/>
      <c r="AKL157" s="4"/>
      <c r="AKM157" s="4"/>
      <c r="AKN157" s="4"/>
      <c r="AKO157" s="4"/>
      <c r="AKP157" s="4"/>
      <c r="AKQ157" s="4"/>
      <c r="AKR157" s="4"/>
      <c r="AKS157" s="4"/>
      <c r="AKT157" s="4"/>
      <c r="AKU157" s="4"/>
      <c r="AKV157" s="4"/>
      <c r="AKW157" s="4"/>
      <c r="AKX157" s="4"/>
      <c r="AKY157" s="4"/>
      <c r="AKZ157" s="4"/>
      <c r="ALA157" s="4"/>
      <c r="ALB157" s="4"/>
      <c r="ALC157" s="4"/>
      <c r="ALD157" s="4"/>
      <c r="ALE157" s="4"/>
      <c r="ALF157" s="4"/>
      <c r="ALG157" s="4"/>
      <c r="ALH157" s="4"/>
      <c r="ALI157" s="4"/>
      <c r="ALJ157" s="4"/>
      <c r="ALK157" s="4"/>
      <c r="ALL157" s="4"/>
      <c r="ALM157" s="4"/>
      <c r="ALN157" s="4"/>
      <c r="ALO157" s="4"/>
      <c r="ALP157" s="4"/>
      <c r="ALQ157" s="4"/>
      <c r="ALR157" s="4"/>
      <c r="ALS157" s="4"/>
      <c r="ALT157" s="4"/>
      <c r="ALU157" s="4"/>
      <c r="ALV157" s="4"/>
      <c r="ALW157" s="4"/>
      <c r="ALX157" s="4"/>
      <c r="ALY157" s="4"/>
      <c r="ALZ157" s="4"/>
      <c r="AMA157" s="4"/>
      <c r="AMB157" s="4"/>
      <c r="AMC157" s="4"/>
      <c r="AMD157" s="4"/>
      <c r="AME157" s="4"/>
      <c r="AMF157" s="4"/>
      <c r="AMG157" s="4"/>
      <c r="AMH157" s="4"/>
      <c r="AMI157" s="4"/>
      <c r="AMJ157" s="4"/>
      <c r="AMK157" s="4"/>
    </row>
    <row r="158" spans="1:1025" s="4" customFormat="1" ht="17.100000000000001" customHeight="1">
      <c r="A158" s="21" t="s">
        <v>1113</v>
      </c>
      <c r="B158" s="20">
        <f>SUM(C158:W158)</f>
        <v>241.5</v>
      </c>
      <c r="C158" s="20"/>
      <c r="D158" s="20">
        <v>0</v>
      </c>
      <c r="E158" s="3">
        <v>0</v>
      </c>
      <c r="F158" s="3">
        <v>0</v>
      </c>
      <c r="H158" s="4">
        <f>SUM(80+67)</f>
        <v>147</v>
      </c>
      <c r="I158" s="4">
        <f>SUM(42.5+52)</f>
        <v>94.5</v>
      </c>
    </row>
    <row r="159" spans="1:1025" s="4" customFormat="1" ht="17.100000000000001" customHeight="1">
      <c r="A159" s="21" t="s">
        <v>1315</v>
      </c>
      <c r="B159" s="20">
        <f>SUM(C159:W159)</f>
        <v>240</v>
      </c>
      <c r="C159" s="20"/>
      <c r="D159" s="20">
        <f>46+54+50+50</f>
        <v>200</v>
      </c>
      <c r="E159" s="3">
        <f>SUM(40)</f>
        <v>40</v>
      </c>
      <c r="F159" s="3">
        <v>0</v>
      </c>
      <c r="H159" s="3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/>
      <c r="LN159"/>
      <c r="LO159"/>
      <c r="LP159"/>
      <c r="LQ159"/>
      <c r="LR159"/>
      <c r="LS159"/>
      <c r="LT159"/>
      <c r="LU159"/>
      <c r="LV159"/>
      <c r="LW159"/>
      <c r="LX159"/>
      <c r="LY159"/>
      <c r="LZ159"/>
      <c r="MA159"/>
      <c r="MB159"/>
      <c r="MC159"/>
      <c r="MD159"/>
      <c r="ME159"/>
      <c r="MF159"/>
      <c r="MG159"/>
      <c r="MH159"/>
      <c r="MI159"/>
      <c r="MJ159"/>
      <c r="MK159"/>
      <c r="ML159"/>
      <c r="MM159"/>
      <c r="MN159"/>
      <c r="MO159"/>
      <c r="MP159"/>
      <c r="MQ159"/>
      <c r="MR159"/>
      <c r="MS159"/>
      <c r="MT159"/>
      <c r="MU159"/>
      <c r="MV159"/>
      <c r="MW159"/>
      <c r="MX159"/>
      <c r="MY159"/>
      <c r="MZ159"/>
      <c r="NA159"/>
      <c r="NB159"/>
      <c r="NC159"/>
      <c r="ND159"/>
      <c r="NE159"/>
      <c r="NF159"/>
      <c r="NG159"/>
      <c r="NH159"/>
      <c r="NI159"/>
      <c r="NJ159"/>
      <c r="NK159"/>
      <c r="NL159"/>
      <c r="NM159"/>
      <c r="NN159"/>
      <c r="NO159"/>
      <c r="NP159"/>
      <c r="NQ159"/>
      <c r="NR159"/>
      <c r="NS159"/>
      <c r="NT159"/>
      <c r="NU159"/>
      <c r="NV159"/>
      <c r="NW159"/>
      <c r="NX159"/>
      <c r="NY159"/>
      <c r="NZ159"/>
      <c r="OA159"/>
      <c r="OB159"/>
      <c r="OC159"/>
      <c r="OD159"/>
      <c r="OE159"/>
      <c r="OF159"/>
      <c r="OG159"/>
      <c r="OH159"/>
      <c r="OI159"/>
      <c r="OJ159"/>
      <c r="OK159"/>
      <c r="OL159"/>
      <c r="OM159"/>
      <c r="ON159"/>
      <c r="OO159"/>
      <c r="OP159"/>
      <c r="OQ159"/>
      <c r="OR159"/>
      <c r="OS159"/>
      <c r="OT159"/>
      <c r="OU159"/>
      <c r="OV159"/>
      <c r="OW159"/>
      <c r="OX159"/>
      <c r="OY159"/>
      <c r="OZ159"/>
      <c r="PA159"/>
      <c r="PB159"/>
      <c r="PC159"/>
      <c r="PD159"/>
      <c r="PE159"/>
      <c r="PF159"/>
      <c r="PG159"/>
      <c r="PH159"/>
      <c r="PI159"/>
      <c r="PJ159"/>
      <c r="PK159"/>
      <c r="PL159"/>
      <c r="PM159"/>
      <c r="PN159"/>
      <c r="PO159"/>
      <c r="PP159"/>
      <c r="PQ159"/>
      <c r="PR159"/>
      <c r="PS159"/>
      <c r="PT159"/>
      <c r="PU159"/>
      <c r="PV159"/>
      <c r="PW159"/>
      <c r="PX159"/>
      <c r="PY159"/>
      <c r="PZ159"/>
      <c r="QA159"/>
      <c r="QB159"/>
      <c r="QC159"/>
      <c r="QD159"/>
      <c r="QE159"/>
      <c r="QF159"/>
      <c r="QG159"/>
      <c r="QH159"/>
      <c r="QI159"/>
      <c r="QJ159"/>
      <c r="QK159"/>
      <c r="QL159"/>
      <c r="QM159"/>
      <c r="QN159"/>
      <c r="QO159"/>
      <c r="QP159"/>
      <c r="QQ159"/>
      <c r="QR159"/>
      <c r="QS159"/>
      <c r="QT159"/>
      <c r="QU159"/>
      <c r="QV159"/>
      <c r="QW159"/>
      <c r="QX159"/>
      <c r="QY159"/>
      <c r="QZ159"/>
      <c r="RA159"/>
      <c r="RB159"/>
      <c r="RC159"/>
      <c r="RD159"/>
      <c r="RE159"/>
      <c r="RF159"/>
      <c r="RG159"/>
      <c r="RH159"/>
      <c r="RI159"/>
      <c r="RJ159"/>
      <c r="RK159"/>
      <c r="RL159"/>
      <c r="RM159"/>
      <c r="RN159"/>
      <c r="RO159"/>
      <c r="RP159"/>
      <c r="RQ159"/>
      <c r="RR159"/>
      <c r="RS159"/>
      <c r="RT159"/>
      <c r="RU159"/>
      <c r="RV159"/>
      <c r="RW159"/>
      <c r="RX159"/>
      <c r="RY159"/>
      <c r="RZ159"/>
      <c r="SA159"/>
      <c r="SB159"/>
      <c r="SC159"/>
      <c r="SD159"/>
      <c r="SE159"/>
      <c r="SF159"/>
      <c r="SG159"/>
      <c r="SH159"/>
      <c r="SI159"/>
      <c r="SJ159"/>
      <c r="SK159"/>
      <c r="SL159"/>
      <c r="SM159"/>
      <c r="SN159"/>
      <c r="SO159"/>
      <c r="SP159"/>
      <c r="SQ159"/>
      <c r="SR159"/>
      <c r="SS159"/>
      <c r="ST159"/>
      <c r="SU159"/>
      <c r="SV159"/>
      <c r="SW159"/>
      <c r="SX159"/>
      <c r="SY159"/>
      <c r="SZ159"/>
      <c r="TA159"/>
      <c r="TB159"/>
      <c r="TC159"/>
      <c r="TD159"/>
      <c r="TE159"/>
      <c r="TF159"/>
      <c r="TG159"/>
      <c r="TH159"/>
      <c r="TI159"/>
      <c r="TJ159"/>
      <c r="TK159"/>
      <c r="TL159"/>
      <c r="TM159"/>
      <c r="TN159"/>
      <c r="TO159"/>
      <c r="TP159"/>
      <c r="TQ159"/>
      <c r="TR159"/>
      <c r="TS159"/>
      <c r="TT159"/>
      <c r="TU159"/>
      <c r="TV159"/>
      <c r="TW159"/>
      <c r="TX159"/>
      <c r="TY159"/>
      <c r="TZ159"/>
      <c r="UA159"/>
      <c r="UB159"/>
      <c r="UC159"/>
      <c r="UD159"/>
      <c r="UE159"/>
      <c r="UF159"/>
      <c r="UG159"/>
      <c r="UH159"/>
      <c r="UI159"/>
      <c r="UJ159"/>
      <c r="UK159"/>
      <c r="UL159"/>
      <c r="UM159"/>
      <c r="UN159"/>
      <c r="UO159"/>
      <c r="UP159"/>
      <c r="UQ159"/>
      <c r="UR159"/>
      <c r="US159"/>
      <c r="UT159"/>
      <c r="UU159"/>
      <c r="UV159"/>
      <c r="UW159"/>
      <c r="UX159"/>
      <c r="UY159"/>
      <c r="UZ159"/>
      <c r="VA159"/>
      <c r="VB159"/>
      <c r="VC159"/>
      <c r="VD159"/>
      <c r="VE159"/>
      <c r="VF159"/>
      <c r="VG159"/>
      <c r="VH159"/>
      <c r="VI159"/>
      <c r="VJ159"/>
      <c r="VK159"/>
      <c r="VL159"/>
      <c r="VM159"/>
      <c r="VN159"/>
      <c r="VO159"/>
      <c r="VP159"/>
      <c r="VQ159"/>
      <c r="VR159"/>
      <c r="VS159"/>
      <c r="VT159"/>
      <c r="VU159"/>
      <c r="VV159"/>
      <c r="VW159"/>
      <c r="VX159"/>
      <c r="VY159"/>
      <c r="VZ159"/>
      <c r="WA159"/>
      <c r="WB159"/>
      <c r="WC159"/>
      <c r="WD159"/>
      <c r="WE159"/>
      <c r="WF159"/>
      <c r="WG159"/>
      <c r="WH159"/>
      <c r="WI159"/>
      <c r="WJ159"/>
      <c r="WK159"/>
      <c r="WL159"/>
      <c r="WM159"/>
      <c r="WN159"/>
      <c r="WO159"/>
      <c r="WP159"/>
      <c r="WQ159"/>
      <c r="WR159"/>
      <c r="WS159"/>
      <c r="WT159"/>
      <c r="WU159"/>
      <c r="WV159"/>
      <c r="WW159"/>
      <c r="WX159"/>
      <c r="WY159"/>
      <c r="WZ159"/>
      <c r="XA159"/>
      <c r="XB159"/>
      <c r="XC159"/>
      <c r="XD159"/>
      <c r="XE159"/>
      <c r="XF159"/>
      <c r="XG159"/>
      <c r="XH159"/>
      <c r="XI159"/>
      <c r="XJ159"/>
      <c r="XK159"/>
      <c r="XL159"/>
      <c r="XM159"/>
      <c r="XN159"/>
      <c r="XO159"/>
      <c r="XP159"/>
      <c r="XQ159"/>
      <c r="XR159"/>
      <c r="XS159"/>
      <c r="XT159"/>
      <c r="XU159"/>
      <c r="XV159"/>
      <c r="XW159"/>
      <c r="XX159"/>
      <c r="XY159"/>
      <c r="XZ159"/>
      <c r="YA159"/>
      <c r="YB159"/>
      <c r="YC159"/>
      <c r="YD159"/>
      <c r="YE159"/>
      <c r="YF159"/>
      <c r="YG159"/>
      <c r="YH159"/>
      <c r="YI159"/>
      <c r="YJ159"/>
      <c r="YK159"/>
      <c r="YL159"/>
      <c r="YM159"/>
      <c r="YN159"/>
      <c r="YO159"/>
      <c r="YP159"/>
      <c r="YQ159"/>
      <c r="YR159"/>
      <c r="YS159"/>
      <c r="YT159"/>
      <c r="YU159"/>
      <c r="YV159"/>
      <c r="YW159"/>
      <c r="YX159"/>
      <c r="YY159"/>
      <c r="YZ159"/>
      <c r="ZA159"/>
      <c r="ZB159"/>
      <c r="ZC159"/>
      <c r="ZD159"/>
      <c r="ZE159"/>
      <c r="ZF159"/>
      <c r="ZG159"/>
      <c r="ZH159"/>
      <c r="ZI159"/>
      <c r="ZJ159"/>
      <c r="ZK159"/>
      <c r="ZL159"/>
      <c r="ZM159"/>
      <c r="ZN159"/>
      <c r="ZO159"/>
      <c r="ZP159"/>
      <c r="ZQ159"/>
      <c r="ZR159"/>
      <c r="ZS159"/>
      <c r="ZT159"/>
      <c r="ZU159"/>
      <c r="ZV159"/>
      <c r="ZW159"/>
      <c r="ZX159"/>
      <c r="ZY159"/>
      <c r="ZZ159"/>
      <c r="AAA159"/>
      <c r="AAB159"/>
      <c r="AAC159"/>
      <c r="AAD159"/>
      <c r="AAE159"/>
      <c r="AAF159"/>
      <c r="AAG159"/>
      <c r="AAH159"/>
      <c r="AAI159"/>
      <c r="AAJ159"/>
      <c r="AAK159"/>
      <c r="AAL159"/>
      <c r="AAM159"/>
      <c r="AAN159"/>
      <c r="AAO159"/>
      <c r="AAP159"/>
      <c r="AAQ159"/>
      <c r="AAR159"/>
      <c r="AAS159"/>
      <c r="AAT159"/>
      <c r="AAU159"/>
      <c r="AAV159"/>
      <c r="AAW159"/>
      <c r="AAX159"/>
      <c r="AAY159"/>
      <c r="AAZ159"/>
      <c r="ABA159"/>
      <c r="ABB159"/>
      <c r="ABC159"/>
      <c r="ABD159"/>
      <c r="ABE159"/>
      <c r="ABF159"/>
      <c r="ABG159"/>
      <c r="ABH159"/>
      <c r="ABI159"/>
      <c r="ABJ159"/>
      <c r="ABK159"/>
      <c r="ABL159"/>
      <c r="ABM159"/>
      <c r="ABN159"/>
      <c r="ABO159"/>
      <c r="ABP159"/>
      <c r="ABQ159"/>
      <c r="ABR159"/>
      <c r="ABS159"/>
      <c r="ABT159"/>
      <c r="ABU159"/>
      <c r="ABV159"/>
      <c r="ABW159"/>
      <c r="ABX159"/>
      <c r="ABY159"/>
      <c r="ABZ159"/>
      <c r="ACA159"/>
      <c r="ACB159"/>
      <c r="ACC159"/>
      <c r="ACD159"/>
      <c r="ACE159"/>
      <c r="ACF159"/>
      <c r="ACG159"/>
      <c r="ACH159"/>
      <c r="ACI159"/>
      <c r="ACJ159"/>
      <c r="ACK159"/>
      <c r="ACL159"/>
      <c r="ACM159"/>
      <c r="ACN159"/>
      <c r="ACO159"/>
      <c r="ACP159"/>
      <c r="ACQ159"/>
      <c r="ACR159"/>
      <c r="ACS159"/>
      <c r="ACT159"/>
      <c r="ACU159"/>
      <c r="ACV159"/>
      <c r="ACW159"/>
      <c r="ACX159"/>
      <c r="ACY159"/>
      <c r="ACZ159"/>
      <c r="ADA159"/>
      <c r="ADB159"/>
      <c r="ADC159"/>
      <c r="ADD159"/>
      <c r="ADE159"/>
      <c r="ADF159"/>
      <c r="ADG159"/>
      <c r="ADH159"/>
      <c r="ADI159"/>
      <c r="ADJ159"/>
      <c r="ADK159"/>
      <c r="ADL159"/>
      <c r="ADM159"/>
      <c r="ADN159"/>
      <c r="ADO159"/>
      <c r="ADP159"/>
      <c r="ADQ159"/>
      <c r="ADR159"/>
      <c r="ADS159"/>
      <c r="ADT159"/>
      <c r="ADU159"/>
      <c r="ADV159"/>
      <c r="ADW159"/>
      <c r="ADX159"/>
      <c r="ADY159"/>
      <c r="ADZ159"/>
      <c r="AEA159"/>
      <c r="AEB159"/>
      <c r="AEC159"/>
      <c r="AED159"/>
      <c r="AEE159"/>
      <c r="AEF159"/>
      <c r="AEG159"/>
      <c r="AEH159"/>
      <c r="AEI159"/>
      <c r="AEJ159"/>
      <c r="AEK159"/>
      <c r="AEL159"/>
      <c r="AEM159"/>
      <c r="AEN159"/>
      <c r="AEO159"/>
      <c r="AEP159"/>
      <c r="AEQ159"/>
      <c r="AER159"/>
      <c r="AES159"/>
      <c r="AET159"/>
      <c r="AEU159"/>
      <c r="AEV159"/>
      <c r="AEW159"/>
      <c r="AEX159"/>
      <c r="AEY159"/>
      <c r="AEZ159"/>
      <c r="AFA159"/>
      <c r="AFB159"/>
      <c r="AFC159"/>
      <c r="AFD159"/>
      <c r="AFE159"/>
      <c r="AFF159"/>
      <c r="AFG159"/>
      <c r="AFH159"/>
      <c r="AFI159"/>
      <c r="AFJ159"/>
      <c r="AFK159"/>
      <c r="AFL159"/>
      <c r="AFM159"/>
      <c r="AFN159"/>
      <c r="AFO159"/>
      <c r="AFP159"/>
      <c r="AFQ159"/>
      <c r="AFR159"/>
      <c r="AFS159"/>
      <c r="AFT159"/>
      <c r="AFU159"/>
      <c r="AFV159"/>
      <c r="AFW159"/>
      <c r="AFX159"/>
      <c r="AFY159"/>
      <c r="AFZ159"/>
      <c r="AGA159"/>
      <c r="AGB159"/>
      <c r="AGC159"/>
      <c r="AGD159"/>
      <c r="AGE159"/>
      <c r="AGF159"/>
      <c r="AGG159"/>
      <c r="AGH159"/>
      <c r="AGI159"/>
      <c r="AGJ159"/>
      <c r="AGK159"/>
      <c r="AGL159"/>
      <c r="AGM159"/>
      <c r="AGN159"/>
      <c r="AGO159"/>
      <c r="AGP159"/>
      <c r="AGQ159"/>
      <c r="AGR159"/>
      <c r="AGS159"/>
      <c r="AGT159"/>
      <c r="AGU159"/>
      <c r="AGV159"/>
      <c r="AGW159"/>
      <c r="AGX159"/>
      <c r="AGY159"/>
      <c r="AGZ159"/>
      <c r="AHA159"/>
      <c r="AHB159"/>
      <c r="AHC159"/>
      <c r="AHD159"/>
      <c r="AHE159"/>
      <c r="AHF159"/>
      <c r="AHG159"/>
      <c r="AHH159"/>
      <c r="AHI159"/>
      <c r="AHJ159"/>
      <c r="AHK159"/>
      <c r="AHL159"/>
      <c r="AHM159"/>
      <c r="AHN159"/>
      <c r="AHO159"/>
      <c r="AHP159"/>
      <c r="AHQ159"/>
      <c r="AHR159"/>
      <c r="AHS159"/>
      <c r="AHT159"/>
      <c r="AHU159"/>
      <c r="AHV159"/>
      <c r="AHW159"/>
      <c r="AHX159"/>
      <c r="AHY159"/>
      <c r="AHZ159"/>
      <c r="AIA159"/>
      <c r="AIB159"/>
      <c r="AIC159"/>
      <c r="AID159"/>
      <c r="AIE159"/>
      <c r="AIF159"/>
      <c r="AIG159"/>
      <c r="AIH159"/>
      <c r="AII159"/>
      <c r="AIJ159"/>
      <c r="AIK159"/>
      <c r="AIL159"/>
      <c r="AIM159"/>
      <c r="AIN159"/>
      <c r="AIO159"/>
      <c r="AIP159"/>
      <c r="AIQ159"/>
      <c r="AIR159"/>
      <c r="AIS159"/>
      <c r="AIT159"/>
      <c r="AIU159"/>
      <c r="AIV159"/>
      <c r="AIW159"/>
      <c r="AIX159"/>
      <c r="AIY159"/>
      <c r="AIZ159"/>
      <c r="AJA159"/>
      <c r="AJB159"/>
      <c r="AJC159"/>
      <c r="AJD159"/>
      <c r="AJE159"/>
      <c r="AJF159"/>
      <c r="AJG159"/>
      <c r="AJH159"/>
      <c r="AJI159"/>
      <c r="AJJ159"/>
      <c r="AJK159"/>
      <c r="AJL159"/>
      <c r="AJM159"/>
      <c r="AJN159"/>
      <c r="AJO159"/>
      <c r="AJP159"/>
      <c r="AJQ159"/>
      <c r="AJR159"/>
      <c r="AJS159"/>
      <c r="AJT159"/>
      <c r="AJU159"/>
      <c r="AJV159"/>
      <c r="AJW159"/>
      <c r="AJX159"/>
      <c r="AJY159"/>
      <c r="AJZ159"/>
      <c r="AKA159"/>
      <c r="AKB159"/>
      <c r="AKC159"/>
      <c r="AKD159"/>
      <c r="AKE159"/>
      <c r="AKF159"/>
      <c r="AKG159"/>
      <c r="AKH159"/>
      <c r="AKI159"/>
      <c r="AKJ159"/>
      <c r="AKK159"/>
      <c r="AKL159"/>
      <c r="AKM159"/>
      <c r="AKN159"/>
      <c r="AKO159"/>
      <c r="AKP159"/>
      <c r="AKQ159"/>
      <c r="AKR159"/>
      <c r="AKS159"/>
      <c r="AKT159"/>
      <c r="AKU159"/>
      <c r="AKV159"/>
      <c r="AKW159"/>
      <c r="AKX159"/>
      <c r="AKY159"/>
      <c r="AKZ159"/>
      <c r="ALA159"/>
      <c r="ALB159"/>
      <c r="ALC159"/>
      <c r="ALD159"/>
      <c r="ALE159"/>
      <c r="ALF159"/>
      <c r="ALG159"/>
      <c r="ALH159"/>
      <c r="ALI159"/>
      <c r="ALJ159"/>
      <c r="ALK159"/>
      <c r="ALL159"/>
      <c r="ALM159"/>
      <c r="ALN159"/>
      <c r="ALO159"/>
      <c r="ALP159"/>
      <c r="ALQ159"/>
      <c r="ALR159"/>
      <c r="ALS159"/>
      <c r="ALT159"/>
      <c r="ALU159"/>
      <c r="ALV159"/>
      <c r="ALW159"/>
      <c r="ALX159"/>
      <c r="ALY159"/>
      <c r="ALZ159"/>
      <c r="AMA159"/>
      <c r="AMB159"/>
      <c r="AMC159"/>
      <c r="AMD159"/>
      <c r="AME159"/>
      <c r="AMF159"/>
      <c r="AMG159"/>
      <c r="AMH159"/>
      <c r="AMI159"/>
      <c r="AMJ159"/>
      <c r="AMK159"/>
    </row>
    <row r="160" spans="1:1025" ht="17.100000000000001" customHeight="1">
      <c r="A160" s="21" t="s">
        <v>1114</v>
      </c>
      <c r="B160" s="20">
        <f>SUM(C160:W160)</f>
        <v>239</v>
      </c>
      <c r="D160" s="20">
        <v>0</v>
      </c>
      <c r="E160" s="3">
        <v>0</v>
      </c>
      <c r="F160" s="3">
        <v>0</v>
      </c>
      <c r="H160" s="4"/>
      <c r="M160" s="4">
        <v>39</v>
      </c>
      <c r="N160" s="4">
        <v>30</v>
      </c>
      <c r="O160" s="4">
        <v>109</v>
      </c>
      <c r="Q160" s="4">
        <v>31</v>
      </c>
      <c r="T160" s="4">
        <v>30</v>
      </c>
      <c r="JA160" s="4"/>
      <c r="JB160" s="4"/>
      <c r="JC160" s="4"/>
      <c r="JD160" s="4"/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/>
      <c r="JR160" s="4"/>
      <c r="JS160" s="4"/>
      <c r="JT160" s="4"/>
      <c r="JU160" s="4"/>
      <c r="JV160" s="4"/>
      <c r="JW160" s="4"/>
      <c r="JX160" s="4"/>
      <c r="JY160" s="4"/>
      <c r="JZ160" s="4"/>
      <c r="KA160" s="4"/>
      <c r="KB160" s="4"/>
      <c r="KC160" s="4"/>
      <c r="KD160" s="4"/>
      <c r="KE160" s="4"/>
      <c r="KF160" s="4"/>
      <c r="KG160" s="4"/>
      <c r="KH160" s="4"/>
      <c r="KI160" s="4"/>
      <c r="KJ160" s="4"/>
      <c r="KK160" s="4"/>
      <c r="KL160" s="4"/>
      <c r="KM160" s="4"/>
      <c r="KN160" s="4"/>
      <c r="KO160" s="4"/>
      <c r="KP160" s="4"/>
      <c r="KQ160" s="4"/>
      <c r="KR160" s="4"/>
      <c r="KS160" s="4"/>
      <c r="KT160" s="4"/>
      <c r="KU160" s="4"/>
      <c r="KV160" s="4"/>
      <c r="KW160" s="4"/>
      <c r="KX160" s="4"/>
      <c r="KY160" s="4"/>
      <c r="KZ160" s="4"/>
      <c r="LA160" s="4"/>
      <c r="LB160" s="4"/>
      <c r="LC160" s="4"/>
      <c r="LD160" s="4"/>
      <c r="LE160" s="4"/>
      <c r="LF160" s="4"/>
      <c r="LG160" s="4"/>
      <c r="LH160" s="4"/>
      <c r="LI160" s="4"/>
      <c r="LJ160" s="4"/>
      <c r="LK160" s="4"/>
      <c r="LL160" s="4"/>
      <c r="LM160" s="4"/>
      <c r="LN160" s="4"/>
      <c r="LO160" s="4"/>
      <c r="LP160" s="4"/>
      <c r="LQ160" s="4"/>
      <c r="LR160" s="4"/>
      <c r="LS160" s="4"/>
      <c r="LT160" s="4"/>
      <c r="LU160" s="4"/>
      <c r="LV160" s="4"/>
      <c r="LW160" s="4"/>
      <c r="LX160" s="4"/>
      <c r="LY160" s="4"/>
      <c r="LZ160" s="4"/>
      <c r="MA160" s="4"/>
      <c r="MB160" s="4"/>
      <c r="MC160" s="4"/>
      <c r="MD160" s="4"/>
      <c r="ME160" s="4"/>
      <c r="MF160" s="4"/>
      <c r="MG160" s="4"/>
      <c r="MH160" s="4"/>
      <c r="MI160" s="4"/>
      <c r="MJ160" s="4"/>
      <c r="MK160" s="4"/>
      <c r="ML160" s="4"/>
      <c r="MM160" s="4"/>
      <c r="MN160" s="4"/>
      <c r="MO160" s="4"/>
      <c r="MP160" s="4"/>
      <c r="MQ160" s="4"/>
      <c r="MR160" s="4"/>
      <c r="MS160" s="4"/>
      <c r="MT160" s="4"/>
      <c r="MU160" s="4"/>
      <c r="MV160" s="4"/>
      <c r="MW160" s="4"/>
      <c r="MX160" s="4"/>
      <c r="MY160" s="4"/>
      <c r="MZ160" s="4"/>
      <c r="NA160" s="4"/>
      <c r="NB160" s="4"/>
      <c r="NC160" s="4"/>
      <c r="ND160" s="4"/>
      <c r="NE160" s="4"/>
      <c r="NF160" s="4"/>
      <c r="NG160" s="4"/>
      <c r="NH160" s="4"/>
      <c r="NI160" s="4"/>
      <c r="NJ160" s="4"/>
      <c r="NK160" s="4"/>
      <c r="NL160" s="4"/>
      <c r="NM160" s="4"/>
      <c r="NN160" s="4"/>
      <c r="NO160" s="4"/>
      <c r="NP160" s="4"/>
      <c r="NQ160" s="4"/>
      <c r="NR160" s="4"/>
      <c r="NS160" s="4"/>
      <c r="NT160" s="4"/>
      <c r="NU160" s="4"/>
      <c r="NV160" s="4"/>
      <c r="NW160" s="4"/>
      <c r="NX160" s="4"/>
      <c r="NY160" s="4"/>
      <c r="NZ160" s="4"/>
      <c r="OA160" s="4"/>
      <c r="OB160" s="4"/>
      <c r="OC160" s="4"/>
      <c r="OD160" s="4"/>
      <c r="OE160" s="4"/>
      <c r="OF160" s="4"/>
      <c r="OG160" s="4"/>
      <c r="OH160" s="4"/>
      <c r="OI160" s="4"/>
      <c r="OJ160" s="4"/>
      <c r="OK160" s="4"/>
      <c r="OL160" s="4"/>
      <c r="OM160" s="4"/>
      <c r="ON160" s="4"/>
      <c r="OO160" s="4"/>
      <c r="OP160" s="4"/>
      <c r="OQ160" s="4"/>
      <c r="OR160" s="4"/>
      <c r="OS160" s="4"/>
      <c r="OT160" s="4"/>
      <c r="OU160" s="4"/>
      <c r="OV160" s="4"/>
      <c r="OW160" s="4"/>
      <c r="OX160" s="4"/>
      <c r="OY160" s="4"/>
      <c r="OZ160" s="4"/>
      <c r="PA160" s="4"/>
      <c r="PB160" s="4"/>
      <c r="PC160" s="4"/>
      <c r="PD160" s="4"/>
      <c r="PE160" s="4"/>
      <c r="PF160" s="4"/>
      <c r="PG160" s="4"/>
      <c r="PH160" s="4"/>
      <c r="PI160" s="4"/>
      <c r="PJ160" s="4"/>
      <c r="PK160" s="4"/>
      <c r="PL160" s="4"/>
      <c r="PM160" s="4"/>
      <c r="PN160" s="4"/>
      <c r="PO160" s="4"/>
      <c r="PP160" s="4"/>
      <c r="PQ160" s="4"/>
      <c r="PR160" s="4"/>
      <c r="PS160" s="4"/>
      <c r="PT160" s="4"/>
      <c r="PU160" s="4"/>
      <c r="PV160" s="4"/>
      <c r="PW160" s="4"/>
      <c r="PX160" s="4"/>
      <c r="PY160" s="4"/>
      <c r="PZ160" s="4"/>
      <c r="QA160" s="4"/>
      <c r="QB160" s="4"/>
      <c r="QC160" s="4"/>
      <c r="QD160" s="4"/>
      <c r="QE160" s="4"/>
      <c r="QF160" s="4"/>
      <c r="QG160" s="4"/>
      <c r="QH160" s="4"/>
      <c r="QI160" s="4"/>
      <c r="QJ160" s="4"/>
      <c r="QK160" s="4"/>
      <c r="QL160" s="4"/>
      <c r="QM160" s="4"/>
      <c r="QN160" s="4"/>
      <c r="QO160" s="4"/>
      <c r="QP160" s="4"/>
      <c r="QQ160" s="4"/>
      <c r="QR160" s="4"/>
      <c r="QS160" s="4"/>
      <c r="QT160" s="4"/>
      <c r="QU160" s="4"/>
      <c r="QV160" s="4"/>
      <c r="QW160" s="4"/>
      <c r="QX160" s="4"/>
      <c r="QY160" s="4"/>
      <c r="QZ160" s="4"/>
      <c r="RA160" s="4"/>
      <c r="RB160" s="4"/>
      <c r="RC160" s="4"/>
      <c r="RD160" s="4"/>
      <c r="RE160" s="4"/>
      <c r="RF160" s="4"/>
      <c r="RG160" s="4"/>
      <c r="RH160" s="4"/>
      <c r="RI160" s="4"/>
      <c r="RJ160" s="4"/>
      <c r="RK160" s="4"/>
      <c r="RL160" s="4"/>
      <c r="RM160" s="4"/>
      <c r="RN160" s="4"/>
      <c r="RO160" s="4"/>
      <c r="RP160" s="4"/>
      <c r="RQ160" s="4"/>
      <c r="RR160" s="4"/>
      <c r="RS160" s="4"/>
      <c r="RT160" s="4"/>
      <c r="RU160" s="4"/>
      <c r="RV160" s="4"/>
      <c r="RW160" s="4"/>
      <c r="RX160" s="4"/>
      <c r="RY160" s="4"/>
      <c r="RZ160" s="4"/>
      <c r="SA160" s="4"/>
      <c r="SB160" s="4"/>
      <c r="SC160" s="4"/>
      <c r="SD160" s="4"/>
      <c r="SE160" s="4"/>
      <c r="SF160" s="4"/>
      <c r="SG160" s="4"/>
      <c r="SH160" s="4"/>
      <c r="SI160" s="4"/>
      <c r="SJ160" s="4"/>
      <c r="SK160" s="4"/>
      <c r="SL160" s="4"/>
      <c r="SM160" s="4"/>
      <c r="SN160" s="4"/>
      <c r="SO160" s="4"/>
      <c r="SP160" s="4"/>
      <c r="SQ160" s="4"/>
      <c r="SR160" s="4"/>
      <c r="SS160" s="4"/>
      <c r="ST160" s="4"/>
      <c r="SU160" s="4"/>
      <c r="SV160" s="4"/>
      <c r="SW160" s="4"/>
      <c r="SX160" s="4"/>
      <c r="SY160" s="4"/>
      <c r="SZ160" s="4"/>
      <c r="TA160" s="4"/>
      <c r="TB160" s="4"/>
      <c r="TC160" s="4"/>
      <c r="TD160" s="4"/>
      <c r="TE160" s="4"/>
      <c r="TF160" s="4"/>
      <c r="TG160" s="4"/>
      <c r="TH160" s="4"/>
      <c r="TI160" s="4"/>
      <c r="TJ160" s="4"/>
      <c r="TK160" s="4"/>
      <c r="TL160" s="4"/>
      <c r="TM160" s="4"/>
      <c r="TN160" s="4"/>
      <c r="TO160" s="4"/>
      <c r="TP160" s="4"/>
      <c r="TQ160" s="4"/>
      <c r="TR160" s="4"/>
      <c r="TS160" s="4"/>
      <c r="TT160" s="4"/>
      <c r="TU160" s="4"/>
      <c r="TV160" s="4"/>
      <c r="TW160" s="4"/>
      <c r="TX160" s="4"/>
      <c r="TY160" s="4"/>
      <c r="TZ160" s="4"/>
      <c r="UA160" s="4"/>
      <c r="UB160" s="4"/>
      <c r="UC160" s="4"/>
      <c r="UD160" s="4"/>
      <c r="UE160" s="4"/>
      <c r="UF160" s="4"/>
      <c r="UG160" s="4"/>
      <c r="UH160" s="4"/>
      <c r="UI160" s="4"/>
      <c r="UJ160" s="4"/>
      <c r="UK160" s="4"/>
      <c r="UL160" s="4"/>
      <c r="UM160" s="4"/>
      <c r="UN160" s="4"/>
      <c r="UO160" s="4"/>
      <c r="UP160" s="4"/>
      <c r="UQ160" s="4"/>
      <c r="UR160" s="4"/>
      <c r="US160" s="4"/>
      <c r="UT160" s="4"/>
      <c r="UU160" s="4"/>
      <c r="UV160" s="4"/>
      <c r="UW160" s="4"/>
      <c r="UX160" s="4"/>
      <c r="UY160" s="4"/>
      <c r="UZ160" s="4"/>
      <c r="VA160" s="4"/>
      <c r="VB160" s="4"/>
      <c r="VC160" s="4"/>
      <c r="VD160" s="4"/>
      <c r="VE160" s="4"/>
      <c r="VF160" s="4"/>
      <c r="VG160" s="4"/>
      <c r="VH160" s="4"/>
      <c r="VI160" s="4"/>
      <c r="VJ160" s="4"/>
      <c r="VK160" s="4"/>
      <c r="VL160" s="4"/>
      <c r="VM160" s="4"/>
      <c r="VN160" s="4"/>
      <c r="VO160" s="4"/>
      <c r="VP160" s="4"/>
      <c r="VQ160" s="4"/>
      <c r="VR160" s="4"/>
      <c r="VS160" s="4"/>
      <c r="VT160" s="4"/>
      <c r="VU160" s="4"/>
      <c r="VV160" s="4"/>
      <c r="VW160" s="4"/>
      <c r="VX160" s="4"/>
      <c r="VY160" s="4"/>
      <c r="VZ160" s="4"/>
      <c r="WA160" s="4"/>
      <c r="WB160" s="4"/>
      <c r="WC160" s="4"/>
      <c r="WD160" s="4"/>
      <c r="WE160" s="4"/>
      <c r="WF160" s="4"/>
      <c r="WG160" s="4"/>
      <c r="WH160" s="4"/>
      <c r="WI160" s="4"/>
      <c r="WJ160" s="4"/>
      <c r="WK160" s="4"/>
      <c r="WL160" s="4"/>
      <c r="WM160" s="4"/>
      <c r="WN160" s="4"/>
      <c r="WO160" s="4"/>
      <c r="WP160" s="4"/>
      <c r="WQ160" s="4"/>
      <c r="WR160" s="4"/>
      <c r="WS160" s="4"/>
      <c r="WT160" s="4"/>
      <c r="WU160" s="4"/>
      <c r="WV160" s="4"/>
      <c r="WW160" s="4"/>
      <c r="WX160" s="4"/>
      <c r="WY160" s="4"/>
      <c r="WZ160" s="4"/>
      <c r="XA160" s="4"/>
      <c r="XB160" s="4"/>
      <c r="XC160" s="4"/>
      <c r="XD160" s="4"/>
      <c r="XE160" s="4"/>
      <c r="XF160" s="4"/>
      <c r="XG160" s="4"/>
      <c r="XH160" s="4"/>
      <c r="XI160" s="4"/>
      <c r="XJ160" s="4"/>
      <c r="XK160" s="4"/>
      <c r="XL160" s="4"/>
      <c r="XM160" s="4"/>
      <c r="XN160" s="4"/>
      <c r="XO160" s="4"/>
      <c r="XP160" s="4"/>
      <c r="XQ160" s="4"/>
      <c r="XR160" s="4"/>
      <c r="XS160" s="4"/>
      <c r="XT160" s="4"/>
      <c r="XU160" s="4"/>
      <c r="XV160" s="4"/>
      <c r="XW160" s="4"/>
      <c r="XX160" s="4"/>
      <c r="XY160" s="4"/>
      <c r="XZ160" s="4"/>
      <c r="YA160" s="4"/>
      <c r="YB160" s="4"/>
      <c r="YC160" s="4"/>
      <c r="YD160" s="4"/>
      <c r="YE160" s="4"/>
      <c r="YF160" s="4"/>
      <c r="YG160" s="4"/>
      <c r="YH160" s="4"/>
      <c r="YI160" s="4"/>
      <c r="YJ160" s="4"/>
      <c r="YK160" s="4"/>
      <c r="YL160" s="4"/>
      <c r="YM160" s="4"/>
      <c r="YN160" s="4"/>
      <c r="YO160" s="4"/>
      <c r="YP160" s="4"/>
      <c r="YQ160" s="4"/>
      <c r="YR160" s="4"/>
      <c r="YS160" s="4"/>
      <c r="YT160" s="4"/>
      <c r="YU160" s="4"/>
      <c r="YV160" s="4"/>
      <c r="YW160" s="4"/>
      <c r="YX160" s="4"/>
      <c r="YY160" s="4"/>
      <c r="YZ160" s="4"/>
      <c r="ZA160" s="4"/>
      <c r="ZB160" s="4"/>
      <c r="ZC160" s="4"/>
      <c r="ZD160" s="4"/>
      <c r="ZE160" s="4"/>
      <c r="ZF160" s="4"/>
      <c r="ZG160" s="4"/>
      <c r="ZH160" s="4"/>
      <c r="ZI160" s="4"/>
      <c r="ZJ160" s="4"/>
      <c r="ZK160" s="4"/>
      <c r="ZL160" s="4"/>
      <c r="ZM160" s="4"/>
      <c r="ZN160" s="4"/>
      <c r="ZO160" s="4"/>
      <c r="ZP160" s="4"/>
      <c r="ZQ160" s="4"/>
      <c r="ZR160" s="4"/>
      <c r="ZS160" s="4"/>
      <c r="ZT160" s="4"/>
      <c r="ZU160" s="4"/>
      <c r="ZV160" s="4"/>
      <c r="ZW160" s="4"/>
      <c r="ZX160" s="4"/>
      <c r="ZY160" s="4"/>
      <c r="ZZ160" s="4"/>
      <c r="AAA160" s="4"/>
      <c r="AAB160" s="4"/>
      <c r="AAC160" s="4"/>
      <c r="AAD160" s="4"/>
      <c r="AAE160" s="4"/>
      <c r="AAF160" s="4"/>
      <c r="AAG160" s="4"/>
      <c r="AAH160" s="4"/>
      <c r="AAI160" s="4"/>
      <c r="AAJ160" s="4"/>
      <c r="AAK160" s="4"/>
      <c r="AAL160" s="4"/>
      <c r="AAM160" s="4"/>
      <c r="AAN160" s="4"/>
      <c r="AAO160" s="4"/>
      <c r="AAP160" s="4"/>
      <c r="AAQ160" s="4"/>
      <c r="AAR160" s="4"/>
      <c r="AAS160" s="4"/>
      <c r="AAT160" s="4"/>
      <c r="AAU160" s="4"/>
      <c r="AAV160" s="4"/>
      <c r="AAW160" s="4"/>
      <c r="AAX160" s="4"/>
      <c r="AAY160" s="4"/>
      <c r="AAZ160" s="4"/>
      <c r="ABA160" s="4"/>
      <c r="ABB160" s="4"/>
      <c r="ABC160" s="4"/>
      <c r="ABD160" s="4"/>
      <c r="ABE160" s="4"/>
      <c r="ABF160" s="4"/>
      <c r="ABG160" s="4"/>
      <c r="ABH160" s="4"/>
      <c r="ABI160" s="4"/>
      <c r="ABJ160" s="4"/>
      <c r="ABK160" s="4"/>
      <c r="ABL160" s="4"/>
      <c r="ABM160" s="4"/>
      <c r="ABN160" s="4"/>
      <c r="ABO160" s="4"/>
      <c r="ABP160" s="4"/>
      <c r="ABQ160" s="4"/>
      <c r="ABR160" s="4"/>
      <c r="ABS160" s="4"/>
      <c r="ABT160" s="4"/>
      <c r="ABU160" s="4"/>
      <c r="ABV160" s="4"/>
      <c r="ABW160" s="4"/>
      <c r="ABX160" s="4"/>
      <c r="ABY160" s="4"/>
      <c r="ABZ160" s="4"/>
      <c r="ACA160" s="4"/>
      <c r="ACB160" s="4"/>
      <c r="ACC160" s="4"/>
      <c r="ACD160" s="4"/>
      <c r="ACE160" s="4"/>
      <c r="ACF160" s="4"/>
      <c r="ACG160" s="4"/>
      <c r="ACH160" s="4"/>
      <c r="ACI160" s="4"/>
      <c r="ACJ160" s="4"/>
      <c r="ACK160" s="4"/>
      <c r="ACL160" s="4"/>
      <c r="ACM160" s="4"/>
      <c r="ACN160" s="4"/>
      <c r="ACO160" s="4"/>
      <c r="ACP160" s="4"/>
      <c r="ACQ160" s="4"/>
      <c r="ACR160" s="4"/>
      <c r="ACS160" s="4"/>
      <c r="ACT160" s="4"/>
      <c r="ACU160" s="4"/>
      <c r="ACV160" s="4"/>
      <c r="ACW160" s="4"/>
      <c r="ACX160" s="4"/>
      <c r="ACY160" s="4"/>
      <c r="ACZ160" s="4"/>
      <c r="ADA160" s="4"/>
      <c r="ADB160" s="4"/>
      <c r="ADC160" s="4"/>
      <c r="ADD160" s="4"/>
      <c r="ADE160" s="4"/>
      <c r="ADF160" s="4"/>
      <c r="ADG160" s="4"/>
      <c r="ADH160" s="4"/>
      <c r="ADI160" s="4"/>
      <c r="ADJ160" s="4"/>
      <c r="ADK160" s="4"/>
      <c r="ADL160" s="4"/>
      <c r="ADM160" s="4"/>
      <c r="ADN160" s="4"/>
      <c r="ADO160" s="4"/>
      <c r="ADP160" s="4"/>
      <c r="ADQ160" s="4"/>
      <c r="ADR160" s="4"/>
      <c r="ADS160" s="4"/>
      <c r="ADT160" s="4"/>
      <c r="ADU160" s="4"/>
      <c r="ADV160" s="4"/>
      <c r="ADW160" s="4"/>
      <c r="ADX160" s="4"/>
      <c r="ADY160" s="4"/>
      <c r="ADZ160" s="4"/>
      <c r="AEA160" s="4"/>
      <c r="AEB160" s="4"/>
      <c r="AEC160" s="4"/>
      <c r="AED160" s="4"/>
      <c r="AEE160" s="4"/>
      <c r="AEF160" s="4"/>
      <c r="AEG160" s="4"/>
      <c r="AEH160" s="4"/>
      <c r="AEI160" s="4"/>
      <c r="AEJ160" s="4"/>
      <c r="AEK160" s="4"/>
      <c r="AEL160" s="4"/>
      <c r="AEM160" s="4"/>
      <c r="AEN160" s="4"/>
      <c r="AEO160" s="4"/>
      <c r="AEP160" s="4"/>
      <c r="AEQ160" s="4"/>
      <c r="AER160" s="4"/>
      <c r="AES160" s="4"/>
      <c r="AET160" s="4"/>
      <c r="AEU160" s="4"/>
      <c r="AEV160" s="4"/>
      <c r="AEW160" s="4"/>
      <c r="AEX160" s="4"/>
      <c r="AEY160" s="4"/>
      <c r="AEZ160" s="4"/>
      <c r="AFA160" s="4"/>
      <c r="AFB160" s="4"/>
      <c r="AFC160" s="4"/>
      <c r="AFD160" s="4"/>
      <c r="AFE160" s="4"/>
      <c r="AFF160" s="4"/>
      <c r="AFG160" s="4"/>
      <c r="AFH160" s="4"/>
      <c r="AFI160" s="4"/>
      <c r="AFJ160" s="4"/>
      <c r="AFK160" s="4"/>
      <c r="AFL160" s="4"/>
      <c r="AFM160" s="4"/>
      <c r="AFN160" s="4"/>
      <c r="AFO160" s="4"/>
      <c r="AFP160" s="4"/>
      <c r="AFQ160" s="4"/>
      <c r="AFR160" s="4"/>
      <c r="AFS160" s="4"/>
      <c r="AFT160" s="4"/>
      <c r="AFU160" s="4"/>
      <c r="AFV160" s="4"/>
      <c r="AFW160" s="4"/>
      <c r="AFX160" s="4"/>
      <c r="AFY160" s="4"/>
      <c r="AFZ160" s="4"/>
      <c r="AGA160" s="4"/>
      <c r="AGB160" s="4"/>
      <c r="AGC160" s="4"/>
      <c r="AGD160" s="4"/>
      <c r="AGE160" s="4"/>
      <c r="AGF160" s="4"/>
      <c r="AGG160" s="4"/>
      <c r="AGH160" s="4"/>
      <c r="AGI160" s="4"/>
      <c r="AGJ160" s="4"/>
      <c r="AGK160" s="4"/>
      <c r="AGL160" s="4"/>
      <c r="AGM160" s="4"/>
      <c r="AGN160" s="4"/>
      <c r="AGO160" s="4"/>
      <c r="AGP160" s="4"/>
      <c r="AGQ160" s="4"/>
      <c r="AGR160" s="4"/>
      <c r="AGS160" s="4"/>
      <c r="AGT160" s="4"/>
      <c r="AGU160" s="4"/>
      <c r="AGV160" s="4"/>
      <c r="AGW160" s="4"/>
      <c r="AGX160" s="4"/>
      <c r="AGY160" s="4"/>
      <c r="AGZ160" s="4"/>
      <c r="AHA160" s="4"/>
      <c r="AHB160" s="4"/>
      <c r="AHC160" s="4"/>
      <c r="AHD160" s="4"/>
      <c r="AHE160" s="4"/>
      <c r="AHF160" s="4"/>
      <c r="AHG160" s="4"/>
      <c r="AHH160" s="4"/>
      <c r="AHI160" s="4"/>
      <c r="AHJ160" s="4"/>
      <c r="AHK160" s="4"/>
      <c r="AHL160" s="4"/>
      <c r="AHM160" s="4"/>
      <c r="AHN160" s="4"/>
      <c r="AHO160" s="4"/>
      <c r="AHP160" s="4"/>
      <c r="AHQ160" s="4"/>
      <c r="AHR160" s="4"/>
      <c r="AHS160" s="4"/>
      <c r="AHT160" s="4"/>
      <c r="AHU160" s="4"/>
      <c r="AHV160" s="4"/>
      <c r="AHW160" s="4"/>
      <c r="AHX160" s="4"/>
      <c r="AHY160" s="4"/>
      <c r="AHZ160" s="4"/>
      <c r="AIA160" s="4"/>
      <c r="AIB160" s="4"/>
      <c r="AIC160" s="4"/>
      <c r="AID160" s="4"/>
      <c r="AIE160" s="4"/>
      <c r="AIF160" s="4"/>
      <c r="AIG160" s="4"/>
      <c r="AIH160" s="4"/>
      <c r="AII160" s="4"/>
      <c r="AIJ160" s="4"/>
      <c r="AIK160" s="4"/>
      <c r="AIL160" s="4"/>
      <c r="AIM160" s="4"/>
      <c r="AIN160" s="4"/>
      <c r="AIO160" s="4"/>
      <c r="AIP160" s="4"/>
      <c r="AIQ160" s="4"/>
      <c r="AIR160" s="4"/>
      <c r="AIS160" s="4"/>
      <c r="AIT160" s="4"/>
      <c r="AIU160" s="4"/>
      <c r="AIV160" s="4"/>
      <c r="AIW160" s="4"/>
      <c r="AIX160" s="4"/>
      <c r="AIY160" s="4"/>
      <c r="AIZ160" s="4"/>
      <c r="AJA160" s="4"/>
      <c r="AJB160" s="4"/>
      <c r="AJC160" s="4"/>
      <c r="AJD160" s="4"/>
      <c r="AJE160" s="4"/>
      <c r="AJF160" s="4"/>
      <c r="AJG160" s="4"/>
      <c r="AJH160" s="4"/>
      <c r="AJI160" s="4"/>
      <c r="AJJ160" s="4"/>
      <c r="AJK160" s="4"/>
      <c r="AJL160" s="4"/>
      <c r="AJM160" s="4"/>
      <c r="AJN160" s="4"/>
      <c r="AJO160" s="4"/>
      <c r="AJP160" s="4"/>
      <c r="AJQ160" s="4"/>
      <c r="AJR160" s="4"/>
      <c r="AJS160" s="4"/>
      <c r="AJT160" s="4"/>
      <c r="AJU160" s="4"/>
      <c r="AJV160" s="4"/>
      <c r="AJW160" s="4"/>
      <c r="AJX160" s="4"/>
      <c r="AJY160" s="4"/>
      <c r="AJZ160" s="4"/>
      <c r="AKA160" s="4"/>
      <c r="AKB160" s="4"/>
      <c r="AKC160" s="4"/>
      <c r="AKD160" s="4"/>
      <c r="AKE160" s="4"/>
      <c r="AKF160" s="4"/>
      <c r="AKG160" s="4"/>
      <c r="AKH160" s="4"/>
      <c r="AKI160" s="4"/>
      <c r="AKJ160" s="4"/>
      <c r="AKK160" s="4"/>
      <c r="AKL160" s="4"/>
      <c r="AKM160" s="4"/>
      <c r="AKN160" s="4"/>
      <c r="AKO160" s="4"/>
      <c r="AKP160" s="4"/>
      <c r="AKQ160" s="4"/>
      <c r="AKR160" s="4"/>
      <c r="AKS160" s="4"/>
      <c r="AKT160" s="4"/>
      <c r="AKU160" s="4"/>
      <c r="AKV160" s="4"/>
      <c r="AKW160" s="4"/>
      <c r="AKX160" s="4"/>
      <c r="AKY160" s="4"/>
      <c r="AKZ160" s="4"/>
      <c r="ALA160" s="4"/>
      <c r="ALB160" s="4"/>
      <c r="ALC160" s="4"/>
      <c r="ALD160" s="4"/>
      <c r="ALE160" s="4"/>
      <c r="ALF160" s="4"/>
      <c r="ALG160" s="4"/>
      <c r="ALH160" s="4"/>
      <c r="ALI160" s="4"/>
      <c r="ALJ160" s="4"/>
      <c r="ALK160" s="4"/>
      <c r="ALL160" s="4"/>
      <c r="ALM160" s="4"/>
      <c r="ALN160" s="4"/>
      <c r="ALO160" s="4"/>
      <c r="ALP160" s="4"/>
      <c r="ALQ160" s="4"/>
      <c r="ALR160" s="4"/>
      <c r="ALS160" s="4"/>
      <c r="ALT160" s="4"/>
      <c r="ALU160" s="4"/>
      <c r="ALV160" s="4"/>
      <c r="ALW160" s="4"/>
      <c r="ALX160" s="4"/>
      <c r="ALY160" s="4"/>
      <c r="ALZ160" s="4"/>
      <c r="AMA160" s="4"/>
      <c r="AMB160" s="4"/>
      <c r="AMC160" s="4"/>
      <c r="AMD160" s="4"/>
      <c r="AME160" s="4"/>
      <c r="AMF160" s="4"/>
      <c r="AMG160" s="4"/>
      <c r="AMH160" s="4"/>
      <c r="AMI160" s="4"/>
      <c r="AMJ160" s="4"/>
      <c r="AMK160" s="4"/>
    </row>
    <row r="161" spans="1:1025" ht="17.100000000000001" customHeight="1">
      <c r="A161" s="21" t="s">
        <v>1115</v>
      </c>
      <c r="B161" s="20">
        <f>SUM(C161:W161)</f>
        <v>234</v>
      </c>
      <c r="D161" s="20">
        <v>0</v>
      </c>
      <c r="E161" s="3">
        <v>0</v>
      </c>
      <c r="F161" s="3">
        <v>0</v>
      </c>
      <c r="H161" s="4"/>
      <c r="M161" s="4">
        <v>94</v>
      </c>
      <c r="N161" s="4">
        <v>140</v>
      </c>
    </row>
    <row r="162" spans="1:1025" ht="17.100000000000001" customHeight="1">
      <c r="A162" s="21" t="s">
        <v>1116</v>
      </c>
      <c r="B162" s="20">
        <f>SUM(C162:W162)</f>
        <v>232.35</v>
      </c>
      <c r="D162" s="20">
        <v>0</v>
      </c>
      <c r="E162" s="3">
        <v>0</v>
      </c>
      <c r="F162" s="3">
        <v>0</v>
      </c>
      <c r="H162" s="4"/>
      <c r="J162" s="4">
        <v>62.85</v>
      </c>
      <c r="K162" s="4">
        <v>169.5</v>
      </c>
    </row>
    <row r="163" spans="1:1025" ht="17.100000000000001" customHeight="1">
      <c r="A163" s="21" t="s">
        <v>1340</v>
      </c>
      <c r="B163" s="20">
        <f>SUM(C163:W163)</f>
        <v>228.6</v>
      </c>
      <c r="C163" s="20">
        <v>56</v>
      </c>
      <c r="D163" s="20">
        <f>31.6+36+50+55</f>
        <v>172.6</v>
      </c>
      <c r="F163" s="3">
        <v>0</v>
      </c>
    </row>
    <row r="164" spans="1:1025" ht="17.100000000000001" customHeight="1">
      <c r="A164" s="21" t="s">
        <v>1118</v>
      </c>
      <c r="B164" s="20">
        <f>SUM(C164:W164)</f>
        <v>226</v>
      </c>
      <c r="D164" s="20">
        <v>0</v>
      </c>
      <c r="E164" s="3">
        <v>0</v>
      </c>
      <c r="F164" s="3">
        <f>SUM(67)</f>
        <v>67</v>
      </c>
      <c r="G164" s="4">
        <f>SUM(42+50+67)</f>
        <v>159</v>
      </c>
      <c r="H164" s="4"/>
      <c r="JA164" s="4"/>
      <c r="JB164" s="4"/>
      <c r="JC164" s="4"/>
      <c r="JD164" s="4"/>
      <c r="JE164" s="4"/>
      <c r="JF164" s="4"/>
      <c r="JG164" s="4"/>
      <c r="JH164" s="4"/>
      <c r="JI164" s="4"/>
      <c r="JJ164" s="4"/>
      <c r="JK164" s="4"/>
      <c r="JL164" s="4"/>
      <c r="JM164" s="4"/>
      <c r="JN164" s="4"/>
      <c r="JO164" s="4"/>
      <c r="JP164" s="4"/>
      <c r="JQ164" s="4"/>
      <c r="JR164" s="4"/>
      <c r="JS164" s="4"/>
      <c r="JT164" s="4"/>
      <c r="JU164" s="4"/>
      <c r="JV164" s="4"/>
      <c r="JW164" s="4"/>
      <c r="JX164" s="4"/>
      <c r="JY164" s="4"/>
      <c r="JZ164" s="4"/>
      <c r="KA164" s="4"/>
      <c r="KB164" s="4"/>
      <c r="KC164" s="4"/>
      <c r="KD164" s="4"/>
      <c r="KE164" s="4"/>
      <c r="KF164" s="4"/>
      <c r="KG164" s="4"/>
      <c r="KH164" s="4"/>
      <c r="KI164" s="4"/>
      <c r="KJ164" s="4"/>
      <c r="KK164" s="4"/>
      <c r="KL164" s="4"/>
      <c r="KM164" s="4"/>
      <c r="KN164" s="4"/>
      <c r="KO164" s="4"/>
      <c r="KP164" s="4"/>
      <c r="KQ164" s="4"/>
      <c r="KR164" s="4"/>
      <c r="KS164" s="4"/>
      <c r="KT164" s="4"/>
      <c r="KU164" s="4"/>
      <c r="KV164" s="4"/>
      <c r="KW164" s="4"/>
      <c r="KX164" s="4"/>
      <c r="KY164" s="4"/>
      <c r="KZ164" s="4"/>
      <c r="LA164" s="4"/>
      <c r="LB164" s="4"/>
      <c r="LC164" s="4"/>
      <c r="LD164" s="4"/>
      <c r="LE164" s="4"/>
      <c r="LF164" s="4"/>
      <c r="LG164" s="4"/>
      <c r="LH164" s="4"/>
      <c r="LI164" s="4"/>
      <c r="LJ164" s="4"/>
      <c r="LK164" s="4"/>
      <c r="LL164" s="4"/>
      <c r="LM164" s="4"/>
      <c r="LN164" s="4"/>
      <c r="LO164" s="4"/>
      <c r="LP164" s="4"/>
      <c r="LQ164" s="4"/>
      <c r="LR164" s="4"/>
      <c r="LS164" s="4"/>
      <c r="LT164" s="4"/>
      <c r="LU164" s="4"/>
      <c r="LV164" s="4"/>
      <c r="LW164" s="4"/>
      <c r="LX164" s="4"/>
      <c r="LY164" s="4"/>
      <c r="LZ164" s="4"/>
      <c r="MA164" s="4"/>
      <c r="MB164" s="4"/>
      <c r="MC164" s="4"/>
      <c r="MD164" s="4"/>
      <c r="ME164" s="4"/>
      <c r="MF164" s="4"/>
      <c r="MG164" s="4"/>
      <c r="MH164" s="4"/>
      <c r="MI164" s="4"/>
      <c r="MJ164" s="4"/>
      <c r="MK164" s="4"/>
      <c r="ML164" s="4"/>
      <c r="MM164" s="4"/>
      <c r="MN164" s="4"/>
      <c r="MO164" s="4"/>
      <c r="MP164" s="4"/>
      <c r="MQ164" s="4"/>
      <c r="MR164" s="4"/>
      <c r="MS164" s="4"/>
      <c r="MT164" s="4"/>
      <c r="MU164" s="4"/>
      <c r="MV164" s="4"/>
      <c r="MW164" s="4"/>
      <c r="MX164" s="4"/>
      <c r="MY164" s="4"/>
      <c r="MZ164" s="4"/>
      <c r="NA164" s="4"/>
      <c r="NB164" s="4"/>
      <c r="NC164" s="4"/>
      <c r="ND164" s="4"/>
      <c r="NE164" s="4"/>
      <c r="NF164" s="4"/>
      <c r="NG164" s="4"/>
      <c r="NH164" s="4"/>
      <c r="NI164" s="4"/>
      <c r="NJ164" s="4"/>
      <c r="NK164" s="4"/>
      <c r="NL164" s="4"/>
      <c r="NM164" s="4"/>
      <c r="NN164" s="4"/>
      <c r="NO164" s="4"/>
      <c r="NP164" s="4"/>
      <c r="NQ164" s="4"/>
      <c r="NR164" s="4"/>
      <c r="NS164" s="4"/>
      <c r="NT164" s="4"/>
      <c r="NU164" s="4"/>
      <c r="NV164" s="4"/>
      <c r="NW164" s="4"/>
      <c r="NX164" s="4"/>
      <c r="NY164" s="4"/>
      <c r="NZ164" s="4"/>
      <c r="OA164" s="4"/>
      <c r="OB164" s="4"/>
      <c r="OC164" s="4"/>
      <c r="OD164" s="4"/>
      <c r="OE164" s="4"/>
      <c r="OF164" s="4"/>
      <c r="OG164" s="4"/>
      <c r="OH164" s="4"/>
      <c r="OI164" s="4"/>
      <c r="OJ164" s="4"/>
      <c r="OK164" s="4"/>
      <c r="OL164" s="4"/>
      <c r="OM164" s="4"/>
      <c r="ON164" s="4"/>
      <c r="OO164" s="4"/>
      <c r="OP164" s="4"/>
      <c r="OQ164" s="4"/>
      <c r="OR164" s="4"/>
      <c r="OS164" s="4"/>
      <c r="OT164" s="4"/>
      <c r="OU164" s="4"/>
      <c r="OV164" s="4"/>
      <c r="OW164" s="4"/>
      <c r="OX164" s="4"/>
      <c r="OY164" s="4"/>
      <c r="OZ164" s="4"/>
      <c r="PA164" s="4"/>
      <c r="PB164" s="4"/>
      <c r="PC164" s="4"/>
      <c r="PD164" s="4"/>
      <c r="PE164" s="4"/>
      <c r="PF164" s="4"/>
      <c r="PG164" s="4"/>
      <c r="PH164" s="4"/>
      <c r="PI164" s="4"/>
      <c r="PJ164" s="4"/>
      <c r="PK164" s="4"/>
      <c r="PL164" s="4"/>
      <c r="PM164" s="4"/>
      <c r="PN164" s="4"/>
      <c r="PO164" s="4"/>
      <c r="PP164" s="4"/>
      <c r="PQ164" s="4"/>
      <c r="PR164" s="4"/>
      <c r="PS164" s="4"/>
      <c r="PT164" s="4"/>
      <c r="PU164" s="4"/>
      <c r="PV164" s="4"/>
      <c r="PW164" s="4"/>
      <c r="PX164" s="4"/>
      <c r="PY164" s="4"/>
      <c r="PZ164" s="4"/>
      <c r="QA164" s="4"/>
      <c r="QB164" s="4"/>
      <c r="QC164" s="4"/>
      <c r="QD164" s="4"/>
      <c r="QE164" s="4"/>
      <c r="QF164" s="4"/>
      <c r="QG164" s="4"/>
      <c r="QH164" s="4"/>
      <c r="QI164" s="4"/>
      <c r="QJ164" s="4"/>
      <c r="QK164" s="4"/>
      <c r="QL164" s="4"/>
      <c r="QM164" s="4"/>
      <c r="QN164" s="4"/>
      <c r="QO164" s="4"/>
      <c r="QP164" s="4"/>
      <c r="QQ164" s="4"/>
      <c r="QR164" s="4"/>
      <c r="QS164" s="4"/>
      <c r="QT164" s="4"/>
      <c r="QU164" s="4"/>
      <c r="QV164" s="4"/>
      <c r="QW164" s="4"/>
      <c r="QX164" s="4"/>
      <c r="QY164" s="4"/>
      <c r="QZ164" s="4"/>
      <c r="RA164" s="4"/>
      <c r="RB164" s="4"/>
      <c r="RC164" s="4"/>
      <c r="RD164" s="4"/>
      <c r="RE164" s="4"/>
      <c r="RF164" s="4"/>
      <c r="RG164" s="4"/>
      <c r="RH164" s="4"/>
      <c r="RI164" s="4"/>
      <c r="RJ164" s="4"/>
      <c r="RK164" s="4"/>
      <c r="RL164" s="4"/>
      <c r="RM164" s="4"/>
      <c r="RN164" s="4"/>
      <c r="RO164" s="4"/>
      <c r="RP164" s="4"/>
      <c r="RQ164" s="4"/>
      <c r="RR164" s="4"/>
      <c r="RS164" s="4"/>
      <c r="RT164" s="4"/>
      <c r="RU164" s="4"/>
      <c r="RV164" s="4"/>
      <c r="RW164" s="4"/>
      <c r="RX164" s="4"/>
      <c r="RY164" s="4"/>
      <c r="RZ164" s="4"/>
      <c r="SA164" s="4"/>
      <c r="SB164" s="4"/>
      <c r="SC164" s="4"/>
      <c r="SD164" s="4"/>
      <c r="SE164" s="4"/>
      <c r="SF164" s="4"/>
      <c r="SG164" s="4"/>
      <c r="SH164" s="4"/>
      <c r="SI164" s="4"/>
      <c r="SJ164" s="4"/>
      <c r="SK164" s="4"/>
      <c r="SL164" s="4"/>
      <c r="SM164" s="4"/>
      <c r="SN164" s="4"/>
      <c r="SO164" s="4"/>
      <c r="SP164" s="4"/>
      <c r="SQ164" s="4"/>
      <c r="SR164" s="4"/>
      <c r="SS164" s="4"/>
      <c r="ST164" s="4"/>
      <c r="SU164" s="4"/>
      <c r="SV164" s="4"/>
      <c r="SW164" s="4"/>
      <c r="SX164" s="4"/>
      <c r="SY164" s="4"/>
      <c r="SZ164" s="4"/>
      <c r="TA164" s="4"/>
      <c r="TB164" s="4"/>
      <c r="TC164" s="4"/>
      <c r="TD164" s="4"/>
      <c r="TE164" s="4"/>
      <c r="TF164" s="4"/>
      <c r="TG164" s="4"/>
      <c r="TH164" s="4"/>
      <c r="TI164" s="4"/>
      <c r="TJ164" s="4"/>
      <c r="TK164" s="4"/>
      <c r="TL164" s="4"/>
      <c r="TM164" s="4"/>
      <c r="TN164" s="4"/>
      <c r="TO164" s="4"/>
      <c r="TP164" s="4"/>
      <c r="TQ164" s="4"/>
      <c r="TR164" s="4"/>
      <c r="TS164" s="4"/>
      <c r="TT164" s="4"/>
      <c r="TU164" s="4"/>
      <c r="TV164" s="4"/>
      <c r="TW164" s="4"/>
      <c r="TX164" s="4"/>
      <c r="TY164" s="4"/>
      <c r="TZ164" s="4"/>
      <c r="UA164" s="4"/>
      <c r="UB164" s="4"/>
      <c r="UC164" s="4"/>
      <c r="UD164" s="4"/>
      <c r="UE164" s="4"/>
      <c r="UF164" s="4"/>
      <c r="UG164" s="4"/>
      <c r="UH164" s="4"/>
      <c r="UI164" s="4"/>
      <c r="UJ164" s="4"/>
      <c r="UK164" s="4"/>
      <c r="UL164" s="4"/>
      <c r="UM164" s="4"/>
      <c r="UN164" s="4"/>
      <c r="UO164" s="4"/>
      <c r="UP164" s="4"/>
      <c r="UQ164" s="4"/>
      <c r="UR164" s="4"/>
      <c r="US164" s="4"/>
      <c r="UT164" s="4"/>
      <c r="UU164" s="4"/>
      <c r="UV164" s="4"/>
      <c r="UW164" s="4"/>
      <c r="UX164" s="4"/>
      <c r="UY164" s="4"/>
      <c r="UZ164" s="4"/>
      <c r="VA164" s="4"/>
      <c r="VB164" s="4"/>
      <c r="VC164" s="4"/>
      <c r="VD164" s="4"/>
      <c r="VE164" s="4"/>
      <c r="VF164" s="4"/>
      <c r="VG164" s="4"/>
      <c r="VH164" s="4"/>
      <c r="VI164" s="4"/>
      <c r="VJ164" s="4"/>
      <c r="VK164" s="4"/>
      <c r="VL164" s="4"/>
      <c r="VM164" s="4"/>
      <c r="VN164" s="4"/>
      <c r="VO164" s="4"/>
      <c r="VP164" s="4"/>
      <c r="VQ164" s="4"/>
      <c r="VR164" s="4"/>
      <c r="VS164" s="4"/>
      <c r="VT164" s="4"/>
      <c r="VU164" s="4"/>
      <c r="VV164" s="4"/>
      <c r="VW164" s="4"/>
      <c r="VX164" s="4"/>
      <c r="VY164" s="4"/>
      <c r="VZ164" s="4"/>
      <c r="WA164" s="4"/>
      <c r="WB164" s="4"/>
      <c r="WC164" s="4"/>
      <c r="WD164" s="4"/>
      <c r="WE164" s="4"/>
      <c r="WF164" s="4"/>
      <c r="WG164" s="4"/>
      <c r="WH164" s="4"/>
      <c r="WI164" s="4"/>
      <c r="WJ164" s="4"/>
      <c r="WK164" s="4"/>
      <c r="WL164" s="4"/>
      <c r="WM164" s="4"/>
      <c r="WN164" s="4"/>
      <c r="WO164" s="4"/>
      <c r="WP164" s="4"/>
      <c r="WQ164" s="4"/>
      <c r="WR164" s="4"/>
      <c r="WS164" s="4"/>
      <c r="WT164" s="4"/>
      <c r="WU164" s="4"/>
      <c r="WV164" s="4"/>
      <c r="WW164" s="4"/>
      <c r="WX164" s="4"/>
      <c r="WY164" s="4"/>
      <c r="WZ164" s="4"/>
      <c r="XA164" s="4"/>
      <c r="XB164" s="4"/>
      <c r="XC164" s="4"/>
      <c r="XD164" s="4"/>
      <c r="XE164" s="4"/>
      <c r="XF164" s="4"/>
      <c r="XG164" s="4"/>
      <c r="XH164" s="4"/>
      <c r="XI164" s="4"/>
      <c r="XJ164" s="4"/>
      <c r="XK164" s="4"/>
      <c r="XL164" s="4"/>
      <c r="XM164" s="4"/>
      <c r="XN164" s="4"/>
      <c r="XO164" s="4"/>
      <c r="XP164" s="4"/>
      <c r="XQ164" s="4"/>
      <c r="XR164" s="4"/>
      <c r="XS164" s="4"/>
      <c r="XT164" s="4"/>
      <c r="XU164" s="4"/>
      <c r="XV164" s="4"/>
      <c r="XW164" s="4"/>
      <c r="XX164" s="4"/>
      <c r="XY164" s="4"/>
      <c r="XZ164" s="4"/>
      <c r="YA164" s="4"/>
      <c r="YB164" s="4"/>
      <c r="YC164" s="4"/>
      <c r="YD164" s="4"/>
      <c r="YE164" s="4"/>
      <c r="YF164" s="4"/>
      <c r="YG164" s="4"/>
      <c r="YH164" s="4"/>
      <c r="YI164" s="4"/>
      <c r="YJ164" s="4"/>
      <c r="YK164" s="4"/>
      <c r="YL164" s="4"/>
      <c r="YM164" s="4"/>
      <c r="YN164" s="4"/>
      <c r="YO164" s="4"/>
      <c r="YP164" s="4"/>
      <c r="YQ164" s="4"/>
      <c r="YR164" s="4"/>
      <c r="YS164" s="4"/>
      <c r="YT164" s="4"/>
      <c r="YU164" s="4"/>
      <c r="YV164" s="4"/>
      <c r="YW164" s="4"/>
      <c r="YX164" s="4"/>
      <c r="YY164" s="4"/>
      <c r="YZ164" s="4"/>
      <c r="ZA164" s="4"/>
      <c r="ZB164" s="4"/>
      <c r="ZC164" s="4"/>
      <c r="ZD164" s="4"/>
      <c r="ZE164" s="4"/>
      <c r="ZF164" s="4"/>
      <c r="ZG164" s="4"/>
      <c r="ZH164" s="4"/>
      <c r="ZI164" s="4"/>
      <c r="ZJ164" s="4"/>
      <c r="ZK164" s="4"/>
      <c r="ZL164" s="4"/>
      <c r="ZM164" s="4"/>
      <c r="ZN164" s="4"/>
      <c r="ZO164" s="4"/>
      <c r="ZP164" s="4"/>
      <c r="ZQ164" s="4"/>
      <c r="ZR164" s="4"/>
      <c r="ZS164" s="4"/>
      <c r="ZT164" s="4"/>
      <c r="ZU164" s="4"/>
      <c r="ZV164" s="4"/>
      <c r="ZW164" s="4"/>
      <c r="ZX164" s="4"/>
      <c r="ZY164" s="4"/>
      <c r="ZZ164" s="4"/>
      <c r="AAA164" s="4"/>
      <c r="AAB164" s="4"/>
      <c r="AAC164" s="4"/>
      <c r="AAD164" s="4"/>
      <c r="AAE164" s="4"/>
      <c r="AAF164" s="4"/>
      <c r="AAG164" s="4"/>
      <c r="AAH164" s="4"/>
      <c r="AAI164" s="4"/>
      <c r="AAJ164" s="4"/>
      <c r="AAK164" s="4"/>
      <c r="AAL164" s="4"/>
      <c r="AAM164" s="4"/>
      <c r="AAN164" s="4"/>
      <c r="AAO164" s="4"/>
      <c r="AAP164" s="4"/>
      <c r="AAQ164" s="4"/>
      <c r="AAR164" s="4"/>
      <c r="AAS164" s="4"/>
      <c r="AAT164" s="4"/>
      <c r="AAU164" s="4"/>
      <c r="AAV164" s="4"/>
      <c r="AAW164" s="4"/>
      <c r="AAX164" s="4"/>
      <c r="AAY164" s="4"/>
      <c r="AAZ164" s="4"/>
      <c r="ABA164" s="4"/>
      <c r="ABB164" s="4"/>
      <c r="ABC164" s="4"/>
      <c r="ABD164" s="4"/>
      <c r="ABE164" s="4"/>
      <c r="ABF164" s="4"/>
      <c r="ABG164" s="4"/>
      <c r="ABH164" s="4"/>
      <c r="ABI164" s="4"/>
      <c r="ABJ164" s="4"/>
      <c r="ABK164" s="4"/>
      <c r="ABL164" s="4"/>
      <c r="ABM164" s="4"/>
      <c r="ABN164" s="4"/>
      <c r="ABO164" s="4"/>
      <c r="ABP164" s="4"/>
      <c r="ABQ164" s="4"/>
      <c r="ABR164" s="4"/>
      <c r="ABS164" s="4"/>
      <c r="ABT164" s="4"/>
      <c r="ABU164" s="4"/>
      <c r="ABV164" s="4"/>
      <c r="ABW164" s="4"/>
      <c r="ABX164" s="4"/>
      <c r="ABY164" s="4"/>
      <c r="ABZ164" s="4"/>
      <c r="ACA164" s="4"/>
      <c r="ACB164" s="4"/>
      <c r="ACC164" s="4"/>
      <c r="ACD164" s="4"/>
      <c r="ACE164" s="4"/>
      <c r="ACF164" s="4"/>
      <c r="ACG164" s="4"/>
      <c r="ACH164" s="4"/>
      <c r="ACI164" s="4"/>
      <c r="ACJ164" s="4"/>
      <c r="ACK164" s="4"/>
      <c r="ACL164" s="4"/>
      <c r="ACM164" s="4"/>
      <c r="ACN164" s="4"/>
      <c r="ACO164" s="4"/>
      <c r="ACP164" s="4"/>
      <c r="ACQ164" s="4"/>
      <c r="ACR164" s="4"/>
      <c r="ACS164" s="4"/>
      <c r="ACT164" s="4"/>
      <c r="ACU164" s="4"/>
      <c r="ACV164" s="4"/>
      <c r="ACW164" s="4"/>
      <c r="ACX164" s="4"/>
      <c r="ACY164" s="4"/>
      <c r="ACZ164" s="4"/>
      <c r="ADA164" s="4"/>
      <c r="ADB164" s="4"/>
      <c r="ADC164" s="4"/>
      <c r="ADD164" s="4"/>
      <c r="ADE164" s="4"/>
      <c r="ADF164" s="4"/>
      <c r="ADG164" s="4"/>
      <c r="ADH164" s="4"/>
      <c r="ADI164" s="4"/>
      <c r="ADJ164" s="4"/>
      <c r="ADK164" s="4"/>
      <c r="ADL164" s="4"/>
      <c r="ADM164" s="4"/>
      <c r="ADN164" s="4"/>
      <c r="ADO164" s="4"/>
      <c r="ADP164" s="4"/>
      <c r="ADQ164" s="4"/>
      <c r="ADR164" s="4"/>
      <c r="ADS164" s="4"/>
      <c r="ADT164" s="4"/>
      <c r="ADU164" s="4"/>
      <c r="ADV164" s="4"/>
      <c r="ADW164" s="4"/>
      <c r="ADX164" s="4"/>
      <c r="ADY164" s="4"/>
      <c r="ADZ164" s="4"/>
      <c r="AEA164" s="4"/>
      <c r="AEB164" s="4"/>
      <c r="AEC164" s="4"/>
      <c r="AED164" s="4"/>
      <c r="AEE164" s="4"/>
      <c r="AEF164" s="4"/>
      <c r="AEG164" s="4"/>
      <c r="AEH164" s="4"/>
      <c r="AEI164" s="4"/>
      <c r="AEJ164" s="4"/>
      <c r="AEK164" s="4"/>
      <c r="AEL164" s="4"/>
      <c r="AEM164" s="4"/>
      <c r="AEN164" s="4"/>
      <c r="AEO164" s="4"/>
      <c r="AEP164" s="4"/>
      <c r="AEQ164" s="4"/>
      <c r="AER164" s="4"/>
      <c r="AES164" s="4"/>
      <c r="AET164" s="4"/>
      <c r="AEU164" s="4"/>
      <c r="AEV164" s="4"/>
      <c r="AEW164" s="4"/>
      <c r="AEX164" s="4"/>
      <c r="AEY164" s="4"/>
      <c r="AEZ164" s="4"/>
      <c r="AFA164" s="4"/>
      <c r="AFB164" s="4"/>
      <c r="AFC164" s="4"/>
      <c r="AFD164" s="4"/>
      <c r="AFE164" s="4"/>
      <c r="AFF164" s="4"/>
      <c r="AFG164" s="4"/>
      <c r="AFH164" s="4"/>
      <c r="AFI164" s="4"/>
      <c r="AFJ164" s="4"/>
      <c r="AFK164" s="4"/>
      <c r="AFL164" s="4"/>
      <c r="AFM164" s="4"/>
      <c r="AFN164" s="4"/>
      <c r="AFO164" s="4"/>
      <c r="AFP164" s="4"/>
      <c r="AFQ164" s="4"/>
      <c r="AFR164" s="4"/>
      <c r="AFS164" s="4"/>
      <c r="AFT164" s="4"/>
      <c r="AFU164" s="4"/>
      <c r="AFV164" s="4"/>
      <c r="AFW164" s="4"/>
      <c r="AFX164" s="4"/>
      <c r="AFY164" s="4"/>
      <c r="AFZ164" s="4"/>
      <c r="AGA164" s="4"/>
      <c r="AGB164" s="4"/>
      <c r="AGC164" s="4"/>
      <c r="AGD164" s="4"/>
      <c r="AGE164" s="4"/>
      <c r="AGF164" s="4"/>
      <c r="AGG164" s="4"/>
      <c r="AGH164" s="4"/>
      <c r="AGI164" s="4"/>
      <c r="AGJ164" s="4"/>
      <c r="AGK164" s="4"/>
      <c r="AGL164" s="4"/>
      <c r="AGM164" s="4"/>
      <c r="AGN164" s="4"/>
      <c r="AGO164" s="4"/>
      <c r="AGP164" s="4"/>
      <c r="AGQ164" s="4"/>
      <c r="AGR164" s="4"/>
      <c r="AGS164" s="4"/>
      <c r="AGT164" s="4"/>
      <c r="AGU164" s="4"/>
      <c r="AGV164" s="4"/>
      <c r="AGW164" s="4"/>
      <c r="AGX164" s="4"/>
      <c r="AGY164" s="4"/>
      <c r="AGZ164" s="4"/>
      <c r="AHA164" s="4"/>
      <c r="AHB164" s="4"/>
      <c r="AHC164" s="4"/>
      <c r="AHD164" s="4"/>
      <c r="AHE164" s="4"/>
      <c r="AHF164" s="4"/>
      <c r="AHG164" s="4"/>
      <c r="AHH164" s="4"/>
      <c r="AHI164" s="4"/>
      <c r="AHJ164" s="4"/>
      <c r="AHK164" s="4"/>
      <c r="AHL164" s="4"/>
      <c r="AHM164" s="4"/>
      <c r="AHN164" s="4"/>
      <c r="AHO164" s="4"/>
      <c r="AHP164" s="4"/>
      <c r="AHQ164" s="4"/>
      <c r="AHR164" s="4"/>
      <c r="AHS164" s="4"/>
      <c r="AHT164" s="4"/>
      <c r="AHU164" s="4"/>
      <c r="AHV164" s="4"/>
      <c r="AHW164" s="4"/>
      <c r="AHX164" s="4"/>
      <c r="AHY164" s="4"/>
      <c r="AHZ164" s="4"/>
      <c r="AIA164" s="4"/>
      <c r="AIB164" s="4"/>
      <c r="AIC164" s="4"/>
      <c r="AID164" s="4"/>
      <c r="AIE164" s="4"/>
      <c r="AIF164" s="4"/>
      <c r="AIG164" s="4"/>
      <c r="AIH164" s="4"/>
      <c r="AII164" s="4"/>
      <c r="AIJ164" s="4"/>
      <c r="AIK164" s="4"/>
      <c r="AIL164" s="4"/>
      <c r="AIM164" s="4"/>
      <c r="AIN164" s="4"/>
      <c r="AIO164" s="4"/>
      <c r="AIP164" s="4"/>
      <c r="AIQ164" s="4"/>
      <c r="AIR164" s="4"/>
      <c r="AIS164" s="4"/>
      <c r="AIT164" s="4"/>
      <c r="AIU164" s="4"/>
      <c r="AIV164" s="4"/>
      <c r="AIW164" s="4"/>
      <c r="AIX164" s="4"/>
      <c r="AIY164" s="4"/>
      <c r="AIZ164" s="4"/>
      <c r="AJA164" s="4"/>
      <c r="AJB164" s="4"/>
      <c r="AJC164" s="4"/>
      <c r="AJD164" s="4"/>
      <c r="AJE164" s="4"/>
      <c r="AJF164" s="4"/>
      <c r="AJG164" s="4"/>
      <c r="AJH164" s="4"/>
      <c r="AJI164" s="4"/>
      <c r="AJJ164" s="4"/>
      <c r="AJK164" s="4"/>
      <c r="AJL164" s="4"/>
      <c r="AJM164" s="4"/>
      <c r="AJN164" s="4"/>
      <c r="AJO164" s="4"/>
      <c r="AJP164" s="4"/>
      <c r="AJQ164" s="4"/>
      <c r="AJR164" s="4"/>
      <c r="AJS164" s="4"/>
      <c r="AJT164" s="4"/>
      <c r="AJU164" s="4"/>
      <c r="AJV164" s="4"/>
      <c r="AJW164" s="4"/>
      <c r="AJX164" s="4"/>
      <c r="AJY164" s="4"/>
      <c r="AJZ164" s="4"/>
      <c r="AKA164" s="4"/>
      <c r="AKB164" s="4"/>
      <c r="AKC164" s="4"/>
      <c r="AKD164" s="4"/>
      <c r="AKE164" s="4"/>
      <c r="AKF164" s="4"/>
      <c r="AKG164" s="4"/>
      <c r="AKH164" s="4"/>
      <c r="AKI164" s="4"/>
      <c r="AKJ164" s="4"/>
      <c r="AKK164" s="4"/>
      <c r="AKL164" s="4"/>
      <c r="AKM164" s="4"/>
      <c r="AKN164" s="4"/>
      <c r="AKO164" s="4"/>
      <c r="AKP164" s="4"/>
      <c r="AKQ164" s="4"/>
      <c r="AKR164" s="4"/>
      <c r="AKS164" s="4"/>
      <c r="AKT164" s="4"/>
      <c r="AKU164" s="4"/>
      <c r="AKV164" s="4"/>
      <c r="AKW164" s="4"/>
      <c r="AKX164" s="4"/>
      <c r="AKY164" s="4"/>
      <c r="AKZ164" s="4"/>
      <c r="ALA164" s="4"/>
      <c r="ALB164" s="4"/>
      <c r="ALC164" s="4"/>
      <c r="ALD164" s="4"/>
      <c r="ALE164" s="4"/>
      <c r="ALF164" s="4"/>
      <c r="ALG164" s="4"/>
      <c r="ALH164" s="4"/>
      <c r="ALI164" s="4"/>
      <c r="ALJ164" s="4"/>
      <c r="ALK164" s="4"/>
      <c r="ALL164" s="4"/>
      <c r="ALM164" s="4"/>
      <c r="ALN164" s="4"/>
      <c r="ALO164" s="4"/>
      <c r="ALP164" s="4"/>
      <c r="ALQ164" s="4"/>
      <c r="ALR164" s="4"/>
      <c r="ALS164" s="4"/>
      <c r="ALT164" s="4"/>
      <c r="ALU164" s="4"/>
      <c r="ALV164" s="4"/>
      <c r="ALW164" s="4"/>
      <c r="ALX164" s="4"/>
      <c r="ALY164" s="4"/>
      <c r="ALZ164" s="4"/>
      <c r="AMA164" s="4"/>
      <c r="AMB164" s="4"/>
      <c r="AMC164" s="4"/>
      <c r="AMD164" s="4"/>
      <c r="AME164" s="4"/>
      <c r="AMF164" s="4"/>
      <c r="AMG164" s="4"/>
      <c r="AMH164" s="4"/>
      <c r="AMI164" s="4"/>
      <c r="AMJ164" s="4"/>
      <c r="AMK164" s="4"/>
    </row>
    <row r="165" spans="1:1025" ht="17.100000000000001" customHeight="1">
      <c r="A165" s="21" t="s">
        <v>1401</v>
      </c>
      <c r="B165" s="20">
        <f>SUM(C165:W165)</f>
        <v>226</v>
      </c>
      <c r="C165" s="20">
        <f>30+56+56+84</f>
        <v>226</v>
      </c>
    </row>
    <row r="166" spans="1:1025" ht="17.100000000000001" customHeight="1">
      <c r="A166" s="21" t="s">
        <v>1402</v>
      </c>
      <c r="B166" s="20">
        <f>SUM(C166:W166)</f>
        <v>226</v>
      </c>
      <c r="C166" s="20">
        <f>30+56+56+84</f>
        <v>226</v>
      </c>
    </row>
    <row r="167" spans="1:1025" ht="17.100000000000001" customHeight="1">
      <c r="A167" s="21" t="s">
        <v>1119</v>
      </c>
      <c r="B167" s="20">
        <f>SUM(C167:W167)</f>
        <v>225.85</v>
      </c>
      <c r="D167" s="20">
        <v>0</v>
      </c>
      <c r="E167" s="3">
        <v>0</v>
      </c>
      <c r="F167" s="3">
        <v>0</v>
      </c>
      <c r="H167" s="4"/>
      <c r="J167" s="4">
        <v>118.85</v>
      </c>
      <c r="K167" s="4">
        <v>107</v>
      </c>
    </row>
    <row r="168" spans="1:1025" ht="17.100000000000001" customHeight="1">
      <c r="A168" s="21" t="s">
        <v>1161</v>
      </c>
      <c r="B168" s="20">
        <f>SUM(C168:W168)</f>
        <v>220</v>
      </c>
      <c r="D168" s="20">
        <v>100</v>
      </c>
      <c r="E168" s="3">
        <v>0</v>
      </c>
      <c r="F168" s="3">
        <f>SUM(120)</f>
        <v>120</v>
      </c>
      <c r="H168" s="4"/>
    </row>
    <row r="169" spans="1:1025" s="4" customFormat="1" ht="17.100000000000001" customHeight="1">
      <c r="A169" s="21" t="s">
        <v>1141</v>
      </c>
      <c r="B169" s="20">
        <f>SUM(C169:W169)</f>
        <v>219</v>
      </c>
      <c r="C169" s="20">
        <v>32</v>
      </c>
      <c r="D169" s="20">
        <v>32</v>
      </c>
      <c r="E169" s="3">
        <v>0</v>
      </c>
      <c r="F169" s="3">
        <f>SUM(46)</f>
        <v>46</v>
      </c>
      <c r="G169" s="4">
        <f>SUM(39+34+36)</f>
        <v>109</v>
      </c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  <c r="UC169"/>
      <c r="UD169"/>
      <c r="UE169"/>
      <c r="UF169"/>
      <c r="UG169"/>
      <c r="UH169"/>
      <c r="UI169"/>
      <c r="UJ169"/>
      <c r="UK169"/>
      <c r="UL169"/>
      <c r="UM169"/>
      <c r="UN169"/>
      <c r="UO169"/>
      <c r="UP169"/>
      <c r="UQ169"/>
      <c r="UR169"/>
      <c r="US169"/>
      <c r="UT169"/>
      <c r="UU169"/>
      <c r="UV169"/>
      <c r="UW169"/>
      <c r="UX169"/>
      <c r="UY169"/>
      <c r="UZ169"/>
      <c r="VA169"/>
      <c r="VB169"/>
      <c r="VC169"/>
      <c r="VD169"/>
      <c r="VE169"/>
      <c r="VF169"/>
      <c r="VG169"/>
      <c r="VH169"/>
      <c r="VI169"/>
      <c r="VJ169"/>
      <c r="VK169"/>
      <c r="VL169"/>
      <c r="VM169"/>
      <c r="VN169"/>
      <c r="VO169"/>
      <c r="VP169"/>
      <c r="VQ169"/>
      <c r="VR169"/>
      <c r="VS169"/>
      <c r="VT169"/>
      <c r="VU169"/>
      <c r="VV169"/>
      <c r="VW169"/>
      <c r="VX169"/>
      <c r="VY169"/>
      <c r="VZ169"/>
      <c r="WA169"/>
      <c r="WB169"/>
      <c r="WC169"/>
      <c r="WD169"/>
      <c r="WE169"/>
      <c r="WF169"/>
      <c r="WG169"/>
      <c r="WH169"/>
      <c r="WI169"/>
      <c r="WJ169"/>
      <c r="WK169"/>
      <c r="WL169"/>
      <c r="WM169"/>
      <c r="WN169"/>
      <c r="WO169"/>
      <c r="WP169"/>
      <c r="WQ169"/>
      <c r="WR169"/>
      <c r="WS169"/>
      <c r="WT169"/>
      <c r="WU169"/>
      <c r="WV169"/>
      <c r="WW169"/>
      <c r="WX169"/>
      <c r="WY169"/>
      <c r="WZ169"/>
      <c r="XA169"/>
      <c r="XB169"/>
      <c r="XC169"/>
      <c r="XD169"/>
      <c r="XE169"/>
      <c r="XF169"/>
      <c r="XG169"/>
      <c r="XH169"/>
      <c r="XI169"/>
      <c r="XJ169"/>
      <c r="XK169"/>
      <c r="XL169"/>
      <c r="XM169"/>
      <c r="XN169"/>
      <c r="XO169"/>
      <c r="XP169"/>
      <c r="XQ169"/>
      <c r="XR169"/>
      <c r="XS169"/>
      <c r="XT169"/>
      <c r="XU169"/>
      <c r="XV169"/>
      <c r="XW169"/>
      <c r="XX169"/>
      <c r="XY169"/>
      <c r="XZ169"/>
      <c r="YA169"/>
      <c r="YB169"/>
      <c r="YC169"/>
      <c r="YD169"/>
      <c r="YE169"/>
      <c r="YF169"/>
      <c r="YG169"/>
      <c r="YH169"/>
      <c r="YI169"/>
      <c r="YJ169"/>
      <c r="YK169"/>
      <c r="YL169"/>
      <c r="YM169"/>
      <c r="YN169"/>
      <c r="YO169"/>
      <c r="YP169"/>
      <c r="YQ169"/>
      <c r="YR169"/>
      <c r="YS169"/>
      <c r="YT169"/>
      <c r="YU169"/>
      <c r="YV169"/>
      <c r="YW169"/>
      <c r="YX169"/>
      <c r="YY169"/>
      <c r="YZ169"/>
      <c r="ZA169"/>
      <c r="ZB169"/>
      <c r="ZC169"/>
      <c r="ZD169"/>
      <c r="ZE169"/>
      <c r="ZF169"/>
      <c r="ZG169"/>
      <c r="ZH169"/>
      <c r="ZI169"/>
      <c r="ZJ169"/>
      <c r="ZK169"/>
      <c r="ZL169"/>
      <c r="ZM169"/>
      <c r="ZN169"/>
      <c r="ZO169"/>
      <c r="ZP169"/>
      <c r="ZQ169"/>
      <c r="ZR169"/>
      <c r="ZS169"/>
      <c r="ZT169"/>
      <c r="ZU169"/>
      <c r="ZV169"/>
      <c r="ZW169"/>
      <c r="ZX169"/>
      <c r="ZY169"/>
      <c r="ZZ169"/>
      <c r="AAA169"/>
      <c r="AAB169"/>
      <c r="AAC169"/>
      <c r="AAD169"/>
      <c r="AAE169"/>
      <c r="AAF169"/>
      <c r="AAG169"/>
      <c r="AAH169"/>
      <c r="AAI169"/>
      <c r="AAJ169"/>
      <c r="AAK169"/>
      <c r="AAL169"/>
      <c r="AAM169"/>
      <c r="AAN169"/>
      <c r="AAO169"/>
      <c r="AAP169"/>
      <c r="AAQ169"/>
      <c r="AAR169"/>
      <c r="AAS169"/>
      <c r="AAT169"/>
      <c r="AAU169"/>
      <c r="AAV169"/>
      <c r="AAW169"/>
      <c r="AAX169"/>
      <c r="AAY169"/>
      <c r="AAZ169"/>
      <c r="ABA169"/>
      <c r="ABB169"/>
      <c r="ABC169"/>
      <c r="ABD169"/>
      <c r="ABE169"/>
      <c r="ABF169"/>
      <c r="ABG169"/>
      <c r="ABH169"/>
      <c r="ABI169"/>
      <c r="ABJ169"/>
      <c r="ABK169"/>
      <c r="ABL169"/>
      <c r="ABM169"/>
      <c r="ABN169"/>
      <c r="ABO169"/>
      <c r="ABP169"/>
      <c r="ABQ169"/>
      <c r="ABR169"/>
      <c r="ABS169"/>
      <c r="ABT169"/>
      <c r="ABU169"/>
      <c r="ABV169"/>
      <c r="ABW169"/>
      <c r="ABX169"/>
      <c r="ABY169"/>
      <c r="ABZ169"/>
      <c r="ACA169"/>
      <c r="ACB169"/>
      <c r="ACC169"/>
      <c r="ACD169"/>
      <c r="ACE169"/>
      <c r="ACF169"/>
      <c r="ACG169"/>
      <c r="ACH169"/>
      <c r="ACI169"/>
      <c r="ACJ169"/>
      <c r="ACK169"/>
      <c r="ACL169"/>
      <c r="ACM169"/>
      <c r="ACN169"/>
      <c r="ACO169"/>
      <c r="ACP169"/>
      <c r="ACQ169"/>
      <c r="ACR169"/>
      <c r="ACS169"/>
      <c r="ACT169"/>
      <c r="ACU169"/>
      <c r="ACV169"/>
      <c r="ACW169"/>
      <c r="ACX169"/>
      <c r="ACY169"/>
      <c r="ACZ169"/>
      <c r="ADA169"/>
      <c r="ADB169"/>
      <c r="ADC169"/>
      <c r="ADD169"/>
      <c r="ADE169"/>
      <c r="ADF169"/>
      <c r="ADG169"/>
      <c r="ADH169"/>
      <c r="ADI169"/>
      <c r="ADJ169"/>
      <c r="ADK169"/>
      <c r="ADL169"/>
      <c r="ADM169"/>
      <c r="ADN169"/>
      <c r="ADO169"/>
      <c r="ADP169"/>
      <c r="ADQ169"/>
      <c r="ADR169"/>
      <c r="ADS169"/>
      <c r="ADT169"/>
      <c r="ADU169"/>
      <c r="ADV169"/>
      <c r="ADW169"/>
      <c r="ADX169"/>
      <c r="ADY169"/>
      <c r="ADZ169"/>
      <c r="AEA169"/>
      <c r="AEB169"/>
      <c r="AEC169"/>
      <c r="AED169"/>
      <c r="AEE169"/>
      <c r="AEF169"/>
      <c r="AEG169"/>
      <c r="AEH169"/>
      <c r="AEI169"/>
      <c r="AEJ169"/>
      <c r="AEK169"/>
      <c r="AEL169"/>
      <c r="AEM169"/>
      <c r="AEN169"/>
      <c r="AEO169"/>
      <c r="AEP169"/>
      <c r="AEQ169"/>
      <c r="AER169"/>
      <c r="AES169"/>
      <c r="AET169"/>
      <c r="AEU169"/>
      <c r="AEV169"/>
      <c r="AEW169"/>
      <c r="AEX169"/>
      <c r="AEY169"/>
      <c r="AEZ169"/>
      <c r="AFA169"/>
      <c r="AFB169"/>
      <c r="AFC169"/>
      <c r="AFD169"/>
      <c r="AFE169"/>
      <c r="AFF169"/>
      <c r="AFG169"/>
      <c r="AFH169"/>
      <c r="AFI169"/>
      <c r="AFJ169"/>
      <c r="AFK169"/>
      <c r="AFL169"/>
      <c r="AFM169"/>
      <c r="AFN169"/>
      <c r="AFO169"/>
      <c r="AFP169"/>
      <c r="AFQ169"/>
      <c r="AFR169"/>
      <c r="AFS169"/>
      <c r="AFT169"/>
      <c r="AFU169"/>
      <c r="AFV169"/>
      <c r="AFW169"/>
      <c r="AFX169"/>
      <c r="AFY169"/>
      <c r="AFZ169"/>
      <c r="AGA169"/>
      <c r="AGB169"/>
      <c r="AGC169"/>
      <c r="AGD169"/>
      <c r="AGE169"/>
      <c r="AGF169"/>
      <c r="AGG169"/>
      <c r="AGH169"/>
      <c r="AGI169"/>
      <c r="AGJ169"/>
      <c r="AGK169"/>
      <c r="AGL169"/>
      <c r="AGM169"/>
      <c r="AGN169"/>
      <c r="AGO169"/>
      <c r="AGP169"/>
      <c r="AGQ169"/>
      <c r="AGR169"/>
      <c r="AGS169"/>
      <c r="AGT169"/>
      <c r="AGU169"/>
      <c r="AGV169"/>
      <c r="AGW169"/>
      <c r="AGX169"/>
      <c r="AGY169"/>
      <c r="AGZ169"/>
      <c r="AHA169"/>
      <c r="AHB169"/>
      <c r="AHC169"/>
      <c r="AHD169"/>
      <c r="AHE169"/>
      <c r="AHF169"/>
      <c r="AHG169"/>
      <c r="AHH169"/>
      <c r="AHI169"/>
      <c r="AHJ169"/>
      <c r="AHK169"/>
      <c r="AHL169"/>
      <c r="AHM169"/>
      <c r="AHN169"/>
      <c r="AHO169"/>
      <c r="AHP169"/>
      <c r="AHQ169"/>
      <c r="AHR169"/>
      <c r="AHS169"/>
      <c r="AHT169"/>
      <c r="AHU169"/>
      <c r="AHV169"/>
      <c r="AHW169"/>
      <c r="AHX169"/>
      <c r="AHY169"/>
      <c r="AHZ169"/>
      <c r="AIA169"/>
      <c r="AIB169"/>
      <c r="AIC169"/>
      <c r="AID169"/>
      <c r="AIE169"/>
      <c r="AIF169"/>
      <c r="AIG169"/>
      <c r="AIH169"/>
      <c r="AII169"/>
      <c r="AIJ169"/>
      <c r="AIK169"/>
      <c r="AIL169"/>
      <c r="AIM169"/>
      <c r="AIN169"/>
      <c r="AIO169"/>
      <c r="AIP169"/>
      <c r="AIQ169"/>
      <c r="AIR169"/>
      <c r="AIS169"/>
      <c r="AIT169"/>
      <c r="AIU169"/>
      <c r="AIV169"/>
      <c r="AIW169"/>
      <c r="AIX169"/>
      <c r="AIY169"/>
      <c r="AIZ169"/>
      <c r="AJA169"/>
      <c r="AJB169"/>
      <c r="AJC169"/>
      <c r="AJD169"/>
      <c r="AJE169"/>
      <c r="AJF169"/>
      <c r="AJG169"/>
      <c r="AJH169"/>
      <c r="AJI169"/>
      <c r="AJJ169"/>
      <c r="AJK169"/>
      <c r="AJL169"/>
      <c r="AJM169"/>
      <c r="AJN169"/>
      <c r="AJO169"/>
      <c r="AJP169"/>
      <c r="AJQ169"/>
      <c r="AJR169"/>
      <c r="AJS169"/>
      <c r="AJT169"/>
      <c r="AJU169"/>
      <c r="AJV169"/>
      <c r="AJW169"/>
      <c r="AJX169"/>
      <c r="AJY169"/>
      <c r="AJZ169"/>
      <c r="AKA169"/>
      <c r="AKB169"/>
      <c r="AKC169"/>
      <c r="AKD169"/>
      <c r="AKE169"/>
      <c r="AKF169"/>
      <c r="AKG169"/>
      <c r="AKH169"/>
      <c r="AKI169"/>
      <c r="AKJ169"/>
      <c r="AKK169"/>
      <c r="AKL169"/>
      <c r="AKM169"/>
      <c r="AKN169"/>
      <c r="AKO169"/>
      <c r="AKP169"/>
      <c r="AKQ169"/>
      <c r="AKR169"/>
      <c r="AKS169"/>
      <c r="AKT169"/>
      <c r="AKU169"/>
      <c r="AKV169"/>
      <c r="AKW169"/>
      <c r="AKX169"/>
      <c r="AKY169"/>
      <c r="AKZ169"/>
      <c r="ALA169"/>
      <c r="ALB169"/>
      <c r="ALC169"/>
      <c r="ALD169"/>
      <c r="ALE169"/>
      <c r="ALF169"/>
      <c r="ALG169"/>
      <c r="ALH169"/>
      <c r="ALI169"/>
      <c r="ALJ169"/>
      <c r="ALK169"/>
      <c r="ALL169"/>
      <c r="ALM169"/>
      <c r="ALN169"/>
      <c r="ALO169"/>
      <c r="ALP169"/>
      <c r="ALQ169"/>
      <c r="ALR169"/>
      <c r="ALS169"/>
      <c r="ALT169"/>
      <c r="ALU169"/>
      <c r="ALV169"/>
      <c r="ALW169"/>
      <c r="ALX169"/>
      <c r="ALY169"/>
      <c r="ALZ169"/>
      <c r="AMA169"/>
      <c r="AMB169"/>
      <c r="AMC169"/>
      <c r="AMD169"/>
      <c r="AME169"/>
      <c r="AMF169"/>
      <c r="AMG169"/>
      <c r="AMH169"/>
      <c r="AMI169"/>
      <c r="AMJ169"/>
      <c r="AMK169"/>
    </row>
    <row r="170" spans="1:1025" ht="17.100000000000001" customHeight="1">
      <c r="A170" s="21" t="s">
        <v>1122</v>
      </c>
      <c r="B170" s="20">
        <f>SUM(C170:W170)</f>
        <v>213.35</v>
      </c>
      <c r="D170" s="20">
        <v>0</v>
      </c>
      <c r="E170" s="3">
        <v>0</v>
      </c>
      <c r="F170" s="3">
        <v>0</v>
      </c>
      <c r="H170" s="4"/>
      <c r="I170" s="4">
        <v>52.5</v>
      </c>
      <c r="J170" s="4">
        <v>160.85</v>
      </c>
    </row>
    <row r="171" spans="1:1025" ht="17.100000000000001" customHeight="1">
      <c r="A171" s="21" t="s">
        <v>1260</v>
      </c>
      <c r="B171" s="20">
        <f>SUM(C171:W171)</f>
        <v>211.1</v>
      </c>
      <c r="C171" s="20">
        <v>32</v>
      </c>
      <c r="D171" s="20">
        <f>31.6+35+50</f>
        <v>116.6</v>
      </c>
      <c r="E171" s="3">
        <f>SUM(30.5)</f>
        <v>30.5</v>
      </c>
      <c r="F171" s="3">
        <f>SUM(32)</f>
        <v>32</v>
      </c>
    </row>
    <row r="172" spans="1:1025" ht="17.100000000000001" customHeight="1">
      <c r="A172" s="21" t="s">
        <v>1423</v>
      </c>
      <c r="B172" s="20">
        <f>SUM(C172:W172)</f>
        <v>204</v>
      </c>
      <c r="C172" s="20">
        <f>120+84</f>
        <v>204</v>
      </c>
    </row>
    <row r="173" spans="1:1025" ht="17.100000000000001" customHeight="1">
      <c r="A173" s="21" t="s">
        <v>1125</v>
      </c>
      <c r="B173" s="20">
        <f>SUM(C173:W173)</f>
        <v>202</v>
      </c>
      <c r="D173" s="20">
        <v>0</v>
      </c>
      <c r="E173" s="3">
        <v>0</v>
      </c>
      <c r="F173" s="3">
        <f>SUM(54)</f>
        <v>54</v>
      </c>
      <c r="G173" s="4">
        <f>SUM(38+51+59)</f>
        <v>148</v>
      </c>
      <c r="H173" s="4"/>
    </row>
    <row r="174" spans="1:1025" ht="17.100000000000001" customHeight="1">
      <c r="A174" s="21" t="s">
        <v>1126</v>
      </c>
      <c r="B174" s="20">
        <f>SUM(C174:W174)</f>
        <v>200.8</v>
      </c>
      <c r="D174" s="20">
        <v>0</v>
      </c>
      <c r="E174" s="3">
        <v>0</v>
      </c>
      <c r="F174" s="3">
        <f>SUM(33.6+42.4+42.4+82.4)</f>
        <v>200.8</v>
      </c>
      <c r="JA174" s="4"/>
      <c r="JB174" s="4"/>
      <c r="JC174" s="4"/>
      <c r="JD174" s="4"/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/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4"/>
      <c r="KE174" s="4"/>
      <c r="KF174" s="4"/>
      <c r="KG174" s="4"/>
      <c r="KH174" s="4"/>
      <c r="KI174" s="4"/>
      <c r="KJ174" s="4"/>
      <c r="KK174" s="4"/>
      <c r="KL174" s="4"/>
      <c r="KM174" s="4"/>
      <c r="KN174" s="4"/>
      <c r="KO174" s="4"/>
      <c r="KP174" s="4"/>
      <c r="KQ174" s="4"/>
      <c r="KR174" s="4"/>
      <c r="KS174" s="4"/>
      <c r="KT174" s="4"/>
      <c r="KU174" s="4"/>
      <c r="KV174" s="4"/>
      <c r="KW174" s="4"/>
      <c r="KX174" s="4"/>
      <c r="KY174" s="4"/>
      <c r="KZ174" s="4"/>
      <c r="LA174" s="4"/>
      <c r="LB174" s="4"/>
      <c r="LC174" s="4"/>
      <c r="LD174" s="4"/>
      <c r="LE174" s="4"/>
      <c r="LF174" s="4"/>
      <c r="LG174" s="4"/>
      <c r="LH174" s="4"/>
      <c r="LI174" s="4"/>
      <c r="LJ174" s="4"/>
      <c r="LK174" s="4"/>
      <c r="LL174" s="4"/>
      <c r="LM174" s="4"/>
      <c r="LN174" s="4"/>
      <c r="LO174" s="4"/>
      <c r="LP174" s="4"/>
      <c r="LQ174" s="4"/>
      <c r="LR174" s="4"/>
      <c r="LS174" s="4"/>
      <c r="LT174" s="4"/>
      <c r="LU174" s="4"/>
      <c r="LV174" s="4"/>
      <c r="LW174" s="4"/>
      <c r="LX174" s="4"/>
      <c r="LY174" s="4"/>
      <c r="LZ174" s="4"/>
      <c r="MA174" s="4"/>
      <c r="MB174" s="4"/>
      <c r="MC174" s="4"/>
      <c r="MD174" s="4"/>
      <c r="ME174" s="4"/>
      <c r="MF174" s="4"/>
      <c r="MG174" s="4"/>
      <c r="MH174" s="4"/>
      <c r="MI174" s="4"/>
      <c r="MJ174" s="4"/>
      <c r="MK174" s="4"/>
      <c r="ML174" s="4"/>
      <c r="MM174" s="4"/>
      <c r="MN174" s="4"/>
      <c r="MO174" s="4"/>
      <c r="MP174" s="4"/>
      <c r="MQ174" s="4"/>
      <c r="MR174" s="4"/>
      <c r="MS174" s="4"/>
      <c r="MT174" s="4"/>
      <c r="MU174" s="4"/>
      <c r="MV174" s="4"/>
      <c r="MW174" s="4"/>
      <c r="MX174" s="4"/>
      <c r="MY174" s="4"/>
      <c r="MZ174" s="4"/>
      <c r="NA174" s="4"/>
      <c r="NB174" s="4"/>
      <c r="NC174" s="4"/>
      <c r="ND174" s="4"/>
      <c r="NE174" s="4"/>
      <c r="NF174" s="4"/>
      <c r="NG174" s="4"/>
      <c r="NH174" s="4"/>
      <c r="NI174" s="4"/>
      <c r="NJ174" s="4"/>
      <c r="NK174" s="4"/>
      <c r="NL174" s="4"/>
      <c r="NM174" s="4"/>
      <c r="NN174" s="4"/>
      <c r="NO174" s="4"/>
      <c r="NP174" s="4"/>
      <c r="NQ174" s="4"/>
      <c r="NR174" s="4"/>
      <c r="NS174" s="4"/>
      <c r="NT174" s="4"/>
      <c r="NU174" s="4"/>
      <c r="NV174" s="4"/>
      <c r="NW174" s="4"/>
      <c r="NX174" s="4"/>
      <c r="NY174" s="4"/>
      <c r="NZ174" s="4"/>
      <c r="OA174" s="4"/>
      <c r="OB174" s="4"/>
      <c r="OC174" s="4"/>
      <c r="OD174" s="4"/>
      <c r="OE174" s="4"/>
      <c r="OF174" s="4"/>
      <c r="OG174" s="4"/>
      <c r="OH174" s="4"/>
      <c r="OI174" s="4"/>
      <c r="OJ174" s="4"/>
      <c r="OK174" s="4"/>
      <c r="OL174" s="4"/>
      <c r="OM174" s="4"/>
      <c r="ON174" s="4"/>
      <c r="OO174" s="4"/>
      <c r="OP174" s="4"/>
      <c r="OQ174" s="4"/>
      <c r="OR174" s="4"/>
      <c r="OS174" s="4"/>
      <c r="OT174" s="4"/>
      <c r="OU174" s="4"/>
      <c r="OV174" s="4"/>
      <c r="OW174" s="4"/>
      <c r="OX174" s="4"/>
      <c r="OY174" s="4"/>
      <c r="OZ174" s="4"/>
      <c r="PA174" s="4"/>
      <c r="PB174" s="4"/>
      <c r="PC174" s="4"/>
      <c r="PD174" s="4"/>
      <c r="PE174" s="4"/>
      <c r="PF174" s="4"/>
      <c r="PG174" s="4"/>
      <c r="PH174" s="4"/>
      <c r="PI174" s="4"/>
      <c r="PJ174" s="4"/>
      <c r="PK174" s="4"/>
      <c r="PL174" s="4"/>
      <c r="PM174" s="4"/>
      <c r="PN174" s="4"/>
      <c r="PO174" s="4"/>
      <c r="PP174" s="4"/>
      <c r="PQ174" s="4"/>
      <c r="PR174" s="4"/>
      <c r="PS174" s="4"/>
      <c r="PT174" s="4"/>
      <c r="PU174" s="4"/>
      <c r="PV174" s="4"/>
      <c r="PW174" s="4"/>
      <c r="PX174" s="4"/>
      <c r="PY174" s="4"/>
      <c r="PZ174" s="4"/>
      <c r="QA174" s="4"/>
      <c r="QB174" s="4"/>
      <c r="QC174" s="4"/>
      <c r="QD174" s="4"/>
      <c r="QE174" s="4"/>
      <c r="QF174" s="4"/>
      <c r="QG174" s="4"/>
      <c r="QH174" s="4"/>
      <c r="QI174" s="4"/>
      <c r="QJ174" s="4"/>
      <c r="QK174" s="4"/>
      <c r="QL174" s="4"/>
      <c r="QM174" s="4"/>
      <c r="QN174" s="4"/>
      <c r="QO174" s="4"/>
      <c r="QP174" s="4"/>
      <c r="QQ174" s="4"/>
      <c r="QR174" s="4"/>
      <c r="QS174" s="4"/>
      <c r="QT174" s="4"/>
      <c r="QU174" s="4"/>
      <c r="QV174" s="4"/>
      <c r="QW174" s="4"/>
      <c r="QX174" s="4"/>
      <c r="QY174" s="4"/>
      <c r="QZ174" s="4"/>
      <c r="RA174" s="4"/>
      <c r="RB174" s="4"/>
      <c r="RC174" s="4"/>
      <c r="RD174" s="4"/>
      <c r="RE174" s="4"/>
      <c r="RF174" s="4"/>
      <c r="RG174" s="4"/>
      <c r="RH174" s="4"/>
      <c r="RI174" s="4"/>
      <c r="RJ174" s="4"/>
      <c r="RK174" s="4"/>
      <c r="RL174" s="4"/>
      <c r="RM174" s="4"/>
      <c r="RN174" s="4"/>
      <c r="RO174" s="4"/>
      <c r="RP174" s="4"/>
      <c r="RQ174" s="4"/>
      <c r="RR174" s="4"/>
      <c r="RS174" s="4"/>
      <c r="RT174" s="4"/>
      <c r="RU174" s="4"/>
      <c r="RV174" s="4"/>
      <c r="RW174" s="4"/>
      <c r="RX174" s="4"/>
      <c r="RY174" s="4"/>
      <c r="RZ174" s="4"/>
      <c r="SA174" s="4"/>
      <c r="SB174" s="4"/>
      <c r="SC174" s="4"/>
      <c r="SD174" s="4"/>
      <c r="SE174" s="4"/>
      <c r="SF174" s="4"/>
      <c r="SG174" s="4"/>
      <c r="SH174" s="4"/>
      <c r="SI174" s="4"/>
      <c r="SJ174" s="4"/>
      <c r="SK174" s="4"/>
      <c r="SL174" s="4"/>
      <c r="SM174" s="4"/>
      <c r="SN174" s="4"/>
      <c r="SO174" s="4"/>
      <c r="SP174" s="4"/>
      <c r="SQ174" s="4"/>
      <c r="SR174" s="4"/>
      <c r="SS174" s="4"/>
      <c r="ST174" s="4"/>
      <c r="SU174" s="4"/>
      <c r="SV174" s="4"/>
      <c r="SW174" s="4"/>
      <c r="SX174" s="4"/>
      <c r="SY174" s="4"/>
      <c r="SZ174" s="4"/>
      <c r="TA174" s="4"/>
      <c r="TB174" s="4"/>
      <c r="TC174" s="4"/>
      <c r="TD174" s="4"/>
      <c r="TE174" s="4"/>
      <c r="TF174" s="4"/>
      <c r="TG174" s="4"/>
      <c r="TH174" s="4"/>
      <c r="TI174" s="4"/>
      <c r="TJ174" s="4"/>
      <c r="TK174" s="4"/>
      <c r="TL174" s="4"/>
      <c r="TM174" s="4"/>
      <c r="TN174" s="4"/>
      <c r="TO174" s="4"/>
      <c r="TP174" s="4"/>
      <c r="TQ174" s="4"/>
      <c r="TR174" s="4"/>
      <c r="TS174" s="4"/>
      <c r="TT174" s="4"/>
      <c r="TU174" s="4"/>
      <c r="TV174" s="4"/>
      <c r="TW174" s="4"/>
      <c r="TX174" s="4"/>
      <c r="TY174" s="4"/>
      <c r="TZ174" s="4"/>
      <c r="UA174" s="4"/>
      <c r="UB174" s="4"/>
      <c r="UC174" s="4"/>
      <c r="UD174" s="4"/>
      <c r="UE174" s="4"/>
      <c r="UF174" s="4"/>
      <c r="UG174" s="4"/>
      <c r="UH174" s="4"/>
      <c r="UI174" s="4"/>
      <c r="UJ174" s="4"/>
      <c r="UK174" s="4"/>
      <c r="UL174" s="4"/>
      <c r="UM174" s="4"/>
      <c r="UN174" s="4"/>
      <c r="UO174" s="4"/>
      <c r="UP174" s="4"/>
      <c r="UQ174" s="4"/>
      <c r="UR174" s="4"/>
      <c r="US174" s="4"/>
      <c r="UT174" s="4"/>
      <c r="UU174" s="4"/>
      <c r="UV174" s="4"/>
      <c r="UW174" s="4"/>
      <c r="UX174" s="4"/>
      <c r="UY174" s="4"/>
      <c r="UZ174" s="4"/>
      <c r="VA174" s="4"/>
      <c r="VB174" s="4"/>
      <c r="VC174" s="4"/>
      <c r="VD174" s="4"/>
      <c r="VE174" s="4"/>
      <c r="VF174" s="4"/>
      <c r="VG174" s="4"/>
      <c r="VH174" s="4"/>
      <c r="VI174" s="4"/>
      <c r="VJ174" s="4"/>
      <c r="VK174" s="4"/>
      <c r="VL174" s="4"/>
      <c r="VM174" s="4"/>
      <c r="VN174" s="4"/>
      <c r="VO174" s="4"/>
      <c r="VP174" s="4"/>
      <c r="VQ174" s="4"/>
      <c r="VR174" s="4"/>
      <c r="VS174" s="4"/>
      <c r="VT174" s="4"/>
      <c r="VU174" s="4"/>
      <c r="VV174" s="4"/>
      <c r="VW174" s="4"/>
      <c r="VX174" s="4"/>
      <c r="VY174" s="4"/>
      <c r="VZ174" s="4"/>
      <c r="WA174" s="4"/>
      <c r="WB174" s="4"/>
      <c r="WC174" s="4"/>
      <c r="WD174" s="4"/>
      <c r="WE174" s="4"/>
      <c r="WF174" s="4"/>
      <c r="WG174" s="4"/>
      <c r="WH174" s="4"/>
      <c r="WI174" s="4"/>
      <c r="WJ174" s="4"/>
      <c r="WK174" s="4"/>
      <c r="WL174" s="4"/>
      <c r="WM174" s="4"/>
      <c r="WN174" s="4"/>
      <c r="WO174" s="4"/>
      <c r="WP174" s="4"/>
      <c r="WQ174" s="4"/>
      <c r="WR174" s="4"/>
      <c r="WS174" s="4"/>
      <c r="WT174" s="4"/>
      <c r="WU174" s="4"/>
      <c r="WV174" s="4"/>
      <c r="WW174" s="4"/>
      <c r="WX174" s="4"/>
      <c r="WY174" s="4"/>
      <c r="WZ174" s="4"/>
      <c r="XA174" s="4"/>
      <c r="XB174" s="4"/>
      <c r="XC174" s="4"/>
      <c r="XD174" s="4"/>
      <c r="XE174" s="4"/>
      <c r="XF174" s="4"/>
      <c r="XG174" s="4"/>
      <c r="XH174" s="4"/>
      <c r="XI174" s="4"/>
      <c r="XJ174" s="4"/>
      <c r="XK174" s="4"/>
      <c r="XL174" s="4"/>
      <c r="XM174" s="4"/>
      <c r="XN174" s="4"/>
      <c r="XO174" s="4"/>
      <c r="XP174" s="4"/>
      <c r="XQ174" s="4"/>
      <c r="XR174" s="4"/>
      <c r="XS174" s="4"/>
      <c r="XT174" s="4"/>
      <c r="XU174" s="4"/>
      <c r="XV174" s="4"/>
      <c r="XW174" s="4"/>
      <c r="XX174" s="4"/>
      <c r="XY174" s="4"/>
      <c r="XZ174" s="4"/>
      <c r="YA174" s="4"/>
      <c r="YB174" s="4"/>
      <c r="YC174" s="4"/>
      <c r="YD174" s="4"/>
      <c r="YE174" s="4"/>
      <c r="YF174" s="4"/>
      <c r="YG174" s="4"/>
      <c r="YH174" s="4"/>
      <c r="YI174" s="4"/>
      <c r="YJ174" s="4"/>
      <c r="YK174" s="4"/>
      <c r="YL174" s="4"/>
      <c r="YM174" s="4"/>
      <c r="YN174" s="4"/>
      <c r="YO174" s="4"/>
      <c r="YP174" s="4"/>
      <c r="YQ174" s="4"/>
      <c r="YR174" s="4"/>
      <c r="YS174" s="4"/>
      <c r="YT174" s="4"/>
      <c r="YU174" s="4"/>
      <c r="YV174" s="4"/>
      <c r="YW174" s="4"/>
      <c r="YX174" s="4"/>
      <c r="YY174" s="4"/>
      <c r="YZ174" s="4"/>
      <c r="ZA174" s="4"/>
      <c r="ZB174" s="4"/>
      <c r="ZC174" s="4"/>
      <c r="ZD174" s="4"/>
      <c r="ZE174" s="4"/>
      <c r="ZF174" s="4"/>
      <c r="ZG174" s="4"/>
      <c r="ZH174" s="4"/>
      <c r="ZI174" s="4"/>
      <c r="ZJ174" s="4"/>
      <c r="ZK174" s="4"/>
      <c r="ZL174" s="4"/>
      <c r="ZM174" s="4"/>
      <c r="ZN174" s="4"/>
      <c r="ZO174" s="4"/>
      <c r="ZP174" s="4"/>
      <c r="ZQ174" s="4"/>
      <c r="ZR174" s="4"/>
      <c r="ZS174" s="4"/>
      <c r="ZT174" s="4"/>
      <c r="ZU174" s="4"/>
      <c r="ZV174" s="4"/>
      <c r="ZW174" s="4"/>
      <c r="ZX174" s="4"/>
      <c r="ZY174" s="4"/>
      <c r="ZZ174" s="4"/>
      <c r="AAA174" s="4"/>
      <c r="AAB174" s="4"/>
      <c r="AAC174" s="4"/>
      <c r="AAD174" s="4"/>
      <c r="AAE174" s="4"/>
      <c r="AAF174" s="4"/>
      <c r="AAG174" s="4"/>
      <c r="AAH174" s="4"/>
      <c r="AAI174" s="4"/>
      <c r="AAJ174" s="4"/>
      <c r="AAK174" s="4"/>
      <c r="AAL174" s="4"/>
      <c r="AAM174" s="4"/>
      <c r="AAN174" s="4"/>
      <c r="AAO174" s="4"/>
      <c r="AAP174" s="4"/>
      <c r="AAQ174" s="4"/>
      <c r="AAR174" s="4"/>
      <c r="AAS174" s="4"/>
      <c r="AAT174" s="4"/>
      <c r="AAU174" s="4"/>
      <c r="AAV174" s="4"/>
      <c r="AAW174" s="4"/>
      <c r="AAX174" s="4"/>
      <c r="AAY174" s="4"/>
      <c r="AAZ174" s="4"/>
      <c r="ABA174" s="4"/>
      <c r="ABB174" s="4"/>
      <c r="ABC174" s="4"/>
      <c r="ABD174" s="4"/>
      <c r="ABE174" s="4"/>
      <c r="ABF174" s="4"/>
      <c r="ABG174" s="4"/>
      <c r="ABH174" s="4"/>
      <c r="ABI174" s="4"/>
      <c r="ABJ174" s="4"/>
      <c r="ABK174" s="4"/>
      <c r="ABL174" s="4"/>
      <c r="ABM174" s="4"/>
      <c r="ABN174" s="4"/>
      <c r="ABO174" s="4"/>
      <c r="ABP174" s="4"/>
      <c r="ABQ174" s="4"/>
      <c r="ABR174" s="4"/>
      <c r="ABS174" s="4"/>
      <c r="ABT174" s="4"/>
      <c r="ABU174" s="4"/>
      <c r="ABV174" s="4"/>
      <c r="ABW174" s="4"/>
      <c r="ABX174" s="4"/>
      <c r="ABY174" s="4"/>
      <c r="ABZ174" s="4"/>
      <c r="ACA174" s="4"/>
      <c r="ACB174" s="4"/>
      <c r="ACC174" s="4"/>
      <c r="ACD174" s="4"/>
      <c r="ACE174" s="4"/>
      <c r="ACF174" s="4"/>
      <c r="ACG174" s="4"/>
      <c r="ACH174" s="4"/>
      <c r="ACI174" s="4"/>
      <c r="ACJ174" s="4"/>
      <c r="ACK174" s="4"/>
      <c r="ACL174" s="4"/>
      <c r="ACM174" s="4"/>
      <c r="ACN174" s="4"/>
      <c r="ACO174" s="4"/>
      <c r="ACP174" s="4"/>
      <c r="ACQ174" s="4"/>
      <c r="ACR174" s="4"/>
      <c r="ACS174" s="4"/>
      <c r="ACT174" s="4"/>
      <c r="ACU174" s="4"/>
      <c r="ACV174" s="4"/>
      <c r="ACW174" s="4"/>
      <c r="ACX174" s="4"/>
      <c r="ACY174" s="4"/>
      <c r="ACZ174" s="4"/>
      <c r="ADA174" s="4"/>
      <c r="ADB174" s="4"/>
      <c r="ADC174" s="4"/>
      <c r="ADD174" s="4"/>
      <c r="ADE174" s="4"/>
      <c r="ADF174" s="4"/>
      <c r="ADG174" s="4"/>
      <c r="ADH174" s="4"/>
      <c r="ADI174" s="4"/>
      <c r="ADJ174" s="4"/>
      <c r="ADK174" s="4"/>
      <c r="ADL174" s="4"/>
      <c r="ADM174" s="4"/>
      <c r="ADN174" s="4"/>
      <c r="ADO174" s="4"/>
      <c r="ADP174" s="4"/>
      <c r="ADQ174" s="4"/>
      <c r="ADR174" s="4"/>
      <c r="ADS174" s="4"/>
      <c r="ADT174" s="4"/>
      <c r="ADU174" s="4"/>
      <c r="ADV174" s="4"/>
      <c r="ADW174" s="4"/>
      <c r="ADX174" s="4"/>
      <c r="ADY174" s="4"/>
      <c r="ADZ174" s="4"/>
      <c r="AEA174" s="4"/>
      <c r="AEB174" s="4"/>
      <c r="AEC174" s="4"/>
      <c r="AED174" s="4"/>
      <c r="AEE174" s="4"/>
      <c r="AEF174" s="4"/>
      <c r="AEG174" s="4"/>
      <c r="AEH174" s="4"/>
      <c r="AEI174" s="4"/>
      <c r="AEJ174" s="4"/>
      <c r="AEK174" s="4"/>
      <c r="AEL174" s="4"/>
      <c r="AEM174" s="4"/>
      <c r="AEN174" s="4"/>
      <c r="AEO174" s="4"/>
      <c r="AEP174" s="4"/>
      <c r="AEQ174" s="4"/>
      <c r="AER174" s="4"/>
      <c r="AES174" s="4"/>
      <c r="AET174" s="4"/>
      <c r="AEU174" s="4"/>
      <c r="AEV174" s="4"/>
      <c r="AEW174" s="4"/>
      <c r="AEX174" s="4"/>
      <c r="AEY174" s="4"/>
      <c r="AEZ174" s="4"/>
      <c r="AFA174" s="4"/>
      <c r="AFB174" s="4"/>
      <c r="AFC174" s="4"/>
      <c r="AFD174" s="4"/>
      <c r="AFE174" s="4"/>
      <c r="AFF174" s="4"/>
      <c r="AFG174" s="4"/>
      <c r="AFH174" s="4"/>
      <c r="AFI174" s="4"/>
      <c r="AFJ174" s="4"/>
      <c r="AFK174" s="4"/>
      <c r="AFL174" s="4"/>
      <c r="AFM174" s="4"/>
      <c r="AFN174" s="4"/>
      <c r="AFO174" s="4"/>
      <c r="AFP174" s="4"/>
      <c r="AFQ174" s="4"/>
      <c r="AFR174" s="4"/>
      <c r="AFS174" s="4"/>
      <c r="AFT174" s="4"/>
      <c r="AFU174" s="4"/>
      <c r="AFV174" s="4"/>
      <c r="AFW174" s="4"/>
      <c r="AFX174" s="4"/>
      <c r="AFY174" s="4"/>
      <c r="AFZ174" s="4"/>
      <c r="AGA174" s="4"/>
      <c r="AGB174" s="4"/>
      <c r="AGC174" s="4"/>
      <c r="AGD174" s="4"/>
      <c r="AGE174" s="4"/>
      <c r="AGF174" s="4"/>
      <c r="AGG174" s="4"/>
      <c r="AGH174" s="4"/>
      <c r="AGI174" s="4"/>
      <c r="AGJ174" s="4"/>
      <c r="AGK174" s="4"/>
      <c r="AGL174" s="4"/>
      <c r="AGM174" s="4"/>
      <c r="AGN174" s="4"/>
      <c r="AGO174" s="4"/>
      <c r="AGP174" s="4"/>
      <c r="AGQ174" s="4"/>
      <c r="AGR174" s="4"/>
      <c r="AGS174" s="4"/>
      <c r="AGT174" s="4"/>
      <c r="AGU174" s="4"/>
      <c r="AGV174" s="4"/>
      <c r="AGW174" s="4"/>
      <c r="AGX174" s="4"/>
      <c r="AGY174" s="4"/>
      <c r="AGZ174" s="4"/>
      <c r="AHA174" s="4"/>
      <c r="AHB174" s="4"/>
      <c r="AHC174" s="4"/>
      <c r="AHD174" s="4"/>
      <c r="AHE174" s="4"/>
      <c r="AHF174" s="4"/>
      <c r="AHG174" s="4"/>
      <c r="AHH174" s="4"/>
      <c r="AHI174" s="4"/>
      <c r="AHJ174" s="4"/>
      <c r="AHK174" s="4"/>
      <c r="AHL174" s="4"/>
      <c r="AHM174" s="4"/>
      <c r="AHN174" s="4"/>
      <c r="AHO174" s="4"/>
      <c r="AHP174" s="4"/>
      <c r="AHQ174" s="4"/>
      <c r="AHR174" s="4"/>
      <c r="AHS174" s="4"/>
      <c r="AHT174" s="4"/>
      <c r="AHU174" s="4"/>
      <c r="AHV174" s="4"/>
      <c r="AHW174" s="4"/>
      <c r="AHX174" s="4"/>
      <c r="AHY174" s="4"/>
      <c r="AHZ174" s="4"/>
      <c r="AIA174" s="4"/>
      <c r="AIB174" s="4"/>
      <c r="AIC174" s="4"/>
      <c r="AID174" s="4"/>
      <c r="AIE174" s="4"/>
      <c r="AIF174" s="4"/>
      <c r="AIG174" s="4"/>
      <c r="AIH174" s="4"/>
      <c r="AII174" s="4"/>
      <c r="AIJ174" s="4"/>
      <c r="AIK174" s="4"/>
      <c r="AIL174" s="4"/>
      <c r="AIM174" s="4"/>
      <c r="AIN174" s="4"/>
      <c r="AIO174" s="4"/>
      <c r="AIP174" s="4"/>
      <c r="AIQ174" s="4"/>
      <c r="AIR174" s="4"/>
      <c r="AIS174" s="4"/>
      <c r="AIT174" s="4"/>
      <c r="AIU174" s="4"/>
      <c r="AIV174" s="4"/>
      <c r="AIW174" s="4"/>
      <c r="AIX174" s="4"/>
      <c r="AIY174" s="4"/>
      <c r="AIZ174" s="4"/>
      <c r="AJA174" s="4"/>
      <c r="AJB174" s="4"/>
      <c r="AJC174" s="4"/>
      <c r="AJD174" s="4"/>
      <c r="AJE174" s="4"/>
      <c r="AJF174" s="4"/>
      <c r="AJG174" s="4"/>
      <c r="AJH174" s="4"/>
      <c r="AJI174" s="4"/>
      <c r="AJJ174" s="4"/>
      <c r="AJK174" s="4"/>
      <c r="AJL174" s="4"/>
      <c r="AJM174" s="4"/>
      <c r="AJN174" s="4"/>
      <c r="AJO174" s="4"/>
      <c r="AJP174" s="4"/>
      <c r="AJQ174" s="4"/>
      <c r="AJR174" s="4"/>
      <c r="AJS174" s="4"/>
      <c r="AJT174" s="4"/>
      <c r="AJU174" s="4"/>
      <c r="AJV174" s="4"/>
      <c r="AJW174" s="4"/>
      <c r="AJX174" s="4"/>
      <c r="AJY174" s="4"/>
      <c r="AJZ174" s="4"/>
      <c r="AKA174" s="4"/>
      <c r="AKB174" s="4"/>
      <c r="AKC174" s="4"/>
      <c r="AKD174" s="4"/>
      <c r="AKE174" s="4"/>
      <c r="AKF174" s="4"/>
      <c r="AKG174" s="4"/>
      <c r="AKH174" s="4"/>
      <c r="AKI174" s="4"/>
      <c r="AKJ174" s="4"/>
      <c r="AKK174" s="4"/>
      <c r="AKL174" s="4"/>
      <c r="AKM174" s="4"/>
      <c r="AKN174" s="4"/>
      <c r="AKO174" s="4"/>
      <c r="AKP174" s="4"/>
      <c r="AKQ174" s="4"/>
      <c r="AKR174" s="4"/>
      <c r="AKS174" s="4"/>
      <c r="AKT174" s="4"/>
      <c r="AKU174" s="4"/>
      <c r="AKV174" s="4"/>
      <c r="AKW174" s="4"/>
      <c r="AKX174" s="4"/>
      <c r="AKY174" s="4"/>
      <c r="AKZ174" s="4"/>
      <c r="ALA174" s="4"/>
      <c r="ALB174" s="4"/>
      <c r="ALC174" s="4"/>
      <c r="ALD174" s="4"/>
      <c r="ALE174" s="4"/>
      <c r="ALF174" s="4"/>
      <c r="ALG174" s="4"/>
      <c r="ALH174" s="4"/>
      <c r="ALI174" s="4"/>
      <c r="ALJ174" s="4"/>
      <c r="ALK174" s="4"/>
      <c r="ALL174" s="4"/>
      <c r="ALM174" s="4"/>
      <c r="ALN174" s="4"/>
      <c r="ALO174" s="4"/>
      <c r="ALP174" s="4"/>
      <c r="ALQ174" s="4"/>
      <c r="ALR174" s="4"/>
      <c r="ALS174" s="4"/>
      <c r="ALT174" s="4"/>
      <c r="ALU174" s="4"/>
      <c r="ALV174" s="4"/>
      <c r="ALW174" s="4"/>
      <c r="ALX174" s="4"/>
      <c r="ALY174" s="4"/>
      <c r="ALZ174" s="4"/>
      <c r="AMA174" s="4"/>
      <c r="AMB174" s="4"/>
      <c r="AMC174" s="4"/>
      <c r="AMD174" s="4"/>
      <c r="AME174" s="4"/>
      <c r="AMF174" s="4"/>
      <c r="AMG174" s="4"/>
      <c r="AMH174" s="4"/>
      <c r="AMI174" s="4"/>
      <c r="AMJ174" s="4"/>
      <c r="AMK174" s="4"/>
    </row>
    <row r="175" spans="1:1025" ht="17.100000000000001" customHeight="1">
      <c r="A175" s="21" t="s">
        <v>1129</v>
      </c>
      <c r="B175" s="20">
        <f>SUM(C175:W175)</f>
        <v>196</v>
      </c>
      <c r="D175" s="20">
        <v>0</v>
      </c>
      <c r="E175" s="3">
        <v>0</v>
      </c>
      <c r="F175" s="3">
        <f>SUM(50)</f>
        <v>50</v>
      </c>
      <c r="G175" s="4">
        <f>SUM(34+42+34+36)</f>
        <v>146</v>
      </c>
      <c r="H175" s="4"/>
    </row>
    <row r="176" spans="1:1025" ht="17.100000000000001" customHeight="1">
      <c r="A176" s="21" t="s">
        <v>1130</v>
      </c>
      <c r="B176" s="20">
        <f>SUM(C176:W176)</f>
        <v>196</v>
      </c>
      <c r="D176" s="20">
        <v>0</v>
      </c>
      <c r="E176" s="3">
        <v>0</v>
      </c>
      <c r="F176" s="3">
        <v>0</v>
      </c>
      <c r="H176" s="4">
        <f>SUM(53+39+62)</f>
        <v>154</v>
      </c>
      <c r="I176" s="4">
        <f>SUM(42)</f>
        <v>42</v>
      </c>
      <c r="JA176" s="4"/>
      <c r="JB176" s="4"/>
      <c r="JC176" s="4"/>
      <c r="JD176" s="4"/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/>
      <c r="JR176" s="4"/>
      <c r="JS176" s="4"/>
      <c r="JT176" s="4"/>
      <c r="JU176" s="4"/>
      <c r="JV176" s="4"/>
      <c r="JW176" s="4"/>
      <c r="JX176" s="4"/>
      <c r="JY176" s="4"/>
      <c r="JZ176" s="4"/>
      <c r="KA176" s="4"/>
      <c r="KB176" s="4"/>
      <c r="KC176" s="4"/>
      <c r="KD176" s="4"/>
      <c r="KE176" s="4"/>
      <c r="KF176" s="4"/>
      <c r="KG176" s="4"/>
      <c r="KH176" s="4"/>
      <c r="KI176" s="4"/>
      <c r="KJ176" s="4"/>
      <c r="KK176" s="4"/>
      <c r="KL176" s="4"/>
      <c r="KM176" s="4"/>
      <c r="KN176" s="4"/>
      <c r="KO176" s="4"/>
      <c r="KP176" s="4"/>
      <c r="KQ176" s="4"/>
      <c r="KR176" s="4"/>
      <c r="KS176" s="4"/>
      <c r="KT176" s="4"/>
      <c r="KU176" s="4"/>
      <c r="KV176" s="4"/>
      <c r="KW176" s="4"/>
      <c r="KX176" s="4"/>
      <c r="KY176" s="4"/>
      <c r="KZ176" s="4"/>
      <c r="LA176" s="4"/>
      <c r="LB176" s="4"/>
      <c r="LC176" s="4"/>
      <c r="LD176" s="4"/>
      <c r="LE176" s="4"/>
      <c r="LF176" s="4"/>
      <c r="LG176" s="4"/>
      <c r="LH176" s="4"/>
      <c r="LI176" s="4"/>
      <c r="LJ176" s="4"/>
      <c r="LK176" s="4"/>
      <c r="LL176" s="4"/>
      <c r="LM176" s="4"/>
      <c r="LN176" s="4"/>
      <c r="LO176" s="4"/>
      <c r="LP176" s="4"/>
      <c r="LQ176" s="4"/>
      <c r="LR176" s="4"/>
      <c r="LS176" s="4"/>
      <c r="LT176" s="4"/>
      <c r="LU176" s="4"/>
      <c r="LV176" s="4"/>
      <c r="LW176" s="4"/>
      <c r="LX176" s="4"/>
      <c r="LY176" s="4"/>
      <c r="LZ176" s="4"/>
      <c r="MA176" s="4"/>
      <c r="MB176" s="4"/>
      <c r="MC176" s="4"/>
      <c r="MD176" s="4"/>
      <c r="ME176" s="4"/>
      <c r="MF176" s="4"/>
      <c r="MG176" s="4"/>
      <c r="MH176" s="4"/>
      <c r="MI176" s="4"/>
      <c r="MJ176" s="4"/>
      <c r="MK176" s="4"/>
      <c r="ML176" s="4"/>
      <c r="MM176" s="4"/>
      <c r="MN176" s="4"/>
      <c r="MO176" s="4"/>
      <c r="MP176" s="4"/>
      <c r="MQ176" s="4"/>
      <c r="MR176" s="4"/>
      <c r="MS176" s="4"/>
      <c r="MT176" s="4"/>
      <c r="MU176" s="4"/>
      <c r="MV176" s="4"/>
      <c r="MW176" s="4"/>
      <c r="MX176" s="4"/>
      <c r="MY176" s="4"/>
      <c r="MZ176" s="4"/>
      <c r="NA176" s="4"/>
      <c r="NB176" s="4"/>
      <c r="NC176" s="4"/>
      <c r="ND176" s="4"/>
      <c r="NE176" s="4"/>
      <c r="NF176" s="4"/>
      <c r="NG176" s="4"/>
      <c r="NH176" s="4"/>
      <c r="NI176" s="4"/>
      <c r="NJ176" s="4"/>
      <c r="NK176" s="4"/>
      <c r="NL176" s="4"/>
      <c r="NM176" s="4"/>
      <c r="NN176" s="4"/>
      <c r="NO176" s="4"/>
      <c r="NP176" s="4"/>
      <c r="NQ176" s="4"/>
      <c r="NR176" s="4"/>
      <c r="NS176" s="4"/>
      <c r="NT176" s="4"/>
      <c r="NU176" s="4"/>
      <c r="NV176" s="4"/>
      <c r="NW176" s="4"/>
      <c r="NX176" s="4"/>
      <c r="NY176" s="4"/>
      <c r="NZ176" s="4"/>
      <c r="OA176" s="4"/>
      <c r="OB176" s="4"/>
      <c r="OC176" s="4"/>
      <c r="OD176" s="4"/>
      <c r="OE176" s="4"/>
      <c r="OF176" s="4"/>
      <c r="OG176" s="4"/>
      <c r="OH176" s="4"/>
      <c r="OI176" s="4"/>
      <c r="OJ176" s="4"/>
      <c r="OK176" s="4"/>
      <c r="OL176" s="4"/>
      <c r="OM176" s="4"/>
      <c r="ON176" s="4"/>
      <c r="OO176" s="4"/>
      <c r="OP176" s="4"/>
      <c r="OQ176" s="4"/>
      <c r="OR176" s="4"/>
      <c r="OS176" s="4"/>
      <c r="OT176" s="4"/>
      <c r="OU176" s="4"/>
      <c r="OV176" s="4"/>
      <c r="OW176" s="4"/>
      <c r="OX176" s="4"/>
      <c r="OY176" s="4"/>
      <c r="OZ176" s="4"/>
      <c r="PA176" s="4"/>
      <c r="PB176" s="4"/>
      <c r="PC176" s="4"/>
      <c r="PD176" s="4"/>
      <c r="PE176" s="4"/>
      <c r="PF176" s="4"/>
      <c r="PG176" s="4"/>
      <c r="PH176" s="4"/>
      <c r="PI176" s="4"/>
      <c r="PJ176" s="4"/>
      <c r="PK176" s="4"/>
      <c r="PL176" s="4"/>
      <c r="PM176" s="4"/>
      <c r="PN176" s="4"/>
      <c r="PO176" s="4"/>
      <c r="PP176" s="4"/>
      <c r="PQ176" s="4"/>
      <c r="PR176" s="4"/>
      <c r="PS176" s="4"/>
      <c r="PT176" s="4"/>
      <c r="PU176" s="4"/>
      <c r="PV176" s="4"/>
      <c r="PW176" s="4"/>
      <c r="PX176" s="4"/>
      <c r="PY176" s="4"/>
      <c r="PZ176" s="4"/>
      <c r="QA176" s="4"/>
      <c r="QB176" s="4"/>
      <c r="QC176" s="4"/>
      <c r="QD176" s="4"/>
      <c r="QE176" s="4"/>
      <c r="QF176" s="4"/>
      <c r="QG176" s="4"/>
      <c r="QH176" s="4"/>
      <c r="QI176" s="4"/>
      <c r="QJ176" s="4"/>
      <c r="QK176" s="4"/>
      <c r="QL176" s="4"/>
      <c r="QM176" s="4"/>
      <c r="QN176" s="4"/>
      <c r="QO176" s="4"/>
      <c r="QP176" s="4"/>
      <c r="QQ176" s="4"/>
      <c r="QR176" s="4"/>
      <c r="QS176" s="4"/>
      <c r="QT176" s="4"/>
      <c r="QU176" s="4"/>
      <c r="QV176" s="4"/>
      <c r="QW176" s="4"/>
      <c r="QX176" s="4"/>
      <c r="QY176" s="4"/>
      <c r="QZ176" s="4"/>
      <c r="RA176" s="4"/>
      <c r="RB176" s="4"/>
      <c r="RC176" s="4"/>
      <c r="RD176" s="4"/>
      <c r="RE176" s="4"/>
      <c r="RF176" s="4"/>
      <c r="RG176" s="4"/>
      <c r="RH176" s="4"/>
      <c r="RI176" s="4"/>
      <c r="RJ176" s="4"/>
      <c r="RK176" s="4"/>
      <c r="RL176" s="4"/>
      <c r="RM176" s="4"/>
      <c r="RN176" s="4"/>
      <c r="RO176" s="4"/>
      <c r="RP176" s="4"/>
      <c r="RQ176" s="4"/>
      <c r="RR176" s="4"/>
      <c r="RS176" s="4"/>
      <c r="RT176" s="4"/>
      <c r="RU176" s="4"/>
      <c r="RV176" s="4"/>
      <c r="RW176" s="4"/>
      <c r="RX176" s="4"/>
      <c r="RY176" s="4"/>
      <c r="RZ176" s="4"/>
      <c r="SA176" s="4"/>
      <c r="SB176" s="4"/>
      <c r="SC176" s="4"/>
      <c r="SD176" s="4"/>
      <c r="SE176" s="4"/>
      <c r="SF176" s="4"/>
      <c r="SG176" s="4"/>
      <c r="SH176" s="4"/>
      <c r="SI176" s="4"/>
      <c r="SJ176" s="4"/>
      <c r="SK176" s="4"/>
      <c r="SL176" s="4"/>
      <c r="SM176" s="4"/>
      <c r="SN176" s="4"/>
      <c r="SO176" s="4"/>
      <c r="SP176" s="4"/>
      <c r="SQ176" s="4"/>
      <c r="SR176" s="4"/>
      <c r="SS176" s="4"/>
      <c r="ST176" s="4"/>
      <c r="SU176" s="4"/>
      <c r="SV176" s="4"/>
      <c r="SW176" s="4"/>
      <c r="SX176" s="4"/>
      <c r="SY176" s="4"/>
      <c r="SZ176" s="4"/>
      <c r="TA176" s="4"/>
      <c r="TB176" s="4"/>
      <c r="TC176" s="4"/>
      <c r="TD176" s="4"/>
      <c r="TE176" s="4"/>
      <c r="TF176" s="4"/>
      <c r="TG176" s="4"/>
      <c r="TH176" s="4"/>
      <c r="TI176" s="4"/>
      <c r="TJ176" s="4"/>
      <c r="TK176" s="4"/>
      <c r="TL176" s="4"/>
      <c r="TM176" s="4"/>
      <c r="TN176" s="4"/>
      <c r="TO176" s="4"/>
      <c r="TP176" s="4"/>
      <c r="TQ176" s="4"/>
      <c r="TR176" s="4"/>
      <c r="TS176" s="4"/>
      <c r="TT176" s="4"/>
      <c r="TU176" s="4"/>
      <c r="TV176" s="4"/>
      <c r="TW176" s="4"/>
      <c r="TX176" s="4"/>
      <c r="TY176" s="4"/>
      <c r="TZ176" s="4"/>
      <c r="UA176" s="4"/>
      <c r="UB176" s="4"/>
      <c r="UC176" s="4"/>
      <c r="UD176" s="4"/>
      <c r="UE176" s="4"/>
      <c r="UF176" s="4"/>
      <c r="UG176" s="4"/>
      <c r="UH176" s="4"/>
      <c r="UI176" s="4"/>
      <c r="UJ176" s="4"/>
      <c r="UK176" s="4"/>
      <c r="UL176" s="4"/>
      <c r="UM176" s="4"/>
      <c r="UN176" s="4"/>
      <c r="UO176" s="4"/>
      <c r="UP176" s="4"/>
      <c r="UQ176" s="4"/>
      <c r="UR176" s="4"/>
      <c r="US176" s="4"/>
      <c r="UT176" s="4"/>
      <c r="UU176" s="4"/>
      <c r="UV176" s="4"/>
      <c r="UW176" s="4"/>
      <c r="UX176" s="4"/>
      <c r="UY176" s="4"/>
      <c r="UZ176" s="4"/>
      <c r="VA176" s="4"/>
      <c r="VB176" s="4"/>
      <c r="VC176" s="4"/>
      <c r="VD176" s="4"/>
      <c r="VE176" s="4"/>
      <c r="VF176" s="4"/>
      <c r="VG176" s="4"/>
      <c r="VH176" s="4"/>
      <c r="VI176" s="4"/>
      <c r="VJ176" s="4"/>
      <c r="VK176" s="4"/>
      <c r="VL176" s="4"/>
      <c r="VM176" s="4"/>
      <c r="VN176" s="4"/>
      <c r="VO176" s="4"/>
      <c r="VP176" s="4"/>
      <c r="VQ176" s="4"/>
      <c r="VR176" s="4"/>
      <c r="VS176" s="4"/>
      <c r="VT176" s="4"/>
      <c r="VU176" s="4"/>
      <c r="VV176" s="4"/>
      <c r="VW176" s="4"/>
      <c r="VX176" s="4"/>
      <c r="VY176" s="4"/>
      <c r="VZ176" s="4"/>
      <c r="WA176" s="4"/>
      <c r="WB176" s="4"/>
      <c r="WC176" s="4"/>
      <c r="WD176" s="4"/>
      <c r="WE176" s="4"/>
      <c r="WF176" s="4"/>
      <c r="WG176" s="4"/>
      <c r="WH176" s="4"/>
      <c r="WI176" s="4"/>
      <c r="WJ176" s="4"/>
      <c r="WK176" s="4"/>
      <c r="WL176" s="4"/>
      <c r="WM176" s="4"/>
      <c r="WN176" s="4"/>
      <c r="WO176" s="4"/>
      <c r="WP176" s="4"/>
      <c r="WQ176" s="4"/>
      <c r="WR176" s="4"/>
      <c r="WS176" s="4"/>
      <c r="WT176" s="4"/>
      <c r="WU176" s="4"/>
      <c r="WV176" s="4"/>
      <c r="WW176" s="4"/>
      <c r="WX176" s="4"/>
      <c r="WY176" s="4"/>
      <c r="WZ176" s="4"/>
      <c r="XA176" s="4"/>
      <c r="XB176" s="4"/>
      <c r="XC176" s="4"/>
      <c r="XD176" s="4"/>
      <c r="XE176" s="4"/>
      <c r="XF176" s="4"/>
      <c r="XG176" s="4"/>
      <c r="XH176" s="4"/>
      <c r="XI176" s="4"/>
      <c r="XJ176" s="4"/>
      <c r="XK176" s="4"/>
      <c r="XL176" s="4"/>
      <c r="XM176" s="4"/>
      <c r="XN176" s="4"/>
      <c r="XO176" s="4"/>
      <c r="XP176" s="4"/>
      <c r="XQ176" s="4"/>
      <c r="XR176" s="4"/>
      <c r="XS176" s="4"/>
      <c r="XT176" s="4"/>
      <c r="XU176" s="4"/>
      <c r="XV176" s="4"/>
      <c r="XW176" s="4"/>
      <c r="XX176" s="4"/>
      <c r="XY176" s="4"/>
      <c r="XZ176" s="4"/>
      <c r="YA176" s="4"/>
      <c r="YB176" s="4"/>
      <c r="YC176" s="4"/>
      <c r="YD176" s="4"/>
      <c r="YE176" s="4"/>
      <c r="YF176" s="4"/>
      <c r="YG176" s="4"/>
      <c r="YH176" s="4"/>
      <c r="YI176" s="4"/>
      <c r="YJ176" s="4"/>
      <c r="YK176" s="4"/>
      <c r="YL176" s="4"/>
      <c r="YM176" s="4"/>
      <c r="YN176" s="4"/>
      <c r="YO176" s="4"/>
      <c r="YP176" s="4"/>
      <c r="YQ176" s="4"/>
      <c r="YR176" s="4"/>
      <c r="YS176" s="4"/>
      <c r="YT176" s="4"/>
      <c r="YU176" s="4"/>
      <c r="YV176" s="4"/>
      <c r="YW176" s="4"/>
      <c r="YX176" s="4"/>
      <c r="YY176" s="4"/>
      <c r="YZ176" s="4"/>
      <c r="ZA176" s="4"/>
      <c r="ZB176" s="4"/>
      <c r="ZC176" s="4"/>
      <c r="ZD176" s="4"/>
      <c r="ZE176" s="4"/>
      <c r="ZF176" s="4"/>
      <c r="ZG176" s="4"/>
      <c r="ZH176" s="4"/>
      <c r="ZI176" s="4"/>
      <c r="ZJ176" s="4"/>
      <c r="ZK176" s="4"/>
      <c r="ZL176" s="4"/>
      <c r="ZM176" s="4"/>
      <c r="ZN176" s="4"/>
      <c r="ZO176" s="4"/>
      <c r="ZP176" s="4"/>
      <c r="ZQ176" s="4"/>
      <c r="ZR176" s="4"/>
      <c r="ZS176" s="4"/>
      <c r="ZT176" s="4"/>
      <c r="ZU176" s="4"/>
      <c r="ZV176" s="4"/>
      <c r="ZW176" s="4"/>
      <c r="ZX176" s="4"/>
      <c r="ZY176" s="4"/>
      <c r="ZZ176" s="4"/>
      <c r="AAA176" s="4"/>
      <c r="AAB176" s="4"/>
      <c r="AAC176" s="4"/>
      <c r="AAD176" s="4"/>
      <c r="AAE176" s="4"/>
      <c r="AAF176" s="4"/>
      <c r="AAG176" s="4"/>
      <c r="AAH176" s="4"/>
      <c r="AAI176" s="4"/>
      <c r="AAJ176" s="4"/>
      <c r="AAK176" s="4"/>
      <c r="AAL176" s="4"/>
      <c r="AAM176" s="4"/>
      <c r="AAN176" s="4"/>
      <c r="AAO176" s="4"/>
      <c r="AAP176" s="4"/>
      <c r="AAQ176" s="4"/>
      <c r="AAR176" s="4"/>
      <c r="AAS176" s="4"/>
      <c r="AAT176" s="4"/>
      <c r="AAU176" s="4"/>
      <c r="AAV176" s="4"/>
      <c r="AAW176" s="4"/>
      <c r="AAX176" s="4"/>
      <c r="AAY176" s="4"/>
      <c r="AAZ176" s="4"/>
      <c r="ABA176" s="4"/>
      <c r="ABB176" s="4"/>
      <c r="ABC176" s="4"/>
      <c r="ABD176" s="4"/>
      <c r="ABE176" s="4"/>
      <c r="ABF176" s="4"/>
      <c r="ABG176" s="4"/>
      <c r="ABH176" s="4"/>
      <c r="ABI176" s="4"/>
      <c r="ABJ176" s="4"/>
      <c r="ABK176" s="4"/>
      <c r="ABL176" s="4"/>
      <c r="ABM176" s="4"/>
      <c r="ABN176" s="4"/>
      <c r="ABO176" s="4"/>
      <c r="ABP176" s="4"/>
      <c r="ABQ176" s="4"/>
      <c r="ABR176" s="4"/>
      <c r="ABS176" s="4"/>
      <c r="ABT176" s="4"/>
      <c r="ABU176" s="4"/>
      <c r="ABV176" s="4"/>
      <c r="ABW176" s="4"/>
      <c r="ABX176" s="4"/>
      <c r="ABY176" s="4"/>
      <c r="ABZ176" s="4"/>
      <c r="ACA176" s="4"/>
      <c r="ACB176" s="4"/>
      <c r="ACC176" s="4"/>
      <c r="ACD176" s="4"/>
      <c r="ACE176" s="4"/>
      <c r="ACF176" s="4"/>
      <c r="ACG176" s="4"/>
      <c r="ACH176" s="4"/>
      <c r="ACI176" s="4"/>
      <c r="ACJ176" s="4"/>
      <c r="ACK176" s="4"/>
      <c r="ACL176" s="4"/>
      <c r="ACM176" s="4"/>
      <c r="ACN176" s="4"/>
      <c r="ACO176" s="4"/>
      <c r="ACP176" s="4"/>
      <c r="ACQ176" s="4"/>
      <c r="ACR176" s="4"/>
      <c r="ACS176" s="4"/>
      <c r="ACT176" s="4"/>
      <c r="ACU176" s="4"/>
      <c r="ACV176" s="4"/>
      <c r="ACW176" s="4"/>
      <c r="ACX176" s="4"/>
      <c r="ACY176" s="4"/>
      <c r="ACZ176" s="4"/>
      <c r="ADA176" s="4"/>
      <c r="ADB176" s="4"/>
      <c r="ADC176" s="4"/>
      <c r="ADD176" s="4"/>
      <c r="ADE176" s="4"/>
      <c r="ADF176" s="4"/>
      <c r="ADG176" s="4"/>
      <c r="ADH176" s="4"/>
      <c r="ADI176" s="4"/>
      <c r="ADJ176" s="4"/>
      <c r="ADK176" s="4"/>
      <c r="ADL176" s="4"/>
      <c r="ADM176" s="4"/>
      <c r="ADN176" s="4"/>
      <c r="ADO176" s="4"/>
      <c r="ADP176" s="4"/>
      <c r="ADQ176" s="4"/>
      <c r="ADR176" s="4"/>
      <c r="ADS176" s="4"/>
      <c r="ADT176" s="4"/>
      <c r="ADU176" s="4"/>
      <c r="ADV176" s="4"/>
      <c r="ADW176" s="4"/>
      <c r="ADX176" s="4"/>
      <c r="ADY176" s="4"/>
      <c r="ADZ176" s="4"/>
      <c r="AEA176" s="4"/>
      <c r="AEB176" s="4"/>
      <c r="AEC176" s="4"/>
      <c r="AED176" s="4"/>
      <c r="AEE176" s="4"/>
      <c r="AEF176" s="4"/>
      <c r="AEG176" s="4"/>
      <c r="AEH176" s="4"/>
      <c r="AEI176" s="4"/>
      <c r="AEJ176" s="4"/>
      <c r="AEK176" s="4"/>
      <c r="AEL176" s="4"/>
      <c r="AEM176" s="4"/>
      <c r="AEN176" s="4"/>
      <c r="AEO176" s="4"/>
      <c r="AEP176" s="4"/>
      <c r="AEQ176" s="4"/>
      <c r="AER176" s="4"/>
      <c r="AES176" s="4"/>
      <c r="AET176" s="4"/>
      <c r="AEU176" s="4"/>
      <c r="AEV176" s="4"/>
      <c r="AEW176" s="4"/>
      <c r="AEX176" s="4"/>
      <c r="AEY176" s="4"/>
      <c r="AEZ176" s="4"/>
      <c r="AFA176" s="4"/>
      <c r="AFB176" s="4"/>
      <c r="AFC176" s="4"/>
      <c r="AFD176" s="4"/>
      <c r="AFE176" s="4"/>
      <c r="AFF176" s="4"/>
      <c r="AFG176" s="4"/>
      <c r="AFH176" s="4"/>
      <c r="AFI176" s="4"/>
      <c r="AFJ176" s="4"/>
      <c r="AFK176" s="4"/>
      <c r="AFL176" s="4"/>
      <c r="AFM176" s="4"/>
      <c r="AFN176" s="4"/>
      <c r="AFO176" s="4"/>
      <c r="AFP176" s="4"/>
      <c r="AFQ176" s="4"/>
      <c r="AFR176" s="4"/>
      <c r="AFS176" s="4"/>
      <c r="AFT176" s="4"/>
      <c r="AFU176" s="4"/>
      <c r="AFV176" s="4"/>
      <c r="AFW176" s="4"/>
      <c r="AFX176" s="4"/>
      <c r="AFY176" s="4"/>
      <c r="AFZ176" s="4"/>
      <c r="AGA176" s="4"/>
      <c r="AGB176" s="4"/>
      <c r="AGC176" s="4"/>
      <c r="AGD176" s="4"/>
      <c r="AGE176" s="4"/>
      <c r="AGF176" s="4"/>
      <c r="AGG176" s="4"/>
      <c r="AGH176" s="4"/>
      <c r="AGI176" s="4"/>
      <c r="AGJ176" s="4"/>
      <c r="AGK176" s="4"/>
      <c r="AGL176" s="4"/>
      <c r="AGM176" s="4"/>
      <c r="AGN176" s="4"/>
      <c r="AGO176" s="4"/>
      <c r="AGP176" s="4"/>
      <c r="AGQ176" s="4"/>
      <c r="AGR176" s="4"/>
      <c r="AGS176" s="4"/>
      <c r="AGT176" s="4"/>
      <c r="AGU176" s="4"/>
      <c r="AGV176" s="4"/>
      <c r="AGW176" s="4"/>
      <c r="AGX176" s="4"/>
      <c r="AGY176" s="4"/>
      <c r="AGZ176" s="4"/>
      <c r="AHA176" s="4"/>
      <c r="AHB176" s="4"/>
      <c r="AHC176" s="4"/>
      <c r="AHD176" s="4"/>
      <c r="AHE176" s="4"/>
      <c r="AHF176" s="4"/>
      <c r="AHG176" s="4"/>
      <c r="AHH176" s="4"/>
      <c r="AHI176" s="4"/>
      <c r="AHJ176" s="4"/>
      <c r="AHK176" s="4"/>
      <c r="AHL176" s="4"/>
      <c r="AHM176" s="4"/>
      <c r="AHN176" s="4"/>
      <c r="AHO176" s="4"/>
      <c r="AHP176" s="4"/>
      <c r="AHQ176" s="4"/>
      <c r="AHR176" s="4"/>
      <c r="AHS176" s="4"/>
      <c r="AHT176" s="4"/>
      <c r="AHU176" s="4"/>
      <c r="AHV176" s="4"/>
      <c r="AHW176" s="4"/>
      <c r="AHX176" s="4"/>
      <c r="AHY176" s="4"/>
      <c r="AHZ176" s="4"/>
      <c r="AIA176" s="4"/>
      <c r="AIB176" s="4"/>
      <c r="AIC176" s="4"/>
      <c r="AID176" s="4"/>
      <c r="AIE176" s="4"/>
      <c r="AIF176" s="4"/>
      <c r="AIG176" s="4"/>
      <c r="AIH176" s="4"/>
      <c r="AII176" s="4"/>
      <c r="AIJ176" s="4"/>
      <c r="AIK176" s="4"/>
      <c r="AIL176" s="4"/>
      <c r="AIM176" s="4"/>
      <c r="AIN176" s="4"/>
      <c r="AIO176" s="4"/>
      <c r="AIP176" s="4"/>
      <c r="AIQ176" s="4"/>
      <c r="AIR176" s="4"/>
      <c r="AIS176" s="4"/>
      <c r="AIT176" s="4"/>
      <c r="AIU176" s="4"/>
      <c r="AIV176" s="4"/>
      <c r="AIW176" s="4"/>
      <c r="AIX176" s="4"/>
      <c r="AIY176" s="4"/>
      <c r="AIZ176" s="4"/>
      <c r="AJA176" s="4"/>
      <c r="AJB176" s="4"/>
      <c r="AJC176" s="4"/>
      <c r="AJD176" s="4"/>
      <c r="AJE176" s="4"/>
      <c r="AJF176" s="4"/>
      <c r="AJG176" s="4"/>
      <c r="AJH176" s="4"/>
      <c r="AJI176" s="4"/>
      <c r="AJJ176" s="4"/>
      <c r="AJK176" s="4"/>
      <c r="AJL176" s="4"/>
      <c r="AJM176" s="4"/>
      <c r="AJN176" s="4"/>
      <c r="AJO176" s="4"/>
      <c r="AJP176" s="4"/>
      <c r="AJQ176" s="4"/>
      <c r="AJR176" s="4"/>
      <c r="AJS176" s="4"/>
      <c r="AJT176" s="4"/>
      <c r="AJU176" s="4"/>
      <c r="AJV176" s="4"/>
      <c r="AJW176" s="4"/>
      <c r="AJX176" s="4"/>
      <c r="AJY176" s="4"/>
      <c r="AJZ176" s="4"/>
      <c r="AKA176" s="4"/>
      <c r="AKB176" s="4"/>
      <c r="AKC176" s="4"/>
      <c r="AKD176" s="4"/>
      <c r="AKE176" s="4"/>
      <c r="AKF176" s="4"/>
      <c r="AKG176" s="4"/>
      <c r="AKH176" s="4"/>
      <c r="AKI176" s="4"/>
      <c r="AKJ176" s="4"/>
      <c r="AKK176" s="4"/>
      <c r="AKL176" s="4"/>
      <c r="AKM176" s="4"/>
      <c r="AKN176" s="4"/>
      <c r="AKO176" s="4"/>
      <c r="AKP176" s="4"/>
      <c r="AKQ176" s="4"/>
      <c r="AKR176" s="4"/>
      <c r="AKS176" s="4"/>
      <c r="AKT176" s="4"/>
      <c r="AKU176" s="4"/>
      <c r="AKV176" s="4"/>
      <c r="AKW176" s="4"/>
      <c r="AKX176" s="4"/>
      <c r="AKY176" s="4"/>
      <c r="AKZ176" s="4"/>
      <c r="ALA176" s="4"/>
      <c r="ALB176" s="4"/>
      <c r="ALC176" s="4"/>
      <c r="ALD176" s="4"/>
      <c r="ALE176" s="4"/>
      <c r="ALF176" s="4"/>
      <c r="ALG176" s="4"/>
      <c r="ALH176" s="4"/>
      <c r="ALI176" s="4"/>
      <c r="ALJ176" s="4"/>
      <c r="ALK176" s="4"/>
      <c r="ALL176" s="4"/>
      <c r="ALM176" s="4"/>
      <c r="ALN176" s="4"/>
      <c r="ALO176" s="4"/>
      <c r="ALP176" s="4"/>
      <c r="ALQ176" s="4"/>
      <c r="ALR176" s="4"/>
      <c r="ALS176" s="4"/>
      <c r="ALT176" s="4"/>
      <c r="ALU176" s="4"/>
      <c r="ALV176" s="4"/>
      <c r="ALW176" s="4"/>
      <c r="ALX176" s="4"/>
      <c r="ALY176" s="4"/>
      <c r="ALZ176" s="4"/>
      <c r="AMA176" s="4"/>
      <c r="AMB176" s="4"/>
      <c r="AMC176" s="4"/>
      <c r="AMD176" s="4"/>
      <c r="AME176" s="4"/>
      <c r="AMF176" s="4"/>
      <c r="AMG176" s="4"/>
      <c r="AMH176" s="4"/>
      <c r="AMI176" s="4"/>
      <c r="AMJ176" s="4"/>
      <c r="AMK176" s="4"/>
    </row>
    <row r="177" spans="1:1025" ht="17.100000000000001" customHeight="1">
      <c r="A177" s="21" t="s">
        <v>1192</v>
      </c>
      <c r="B177" s="20">
        <f>SUM(C177:W177)</f>
        <v>192.5</v>
      </c>
      <c r="D177" s="20">
        <f>34+31+55</f>
        <v>120</v>
      </c>
      <c r="E177" s="3">
        <v>0</v>
      </c>
      <c r="F177" s="3">
        <v>0</v>
      </c>
      <c r="H177" s="4">
        <f>SUM(34+38.5)</f>
        <v>72.5</v>
      </c>
    </row>
    <row r="178" spans="1:1025" ht="17.100000000000001" customHeight="1">
      <c r="A178" s="21" t="s">
        <v>1131</v>
      </c>
      <c r="B178" s="20">
        <f>SUM(C178:W178)</f>
        <v>192</v>
      </c>
      <c r="D178" s="20">
        <v>0</v>
      </c>
      <c r="E178" s="3">
        <v>0</v>
      </c>
      <c r="F178" s="3">
        <v>0</v>
      </c>
      <c r="H178" s="4"/>
      <c r="M178" s="4">
        <v>39</v>
      </c>
      <c r="N178" s="4">
        <v>92</v>
      </c>
      <c r="O178" s="4">
        <v>30</v>
      </c>
      <c r="P178" s="4">
        <v>31</v>
      </c>
    </row>
    <row r="179" spans="1:1025" ht="17.100000000000001" customHeight="1">
      <c r="A179" s="21" t="s">
        <v>1351</v>
      </c>
      <c r="B179" s="20">
        <f>SUM(C179:W179)</f>
        <v>186</v>
      </c>
      <c r="C179" s="20">
        <f>54+31</f>
        <v>85</v>
      </c>
      <c r="D179" s="20">
        <f>34+31+36</f>
        <v>101</v>
      </c>
      <c r="F179" s="3">
        <v>0</v>
      </c>
    </row>
    <row r="180" spans="1:1025" s="4" customFormat="1" ht="17.100000000000001" customHeight="1">
      <c r="A180" s="21" t="s">
        <v>1132</v>
      </c>
      <c r="B180" s="20">
        <f>SUM(C180:W180)</f>
        <v>185</v>
      </c>
      <c r="C180" s="20"/>
      <c r="D180" s="20">
        <v>0</v>
      </c>
      <c r="E180" s="3">
        <v>0</v>
      </c>
      <c r="F180" s="3">
        <v>0</v>
      </c>
      <c r="N180" s="4">
        <v>38</v>
      </c>
      <c r="O180" s="4">
        <v>74</v>
      </c>
      <c r="P180" s="4">
        <v>73</v>
      </c>
    </row>
    <row r="181" spans="1:1025" s="4" customFormat="1" ht="17.100000000000001" customHeight="1">
      <c r="A181" s="21" t="s">
        <v>1133</v>
      </c>
      <c r="B181" s="20">
        <f>SUM(C181:W181)</f>
        <v>176</v>
      </c>
      <c r="C181" s="20"/>
      <c r="D181" s="20">
        <v>0</v>
      </c>
      <c r="E181" s="3">
        <v>0</v>
      </c>
      <c r="F181" s="3">
        <v>0</v>
      </c>
      <c r="O181" s="4">
        <v>176</v>
      </c>
      <c r="JA181"/>
      <c r="JB181"/>
      <c r="JC181"/>
      <c r="JD181"/>
      <c r="JE181"/>
      <c r="JF181"/>
      <c r="JG181"/>
      <c r="JH181"/>
      <c r="JI181"/>
      <c r="JJ181"/>
      <c r="JK181"/>
      <c r="JL181"/>
      <c r="JM181"/>
      <c r="JN181"/>
      <c r="JO181"/>
      <c r="JP181"/>
      <c r="JQ181"/>
      <c r="JR181"/>
      <c r="JS181"/>
      <c r="JT181"/>
      <c r="JU181"/>
      <c r="JV181"/>
      <c r="JW181"/>
      <c r="JX181"/>
      <c r="JY181"/>
      <c r="JZ181"/>
      <c r="KA181"/>
      <c r="KB181"/>
      <c r="KC181"/>
      <c r="KD181"/>
      <c r="KE181"/>
      <c r="KF181"/>
      <c r="KG181"/>
      <c r="KH181"/>
      <c r="KI181"/>
      <c r="KJ181"/>
      <c r="KK181"/>
      <c r="KL181"/>
      <c r="KM181"/>
      <c r="KN181"/>
      <c r="KO181"/>
      <c r="KP181"/>
      <c r="KQ181"/>
      <c r="KR181"/>
      <c r="KS181"/>
      <c r="KT181"/>
      <c r="KU181"/>
      <c r="KV181"/>
      <c r="KW181"/>
      <c r="KX181"/>
      <c r="KY181"/>
      <c r="KZ181"/>
      <c r="LA181"/>
      <c r="LB181"/>
      <c r="LC181"/>
      <c r="LD181"/>
      <c r="LE181"/>
      <c r="LF181"/>
      <c r="LG181"/>
      <c r="LH181"/>
      <c r="LI181"/>
      <c r="LJ181"/>
      <c r="LK181"/>
      <c r="LL181"/>
      <c r="LM181"/>
      <c r="LN181"/>
      <c r="LO181"/>
      <c r="LP181"/>
      <c r="LQ181"/>
      <c r="LR181"/>
      <c r="LS181"/>
      <c r="LT181"/>
      <c r="LU181"/>
      <c r="LV181"/>
      <c r="LW181"/>
      <c r="LX181"/>
      <c r="LY181"/>
      <c r="LZ181"/>
      <c r="MA181"/>
      <c r="MB181"/>
      <c r="MC181"/>
      <c r="MD181"/>
      <c r="ME181"/>
      <c r="MF181"/>
      <c r="MG181"/>
      <c r="MH181"/>
      <c r="MI181"/>
      <c r="MJ181"/>
      <c r="MK181"/>
      <c r="ML181"/>
      <c r="MM181"/>
      <c r="MN181"/>
      <c r="MO181"/>
      <c r="MP181"/>
      <c r="MQ181"/>
      <c r="MR181"/>
      <c r="MS181"/>
      <c r="MT181"/>
      <c r="MU181"/>
      <c r="MV181"/>
      <c r="MW181"/>
      <c r="MX181"/>
      <c r="MY181"/>
      <c r="MZ181"/>
      <c r="NA181"/>
      <c r="NB181"/>
      <c r="NC181"/>
      <c r="ND181"/>
      <c r="NE181"/>
      <c r="NF181"/>
      <c r="NG181"/>
      <c r="NH181"/>
      <c r="NI181"/>
      <c r="NJ181"/>
      <c r="NK181"/>
      <c r="NL181"/>
      <c r="NM181"/>
      <c r="NN181"/>
      <c r="NO181"/>
      <c r="NP181"/>
      <c r="NQ181"/>
      <c r="NR181"/>
      <c r="NS181"/>
      <c r="NT181"/>
      <c r="NU181"/>
      <c r="NV181"/>
      <c r="NW181"/>
      <c r="NX181"/>
      <c r="NY181"/>
      <c r="NZ181"/>
      <c r="OA181"/>
      <c r="OB181"/>
      <c r="OC181"/>
      <c r="OD181"/>
      <c r="OE181"/>
      <c r="OF181"/>
      <c r="OG181"/>
      <c r="OH181"/>
      <c r="OI181"/>
      <c r="OJ181"/>
      <c r="OK181"/>
      <c r="OL181"/>
      <c r="OM181"/>
      <c r="ON181"/>
      <c r="OO181"/>
      <c r="OP181"/>
      <c r="OQ181"/>
      <c r="OR181"/>
      <c r="OS181"/>
      <c r="OT181"/>
      <c r="OU181"/>
      <c r="OV181"/>
      <c r="OW181"/>
      <c r="OX181"/>
      <c r="OY181"/>
      <c r="OZ181"/>
      <c r="PA181"/>
      <c r="PB181"/>
      <c r="PC181"/>
      <c r="PD181"/>
      <c r="PE181"/>
      <c r="PF181"/>
      <c r="PG181"/>
      <c r="PH181"/>
      <c r="PI181"/>
      <c r="PJ181"/>
      <c r="PK181"/>
      <c r="PL181"/>
      <c r="PM181"/>
      <c r="PN181"/>
      <c r="PO181"/>
      <c r="PP181"/>
      <c r="PQ181"/>
      <c r="PR181"/>
      <c r="PS181"/>
      <c r="PT181"/>
      <c r="PU181"/>
      <c r="PV181"/>
      <c r="PW181"/>
      <c r="PX181"/>
      <c r="PY181"/>
      <c r="PZ181"/>
      <c r="QA181"/>
      <c r="QB181"/>
      <c r="QC181"/>
      <c r="QD181"/>
      <c r="QE181"/>
      <c r="QF181"/>
      <c r="QG181"/>
      <c r="QH181"/>
      <c r="QI181"/>
      <c r="QJ181"/>
      <c r="QK181"/>
      <c r="QL181"/>
      <c r="QM181"/>
      <c r="QN181"/>
      <c r="QO181"/>
      <c r="QP181"/>
      <c r="QQ181"/>
      <c r="QR181"/>
      <c r="QS181"/>
      <c r="QT181"/>
      <c r="QU181"/>
      <c r="QV181"/>
      <c r="QW181"/>
      <c r="QX181"/>
      <c r="QY181"/>
      <c r="QZ181"/>
      <c r="RA181"/>
      <c r="RB181"/>
      <c r="RC181"/>
      <c r="RD181"/>
      <c r="RE181"/>
      <c r="RF181"/>
      <c r="RG181"/>
      <c r="RH181"/>
      <c r="RI181"/>
      <c r="RJ181"/>
      <c r="RK181"/>
      <c r="RL181"/>
      <c r="RM181"/>
      <c r="RN181"/>
      <c r="RO181"/>
      <c r="RP181"/>
      <c r="RQ181"/>
      <c r="RR181"/>
      <c r="RS181"/>
      <c r="RT181"/>
      <c r="RU181"/>
      <c r="RV181"/>
      <c r="RW181"/>
      <c r="RX181"/>
      <c r="RY181"/>
      <c r="RZ181"/>
      <c r="SA181"/>
      <c r="SB181"/>
      <c r="SC181"/>
      <c r="SD181"/>
      <c r="SE181"/>
      <c r="SF181"/>
      <c r="SG181"/>
      <c r="SH181"/>
      <c r="SI181"/>
      <c r="SJ181"/>
      <c r="SK181"/>
      <c r="SL181"/>
      <c r="SM181"/>
      <c r="SN181"/>
      <c r="SO181"/>
      <c r="SP181"/>
      <c r="SQ181"/>
      <c r="SR181"/>
      <c r="SS181"/>
      <c r="ST181"/>
      <c r="SU181"/>
      <c r="SV181"/>
      <c r="SW181"/>
      <c r="SX181"/>
      <c r="SY181"/>
      <c r="SZ181"/>
      <c r="TA181"/>
      <c r="TB181"/>
      <c r="TC181"/>
      <c r="TD181"/>
      <c r="TE181"/>
      <c r="TF181"/>
      <c r="TG181"/>
      <c r="TH181"/>
      <c r="TI181"/>
      <c r="TJ181"/>
      <c r="TK181"/>
      <c r="TL181"/>
      <c r="TM181"/>
      <c r="TN181"/>
      <c r="TO181"/>
      <c r="TP181"/>
      <c r="TQ181"/>
      <c r="TR181"/>
      <c r="TS181"/>
      <c r="TT181"/>
      <c r="TU181"/>
      <c r="TV181"/>
      <c r="TW181"/>
      <c r="TX181"/>
      <c r="TY181"/>
      <c r="TZ181"/>
      <c r="UA181"/>
      <c r="UB181"/>
      <c r="UC181"/>
      <c r="UD181"/>
      <c r="UE181"/>
      <c r="UF181"/>
      <c r="UG181"/>
      <c r="UH181"/>
      <c r="UI181"/>
      <c r="UJ181"/>
      <c r="UK181"/>
      <c r="UL181"/>
      <c r="UM181"/>
      <c r="UN181"/>
      <c r="UO181"/>
      <c r="UP181"/>
      <c r="UQ181"/>
      <c r="UR181"/>
      <c r="US181"/>
      <c r="UT181"/>
      <c r="UU181"/>
      <c r="UV181"/>
      <c r="UW181"/>
      <c r="UX181"/>
      <c r="UY181"/>
      <c r="UZ181"/>
      <c r="VA181"/>
      <c r="VB181"/>
      <c r="VC181"/>
      <c r="VD181"/>
      <c r="VE181"/>
      <c r="VF181"/>
      <c r="VG181"/>
      <c r="VH181"/>
      <c r="VI181"/>
      <c r="VJ181"/>
      <c r="VK181"/>
      <c r="VL181"/>
      <c r="VM181"/>
      <c r="VN181"/>
      <c r="VO181"/>
      <c r="VP181"/>
      <c r="VQ181"/>
      <c r="VR181"/>
      <c r="VS181"/>
      <c r="VT181"/>
      <c r="VU181"/>
      <c r="VV181"/>
      <c r="VW181"/>
      <c r="VX181"/>
      <c r="VY181"/>
      <c r="VZ181"/>
      <c r="WA181"/>
      <c r="WB181"/>
      <c r="WC181"/>
      <c r="WD181"/>
      <c r="WE181"/>
      <c r="WF181"/>
      <c r="WG181"/>
      <c r="WH181"/>
      <c r="WI181"/>
      <c r="WJ181"/>
      <c r="WK181"/>
      <c r="WL181"/>
      <c r="WM181"/>
      <c r="WN181"/>
      <c r="WO181"/>
      <c r="WP181"/>
      <c r="WQ181"/>
      <c r="WR181"/>
      <c r="WS181"/>
      <c r="WT181"/>
      <c r="WU181"/>
      <c r="WV181"/>
      <c r="WW181"/>
      <c r="WX181"/>
      <c r="WY181"/>
      <c r="WZ181"/>
      <c r="XA181"/>
      <c r="XB181"/>
      <c r="XC181"/>
      <c r="XD181"/>
      <c r="XE181"/>
      <c r="XF181"/>
      <c r="XG181"/>
      <c r="XH181"/>
      <c r="XI181"/>
      <c r="XJ181"/>
      <c r="XK181"/>
      <c r="XL181"/>
      <c r="XM181"/>
      <c r="XN181"/>
      <c r="XO181"/>
      <c r="XP181"/>
      <c r="XQ181"/>
      <c r="XR181"/>
      <c r="XS181"/>
      <c r="XT181"/>
      <c r="XU181"/>
      <c r="XV181"/>
      <c r="XW181"/>
      <c r="XX181"/>
      <c r="XY181"/>
      <c r="XZ181"/>
      <c r="YA181"/>
      <c r="YB181"/>
      <c r="YC181"/>
      <c r="YD181"/>
      <c r="YE181"/>
      <c r="YF181"/>
      <c r="YG181"/>
      <c r="YH181"/>
      <c r="YI181"/>
      <c r="YJ181"/>
      <c r="YK181"/>
      <c r="YL181"/>
      <c r="YM181"/>
      <c r="YN181"/>
      <c r="YO181"/>
      <c r="YP181"/>
      <c r="YQ181"/>
      <c r="YR181"/>
      <c r="YS181"/>
      <c r="YT181"/>
      <c r="YU181"/>
      <c r="YV181"/>
      <c r="YW181"/>
      <c r="YX181"/>
      <c r="YY181"/>
      <c r="YZ181"/>
      <c r="ZA181"/>
      <c r="ZB181"/>
      <c r="ZC181"/>
      <c r="ZD181"/>
      <c r="ZE181"/>
      <c r="ZF181"/>
      <c r="ZG181"/>
      <c r="ZH181"/>
      <c r="ZI181"/>
      <c r="ZJ181"/>
      <c r="ZK181"/>
      <c r="ZL181"/>
      <c r="ZM181"/>
      <c r="ZN181"/>
      <c r="ZO181"/>
      <c r="ZP181"/>
      <c r="ZQ181"/>
      <c r="ZR181"/>
      <c r="ZS181"/>
      <c r="ZT181"/>
      <c r="ZU181"/>
      <c r="ZV181"/>
      <c r="ZW181"/>
      <c r="ZX181"/>
      <c r="ZY181"/>
      <c r="ZZ181"/>
      <c r="AAA181"/>
      <c r="AAB181"/>
      <c r="AAC181"/>
      <c r="AAD181"/>
      <c r="AAE181"/>
      <c r="AAF181"/>
      <c r="AAG181"/>
      <c r="AAH181"/>
      <c r="AAI181"/>
      <c r="AAJ181"/>
      <c r="AAK181"/>
      <c r="AAL181"/>
      <c r="AAM181"/>
      <c r="AAN181"/>
      <c r="AAO181"/>
      <c r="AAP181"/>
      <c r="AAQ181"/>
      <c r="AAR181"/>
      <c r="AAS181"/>
      <c r="AAT181"/>
      <c r="AAU181"/>
      <c r="AAV181"/>
      <c r="AAW181"/>
      <c r="AAX181"/>
      <c r="AAY181"/>
      <c r="AAZ181"/>
      <c r="ABA181"/>
      <c r="ABB181"/>
      <c r="ABC181"/>
      <c r="ABD181"/>
      <c r="ABE181"/>
      <c r="ABF181"/>
      <c r="ABG181"/>
      <c r="ABH181"/>
      <c r="ABI181"/>
      <c r="ABJ181"/>
      <c r="ABK181"/>
      <c r="ABL181"/>
      <c r="ABM181"/>
      <c r="ABN181"/>
      <c r="ABO181"/>
      <c r="ABP181"/>
      <c r="ABQ181"/>
      <c r="ABR181"/>
      <c r="ABS181"/>
      <c r="ABT181"/>
      <c r="ABU181"/>
      <c r="ABV181"/>
      <c r="ABW181"/>
      <c r="ABX181"/>
      <c r="ABY181"/>
      <c r="ABZ181"/>
      <c r="ACA181"/>
      <c r="ACB181"/>
      <c r="ACC181"/>
      <c r="ACD181"/>
      <c r="ACE181"/>
      <c r="ACF181"/>
      <c r="ACG181"/>
      <c r="ACH181"/>
      <c r="ACI181"/>
      <c r="ACJ181"/>
      <c r="ACK181"/>
      <c r="ACL181"/>
      <c r="ACM181"/>
      <c r="ACN181"/>
      <c r="ACO181"/>
      <c r="ACP181"/>
      <c r="ACQ181"/>
      <c r="ACR181"/>
      <c r="ACS181"/>
      <c r="ACT181"/>
      <c r="ACU181"/>
      <c r="ACV181"/>
      <c r="ACW181"/>
      <c r="ACX181"/>
      <c r="ACY181"/>
      <c r="ACZ181"/>
      <c r="ADA181"/>
      <c r="ADB181"/>
      <c r="ADC181"/>
      <c r="ADD181"/>
      <c r="ADE181"/>
      <c r="ADF181"/>
      <c r="ADG181"/>
      <c r="ADH181"/>
      <c r="ADI181"/>
      <c r="ADJ181"/>
      <c r="ADK181"/>
      <c r="ADL181"/>
      <c r="ADM181"/>
      <c r="ADN181"/>
      <c r="ADO181"/>
      <c r="ADP181"/>
      <c r="ADQ181"/>
      <c r="ADR181"/>
      <c r="ADS181"/>
      <c r="ADT181"/>
      <c r="ADU181"/>
      <c r="ADV181"/>
      <c r="ADW181"/>
      <c r="ADX181"/>
      <c r="ADY181"/>
      <c r="ADZ181"/>
      <c r="AEA181"/>
      <c r="AEB181"/>
      <c r="AEC181"/>
      <c r="AED181"/>
      <c r="AEE181"/>
      <c r="AEF181"/>
      <c r="AEG181"/>
      <c r="AEH181"/>
      <c r="AEI181"/>
      <c r="AEJ181"/>
      <c r="AEK181"/>
      <c r="AEL181"/>
      <c r="AEM181"/>
      <c r="AEN181"/>
      <c r="AEO181"/>
      <c r="AEP181"/>
      <c r="AEQ181"/>
      <c r="AER181"/>
      <c r="AES181"/>
      <c r="AET181"/>
      <c r="AEU181"/>
      <c r="AEV181"/>
      <c r="AEW181"/>
      <c r="AEX181"/>
      <c r="AEY181"/>
      <c r="AEZ181"/>
      <c r="AFA181"/>
      <c r="AFB181"/>
      <c r="AFC181"/>
      <c r="AFD181"/>
      <c r="AFE181"/>
      <c r="AFF181"/>
      <c r="AFG181"/>
      <c r="AFH181"/>
      <c r="AFI181"/>
      <c r="AFJ181"/>
      <c r="AFK181"/>
      <c r="AFL181"/>
      <c r="AFM181"/>
      <c r="AFN181"/>
      <c r="AFO181"/>
      <c r="AFP181"/>
      <c r="AFQ181"/>
      <c r="AFR181"/>
      <c r="AFS181"/>
      <c r="AFT181"/>
      <c r="AFU181"/>
      <c r="AFV181"/>
      <c r="AFW181"/>
      <c r="AFX181"/>
      <c r="AFY181"/>
      <c r="AFZ181"/>
      <c r="AGA181"/>
      <c r="AGB181"/>
      <c r="AGC181"/>
      <c r="AGD181"/>
      <c r="AGE181"/>
      <c r="AGF181"/>
      <c r="AGG181"/>
      <c r="AGH181"/>
      <c r="AGI181"/>
      <c r="AGJ181"/>
      <c r="AGK181"/>
      <c r="AGL181"/>
      <c r="AGM181"/>
      <c r="AGN181"/>
      <c r="AGO181"/>
      <c r="AGP181"/>
      <c r="AGQ181"/>
      <c r="AGR181"/>
      <c r="AGS181"/>
      <c r="AGT181"/>
      <c r="AGU181"/>
      <c r="AGV181"/>
      <c r="AGW181"/>
      <c r="AGX181"/>
      <c r="AGY181"/>
      <c r="AGZ181"/>
      <c r="AHA181"/>
      <c r="AHB181"/>
      <c r="AHC181"/>
      <c r="AHD181"/>
      <c r="AHE181"/>
      <c r="AHF181"/>
      <c r="AHG181"/>
      <c r="AHH181"/>
      <c r="AHI181"/>
      <c r="AHJ181"/>
      <c r="AHK181"/>
      <c r="AHL181"/>
      <c r="AHM181"/>
      <c r="AHN181"/>
      <c r="AHO181"/>
      <c r="AHP181"/>
      <c r="AHQ181"/>
      <c r="AHR181"/>
      <c r="AHS181"/>
      <c r="AHT181"/>
      <c r="AHU181"/>
      <c r="AHV181"/>
      <c r="AHW181"/>
      <c r="AHX181"/>
      <c r="AHY181"/>
      <c r="AHZ181"/>
      <c r="AIA181"/>
      <c r="AIB181"/>
      <c r="AIC181"/>
      <c r="AID181"/>
      <c r="AIE181"/>
      <c r="AIF181"/>
      <c r="AIG181"/>
      <c r="AIH181"/>
      <c r="AII181"/>
      <c r="AIJ181"/>
      <c r="AIK181"/>
      <c r="AIL181"/>
      <c r="AIM181"/>
      <c r="AIN181"/>
      <c r="AIO181"/>
      <c r="AIP181"/>
      <c r="AIQ181"/>
      <c r="AIR181"/>
      <c r="AIS181"/>
      <c r="AIT181"/>
      <c r="AIU181"/>
      <c r="AIV181"/>
      <c r="AIW181"/>
      <c r="AIX181"/>
      <c r="AIY181"/>
      <c r="AIZ181"/>
      <c r="AJA181"/>
      <c r="AJB181"/>
      <c r="AJC181"/>
      <c r="AJD181"/>
      <c r="AJE181"/>
      <c r="AJF181"/>
      <c r="AJG181"/>
      <c r="AJH181"/>
      <c r="AJI181"/>
      <c r="AJJ181"/>
      <c r="AJK181"/>
      <c r="AJL181"/>
      <c r="AJM181"/>
      <c r="AJN181"/>
      <c r="AJO181"/>
      <c r="AJP181"/>
      <c r="AJQ181"/>
      <c r="AJR181"/>
      <c r="AJS181"/>
      <c r="AJT181"/>
      <c r="AJU181"/>
      <c r="AJV181"/>
      <c r="AJW181"/>
      <c r="AJX181"/>
      <c r="AJY181"/>
      <c r="AJZ181"/>
      <c r="AKA181"/>
      <c r="AKB181"/>
      <c r="AKC181"/>
      <c r="AKD181"/>
      <c r="AKE181"/>
      <c r="AKF181"/>
      <c r="AKG181"/>
      <c r="AKH181"/>
      <c r="AKI181"/>
      <c r="AKJ181"/>
      <c r="AKK181"/>
      <c r="AKL181"/>
      <c r="AKM181"/>
      <c r="AKN181"/>
      <c r="AKO181"/>
      <c r="AKP181"/>
      <c r="AKQ181"/>
      <c r="AKR181"/>
      <c r="AKS181"/>
      <c r="AKT181"/>
      <c r="AKU181"/>
      <c r="AKV181"/>
      <c r="AKW181"/>
      <c r="AKX181"/>
      <c r="AKY181"/>
      <c r="AKZ181"/>
      <c r="ALA181"/>
      <c r="ALB181"/>
      <c r="ALC181"/>
      <c r="ALD181"/>
      <c r="ALE181"/>
      <c r="ALF181"/>
      <c r="ALG181"/>
      <c r="ALH181"/>
      <c r="ALI181"/>
      <c r="ALJ181"/>
      <c r="ALK181"/>
      <c r="ALL181"/>
      <c r="ALM181"/>
      <c r="ALN181"/>
      <c r="ALO181"/>
      <c r="ALP181"/>
      <c r="ALQ181"/>
      <c r="ALR181"/>
      <c r="ALS181"/>
      <c r="ALT181"/>
      <c r="ALU181"/>
      <c r="ALV181"/>
      <c r="ALW181"/>
      <c r="ALX181"/>
      <c r="ALY181"/>
      <c r="ALZ181"/>
      <c r="AMA181"/>
      <c r="AMB181"/>
      <c r="AMC181"/>
      <c r="AMD181"/>
      <c r="AME181"/>
      <c r="AMF181"/>
      <c r="AMG181"/>
      <c r="AMH181"/>
      <c r="AMI181"/>
      <c r="AMJ181"/>
      <c r="AMK181"/>
    </row>
    <row r="182" spans="1:1025" ht="17.100000000000001" customHeight="1">
      <c r="A182" s="21" t="s">
        <v>1134</v>
      </c>
      <c r="B182" s="20">
        <f>SUM(C182:W182)</f>
        <v>174</v>
      </c>
      <c r="D182" s="20">
        <v>0</v>
      </c>
      <c r="E182" s="3">
        <v>0</v>
      </c>
      <c r="F182" s="3">
        <v>0</v>
      </c>
      <c r="H182" s="4"/>
      <c r="N182" s="4">
        <v>174</v>
      </c>
      <c r="JA182" s="4"/>
      <c r="JB182" s="4"/>
      <c r="JC182" s="4"/>
      <c r="JD182" s="4"/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/>
      <c r="JR182" s="4"/>
      <c r="JS182" s="4"/>
      <c r="JT182" s="4"/>
      <c r="JU182" s="4"/>
      <c r="JV182" s="4"/>
      <c r="JW182" s="4"/>
      <c r="JX182" s="4"/>
      <c r="JY182" s="4"/>
      <c r="JZ182" s="4"/>
      <c r="KA182" s="4"/>
      <c r="KB182" s="4"/>
      <c r="KC182" s="4"/>
      <c r="KD182" s="4"/>
      <c r="KE182" s="4"/>
      <c r="KF182" s="4"/>
      <c r="KG182" s="4"/>
      <c r="KH182" s="4"/>
      <c r="KI182" s="4"/>
      <c r="KJ182" s="4"/>
      <c r="KK182" s="4"/>
      <c r="KL182" s="4"/>
      <c r="KM182" s="4"/>
      <c r="KN182" s="4"/>
      <c r="KO182" s="4"/>
      <c r="KP182" s="4"/>
      <c r="KQ182" s="4"/>
      <c r="KR182" s="4"/>
      <c r="KS182" s="4"/>
      <c r="KT182" s="4"/>
      <c r="KU182" s="4"/>
      <c r="KV182" s="4"/>
      <c r="KW182" s="4"/>
      <c r="KX182" s="4"/>
      <c r="KY182" s="4"/>
      <c r="KZ182" s="4"/>
      <c r="LA182" s="4"/>
      <c r="LB182" s="4"/>
      <c r="LC182" s="4"/>
      <c r="LD182" s="4"/>
      <c r="LE182" s="4"/>
      <c r="LF182" s="4"/>
      <c r="LG182" s="4"/>
      <c r="LH182" s="4"/>
      <c r="LI182" s="4"/>
      <c r="LJ182" s="4"/>
      <c r="LK182" s="4"/>
      <c r="LL182" s="4"/>
      <c r="LM182" s="4"/>
      <c r="LN182" s="4"/>
      <c r="LO182" s="4"/>
      <c r="LP182" s="4"/>
      <c r="LQ182" s="4"/>
      <c r="LR182" s="4"/>
      <c r="LS182" s="4"/>
      <c r="LT182" s="4"/>
      <c r="LU182" s="4"/>
      <c r="LV182" s="4"/>
      <c r="LW182" s="4"/>
      <c r="LX182" s="4"/>
      <c r="LY182" s="4"/>
      <c r="LZ182" s="4"/>
      <c r="MA182" s="4"/>
      <c r="MB182" s="4"/>
      <c r="MC182" s="4"/>
      <c r="MD182" s="4"/>
      <c r="ME182" s="4"/>
      <c r="MF182" s="4"/>
      <c r="MG182" s="4"/>
      <c r="MH182" s="4"/>
      <c r="MI182" s="4"/>
      <c r="MJ182" s="4"/>
      <c r="MK182" s="4"/>
      <c r="ML182" s="4"/>
      <c r="MM182" s="4"/>
      <c r="MN182" s="4"/>
      <c r="MO182" s="4"/>
      <c r="MP182" s="4"/>
      <c r="MQ182" s="4"/>
      <c r="MR182" s="4"/>
      <c r="MS182" s="4"/>
      <c r="MT182" s="4"/>
      <c r="MU182" s="4"/>
      <c r="MV182" s="4"/>
      <c r="MW182" s="4"/>
      <c r="MX182" s="4"/>
      <c r="MY182" s="4"/>
      <c r="MZ182" s="4"/>
      <c r="NA182" s="4"/>
      <c r="NB182" s="4"/>
      <c r="NC182" s="4"/>
      <c r="ND182" s="4"/>
      <c r="NE182" s="4"/>
      <c r="NF182" s="4"/>
      <c r="NG182" s="4"/>
      <c r="NH182" s="4"/>
      <c r="NI182" s="4"/>
      <c r="NJ182" s="4"/>
      <c r="NK182" s="4"/>
      <c r="NL182" s="4"/>
      <c r="NM182" s="4"/>
      <c r="NN182" s="4"/>
      <c r="NO182" s="4"/>
      <c r="NP182" s="4"/>
      <c r="NQ182" s="4"/>
      <c r="NR182" s="4"/>
      <c r="NS182" s="4"/>
      <c r="NT182" s="4"/>
      <c r="NU182" s="4"/>
      <c r="NV182" s="4"/>
      <c r="NW182" s="4"/>
      <c r="NX182" s="4"/>
      <c r="NY182" s="4"/>
      <c r="NZ182" s="4"/>
      <c r="OA182" s="4"/>
      <c r="OB182" s="4"/>
      <c r="OC182" s="4"/>
      <c r="OD182" s="4"/>
      <c r="OE182" s="4"/>
      <c r="OF182" s="4"/>
      <c r="OG182" s="4"/>
      <c r="OH182" s="4"/>
      <c r="OI182" s="4"/>
      <c r="OJ182" s="4"/>
      <c r="OK182" s="4"/>
      <c r="OL182" s="4"/>
      <c r="OM182" s="4"/>
      <c r="ON182" s="4"/>
      <c r="OO182" s="4"/>
      <c r="OP182" s="4"/>
      <c r="OQ182" s="4"/>
      <c r="OR182" s="4"/>
      <c r="OS182" s="4"/>
      <c r="OT182" s="4"/>
      <c r="OU182" s="4"/>
      <c r="OV182" s="4"/>
      <c r="OW182" s="4"/>
      <c r="OX182" s="4"/>
      <c r="OY182" s="4"/>
      <c r="OZ182" s="4"/>
      <c r="PA182" s="4"/>
      <c r="PB182" s="4"/>
      <c r="PC182" s="4"/>
      <c r="PD182" s="4"/>
      <c r="PE182" s="4"/>
      <c r="PF182" s="4"/>
      <c r="PG182" s="4"/>
      <c r="PH182" s="4"/>
      <c r="PI182" s="4"/>
      <c r="PJ182" s="4"/>
      <c r="PK182" s="4"/>
      <c r="PL182" s="4"/>
      <c r="PM182" s="4"/>
      <c r="PN182" s="4"/>
      <c r="PO182" s="4"/>
      <c r="PP182" s="4"/>
      <c r="PQ182" s="4"/>
      <c r="PR182" s="4"/>
      <c r="PS182" s="4"/>
      <c r="PT182" s="4"/>
      <c r="PU182" s="4"/>
      <c r="PV182" s="4"/>
      <c r="PW182" s="4"/>
      <c r="PX182" s="4"/>
      <c r="PY182" s="4"/>
      <c r="PZ182" s="4"/>
      <c r="QA182" s="4"/>
      <c r="QB182" s="4"/>
      <c r="QC182" s="4"/>
      <c r="QD182" s="4"/>
      <c r="QE182" s="4"/>
      <c r="QF182" s="4"/>
      <c r="QG182" s="4"/>
      <c r="QH182" s="4"/>
      <c r="QI182" s="4"/>
      <c r="QJ182" s="4"/>
      <c r="QK182" s="4"/>
      <c r="QL182" s="4"/>
      <c r="QM182" s="4"/>
      <c r="QN182" s="4"/>
      <c r="QO182" s="4"/>
      <c r="QP182" s="4"/>
      <c r="QQ182" s="4"/>
      <c r="QR182" s="4"/>
      <c r="QS182" s="4"/>
      <c r="QT182" s="4"/>
      <c r="QU182" s="4"/>
      <c r="QV182" s="4"/>
      <c r="QW182" s="4"/>
      <c r="QX182" s="4"/>
      <c r="QY182" s="4"/>
      <c r="QZ182" s="4"/>
      <c r="RA182" s="4"/>
      <c r="RB182" s="4"/>
      <c r="RC182" s="4"/>
      <c r="RD182" s="4"/>
      <c r="RE182" s="4"/>
      <c r="RF182" s="4"/>
      <c r="RG182" s="4"/>
      <c r="RH182" s="4"/>
      <c r="RI182" s="4"/>
      <c r="RJ182" s="4"/>
      <c r="RK182" s="4"/>
      <c r="RL182" s="4"/>
      <c r="RM182" s="4"/>
      <c r="RN182" s="4"/>
      <c r="RO182" s="4"/>
      <c r="RP182" s="4"/>
      <c r="RQ182" s="4"/>
      <c r="RR182" s="4"/>
      <c r="RS182" s="4"/>
      <c r="RT182" s="4"/>
      <c r="RU182" s="4"/>
      <c r="RV182" s="4"/>
      <c r="RW182" s="4"/>
      <c r="RX182" s="4"/>
      <c r="RY182" s="4"/>
      <c r="RZ182" s="4"/>
      <c r="SA182" s="4"/>
      <c r="SB182" s="4"/>
      <c r="SC182" s="4"/>
      <c r="SD182" s="4"/>
      <c r="SE182" s="4"/>
      <c r="SF182" s="4"/>
      <c r="SG182" s="4"/>
      <c r="SH182" s="4"/>
      <c r="SI182" s="4"/>
      <c r="SJ182" s="4"/>
      <c r="SK182" s="4"/>
      <c r="SL182" s="4"/>
      <c r="SM182" s="4"/>
      <c r="SN182" s="4"/>
      <c r="SO182" s="4"/>
      <c r="SP182" s="4"/>
      <c r="SQ182" s="4"/>
      <c r="SR182" s="4"/>
      <c r="SS182" s="4"/>
      <c r="ST182" s="4"/>
      <c r="SU182" s="4"/>
      <c r="SV182" s="4"/>
      <c r="SW182" s="4"/>
      <c r="SX182" s="4"/>
      <c r="SY182" s="4"/>
      <c r="SZ182" s="4"/>
      <c r="TA182" s="4"/>
      <c r="TB182" s="4"/>
      <c r="TC182" s="4"/>
      <c r="TD182" s="4"/>
      <c r="TE182" s="4"/>
      <c r="TF182" s="4"/>
      <c r="TG182" s="4"/>
      <c r="TH182" s="4"/>
      <c r="TI182" s="4"/>
      <c r="TJ182" s="4"/>
      <c r="TK182" s="4"/>
      <c r="TL182" s="4"/>
      <c r="TM182" s="4"/>
      <c r="TN182" s="4"/>
      <c r="TO182" s="4"/>
      <c r="TP182" s="4"/>
      <c r="TQ182" s="4"/>
      <c r="TR182" s="4"/>
      <c r="TS182" s="4"/>
      <c r="TT182" s="4"/>
      <c r="TU182" s="4"/>
      <c r="TV182" s="4"/>
      <c r="TW182" s="4"/>
      <c r="TX182" s="4"/>
      <c r="TY182" s="4"/>
      <c r="TZ182" s="4"/>
      <c r="UA182" s="4"/>
      <c r="UB182" s="4"/>
      <c r="UC182" s="4"/>
      <c r="UD182" s="4"/>
      <c r="UE182" s="4"/>
      <c r="UF182" s="4"/>
      <c r="UG182" s="4"/>
      <c r="UH182" s="4"/>
      <c r="UI182" s="4"/>
      <c r="UJ182" s="4"/>
      <c r="UK182" s="4"/>
      <c r="UL182" s="4"/>
      <c r="UM182" s="4"/>
      <c r="UN182" s="4"/>
      <c r="UO182" s="4"/>
      <c r="UP182" s="4"/>
      <c r="UQ182" s="4"/>
      <c r="UR182" s="4"/>
      <c r="US182" s="4"/>
      <c r="UT182" s="4"/>
      <c r="UU182" s="4"/>
      <c r="UV182" s="4"/>
      <c r="UW182" s="4"/>
      <c r="UX182" s="4"/>
      <c r="UY182" s="4"/>
      <c r="UZ182" s="4"/>
      <c r="VA182" s="4"/>
      <c r="VB182" s="4"/>
      <c r="VC182" s="4"/>
      <c r="VD182" s="4"/>
      <c r="VE182" s="4"/>
      <c r="VF182" s="4"/>
      <c r="VG182" s="4"/>
      <c r="VH182" s="4"/>
      <c r="VI182" s="4"/>
      <c r="VJ182" s="4"/>
      <c r="VK182" s="4"/>
      <c r="VL182" s="4"/>
      <c r="VM182" s="4"/>
      <c r="VN182" s="4"/>
      <c r="VO182" s="4"/>
      <c r="VP182" s="4"/>
      <c r="VQ182" s="4"/>
      <c r="VR182" s="4"/>
      <c r="VS182" s="4"/>
      <c r="VT182" s="4"/>
      <c r="VU182" s="4"/>
      <c r="VV182" s="4"/>
      <c r="VW182" s="4"/>
      <c r="VX182" s="4"/>
      <c r="VY182" s="4"/>
      <c r="VZ182" s="4"/>
      <c r="WA182" s="4"/>
      <c r="WB182" s="4"/>
      <c r="WC182" s="4"/>
      <c r="WD182" s="4"/>
      <c r="WE182" s="4"/>
      <c r="WF182" s="4"/>
      <c r="WG182" s="4"/>
      <c r="WH182" s="4"/>
      <c r="WI182" s="4"/>
      <c r="WJ182" s="4"/>
      <c r="WK182" s="4"/>
      <c r="WL182" s="4"/>
      <c r="WM182" s="4"/>
      <c r="WN182" s="4"/>
      <c r="WO182" s="4"/>
      <c r="WP182" s="4"/>
      <c r="WQ182" s="4"/>
      <c r="WR182" s="4"/>
      <c r="WS182" s="4"/>
      <c r="WT182" s="4"/>
      <c r="WU182" s="4"/>
      <c r="WV182" s="4"/>
      <c r="WW182" s="4"/>
      <c r="WX182" s="4"/>
      <c r="WY182" s="4"/>
      <c r="WZ182" s="4"/>
      <c r="XA182" s="4"/>
      <c r="XB182" s="4"/>
      <c r="XC182" s="4"/>
      <c r="XD182" s="4"/>
      <c r="XE182" s="4"/>
      <c r="XF182" s="4"/>
      <c r="XG182" s="4"/>
      <c r="XH182" s="4"/>
      <c r="XI182" s="4"/>
      <c r="XJ182" s="4"/>
      <c r="XK182" s="4"/>
      <c r="XL182" s="4"/>
      <c r="XM182" s="4"/>
      <c r="XN182" s="4"/>
      <c r="XO182" s="4"/>
      <c r="XP182" s="4"/>
      <c r="XQ182" s="4"/>
      <c r="XR182" s="4"/>
      <c r="XS182" s="4"/>
      <c r="XT182" s="4"/>
      <c r="XU182" s="4"/>
      <c r="XV182" s="4"/>
      <c r="XW182" s="4"/>
      <c r="XX182" s="4"/>
      <c r="XY182" s="4"/>
      <c r="XZ182" s="4"/>
      <c r="YA182" s="4"/>
      <c r="YB182" s="4"/>
      <c r="YC182" s="4"/>
      <c r="YD182" s="4"/>
      <c r="YE182" s="4"/>
      <c r="YF182" s="4"/>
      <c r="YG182" s="4"/>
      <c r="YH182" s="4"/>
      <c r="YI182" s="4"/>
      <c r="YJ182" s="4"/>
      <c r="YK182" s="4"/>
      <c r="YL182" s="4"/>
      <c r="YM182" s="4"/>
      <c r="YN182" s="4"/>
      <c r="YO182" s="4"/>
      <c r="YP182" s="4"/>
      <c r="YQ182" s="4"/>
      <c r="YR182" s="4"/>
      <c r="YS182" s="4"/>
      <c r="YT182" s="4"/>
      <c r="YU182" s="4"/>
      <c r="YV182" s="4"/>
      <c r="YW182" s="4"/>
      <c r="YX182" s="4"/>
      <c r="YY182" s="4"/>
      <c r="YZ182" s="4"/>
      <c r="ZA182" s="4"/>
      <c r="ZB182" s="4"/>
      <c r="ZC182" s="4"/>
      <c r="ZD182" s="4"/>
      <c r="ZE182" s="4"/>
      <c r="ZF182" s="4"/>
      <c r="ZG182" s="4"/>
      <c r="ZH182" s="4"/>
      <c r="ZI182" s="4"/>
      <c r="ZJ182" s="4"/>
      <c r="ZK182" s="4"/>
      <c r="ZL182" s="4"/>
      <c r="ZM182" s="4"/>
      <c r="ZN182" s="4"/>
      <c r="ZO182" s="4"/>
      <c r="ZP182" s="4"/>
      <c r="ZQ182" s="4"/>
      <c r="ZR182" s="4"/>
      <c r="ZS182" s="4"/>
      <c r="ZT182" s="4"/>
      <c r="ZU182" s="4"/>
      <c r="ZV182" s="4"/>
      <c r="ZW182" s="4"/>
      <c r="ZX182" s="4"/>
      <c r="ZY182" s="4"/>
      <c r="ZZ182" s="4"/>
      <c r="AAA182" s="4"/>
      <c r="AAB182" s="4"/>
      <c r="AAC182" s="4"/>
      <c r="AAD182" s="4"/>
      <c r="AAE182" s="4"/>
      <c r="AAF182" s="4"/>
      <c r="AAG182" s="4"/>
      <c r="AAH182" s="4"/>
      <c r="AAI182" s="4"/>
      <c r="AAJ182" s="4"/>
      <c r="AAK182" s="4"/>
      <c r="AAL182" s="4"/>
      <c r="AAM182" s="4"/>
      <c r="AAN182" s="4"/>
      <c r="AAO182" s="4"/>
      <c r="AAP182" s="4"/>
      <c r="AAQ182" s="4"/>
      <c r="AAR182" s="4"/>
      <c r="AAS182" s="4"/>
      <c r="AAT182" s="4"/>
      <c r="AAU182" s="4"/>
      <c r="AAV182" s="4"/>
      <c r="AAW182" s="4"/>
      <c r="AAX182" s="4"/>
      <c r="AAY182" s="4"/>
      <c r="AAZ182" s="4"/>
      <c r="ABA182" s="4"/>
      <c r="ABB182" s="4"/>
      <c r="ABC182" s="4"/>
      <c r="ABD182" s="4"/>
      <c r="ABE182" s="4"/>
      <c r="ABF182" s="4"/>
      <c r="ABG182" s="4"/>
      <c r="ABH182" s="4"/>
      <c r="ABI182" s="4"/>
      <c r="ABJ182" s="4"/>
      <c r="ABK182" s="4"/>
      <c r="ABL182" s="4"/>
      <c r="ABM182" s="4"/>
      <c r="ABN182" s="4"/>
      <c r="ABO182" s="4"/>
      <c r="ABP182" s="4"/>
      <c r="ABQ182" s="4"/>
      <c r="ABR182" s="4"/>
      <c r="ABS182" s="4"/>
      <c r="ABT182" s="4"/>
      <c r="ABU182" s="4"/>
      <c r="ABV182" s="4"/>
      <c r="ABW182" s="4"/>
      <c r="ABX182" s="4"/>
      <c r="ABY182" s="4"/>
      <c r="ABZ182" s="4"/>
      <c r="ACA182" s="4"/>
      <c r="ACB182" s="4"/>
      <c r="ACC182" s="4"/>
      <c r="ACD182" s="4"/>
      <c r="ACE182" s="4"/>
      <c r="ACF182" s="4"/>
      <c r="ACG182" s="4"/>
      <c r="ACH182" s="4"/>
      <c r="ACI182" s="4"/>
      <c r="ACJ182" s="4"/>
      <c r="ACK182" s="4"/>
      <c r="ACL182" s="4"/>
      <c r="ACM182" s="4"/>
      <c r="ACN182" s="4"/>
      <c r="ACO182" s="4"/>
      <c r="ACP182" s="4"/>
      <c r="ACQ182" s="4"/>
      <c r="ACR182" s="4"/>
      <c r="ACS182" s="4"/>
      <c r="ACT182" s="4"/>
      <c r="ACU182" s="4"/>
      <c r="ACV182" s="4"/>
      <c r="ACW182" s="4"/>
      <c r="ACX182" s="4"/>
      <c r="ACY182" s="4"/>
      <c r="ACZ182" s="4"/>
      <c r="ADA182" s="4"/>
      <c r="ADB182" s="4"/>
      <c r="ADC182" s="4"/>
      <c r="ADD182" s="4"/>
      <c r="ADE182" s="4"/>
      <c r="ADF182" s="4"/>
      <c r="ADG182" s="4"/>
      <c r="ADH182" s="4"/>
      <c r="ADI182" s="4"/>
      <c r="ADJ182" s="4"/>
      <c r="ADK182" s="4"/>
      <c r="ADL182" s="4"/>
      <c r="ADM182" s="4"/>
      <c r="ADN182" s="4"/>
      <c r="ADO182" s="4"/>
      <c r="ADP182" s="4"/>
      <c r="ADQ182" s="4"/>
      <c r="ADR182" s="4"/>
      <c r="ADS182" s="4"/>
      <c r="ADT182" s="4"/>
      <c r="ADU182" s="4"/>
      <c r="ADV182" s="4"/>
      <c r="ADW182" s="4"/>
      <c r="ADX182" s="4"/>
      <c r="ADY182" s="4"/>
      <c r="ADZ182" s="4"/>
      <c r="AEA182" s="4"/>
      <c r="AEB182" s="4"/>
      <c r="AEC182" s="4"/>
      <c r="AED182" s="4"/>
      <c r="AEE182" s="4"/>
      <c r="AEF182" s="4"/>
      <c r="AEG182" s="4"/>
      <c r="AEH182" s="4"/>
      <c r="AEI182" s="4"/>
      <c r="AEJ182" s="4"/>
      <c r="AEK182" s="4"/>
      <c r="AEL182" s="4"/>
      <c r="AEM182" s="4"/>
      <c r="AEN182" s="4"/>
      <c r="AEO182" s="4"/>
      <c r="AEP182" s="4"/>
      <c r="AEQ182" s="4"/>
      <c r="AER182" s="4"/>
      <c r="AES182" s="4"/>
      <c r="AET182" s="4"/>
      <c r="AEU182" s="4"/>
      <c r="AEV182" s="4"/>
      <c r="AEW182" s="4"/>
      <c r="AEX182" s="4"/>
      <c r="AEY182" s="4"/>
      <c r="AEZ182" s="4"/>
      <c r="AFA182" s="4"/>
      <c r="AFB182" s="4"/>
      <c r="AFC182" s="4"/>
      <c r="AFD182" s="4"/>
      <c r="AFE182" s="4"/>
      <c r="AFF182" s="4"/>
      <c r="AFG182" s="4"/>
      <c r="AFH182" s="4"/>
      <c r="AFI182" s="4"/>
      <c r="AFJ182" s="4"/>
      <c r="AFK182" s="4"/>
      <c r="AFL182" s="4"/>
      <c r="AFM182" s="4"/>
      <c r="AFN182" s="4"/>
      <c r="AFO182" s="4"/>
      <c r="AFP182" s="4"/>
      <c r="AFQ182" s="4"/>
      <c r="AFR182" s="4"/>
      <c r="AFS182" s="4"/>
      <c r="AFT182" s="4"/>
      <c r="AFU182" s="4"/>
      <c r="AFV182" s="4"/>
      <c r="AFW182" s="4"/>
      <c r="AFX182" s="4"/>
      <c r="AFY182" s="4"/>
      <c r="AFZ182" s="4"/>
      <c r="AGA182" s="4"/>
      <c r="AGB182" s="4"/>
      <c r="AGC182" s="4"/>
      <c r="AGD182" s="4"/>
      <c r="AGE182" s="4"/>
      <c r="AGF182" s="4"/>
      <c r="AGG182" s="4"/>
      <c r="AGH182" s="4"/>
      <c r="AGI182" s="4"/>
      <c r="AGJ182" s="4"/>
      <c r="AGK182" s="4"/>
      <c r="AGL182" s="4"/>
      <c r="AGM182" s="4"/>
      <c r="AGN182" s="4"/>
      <c r="AGO182" s="4"/>
      <c r="AGP182" s="4"/>
      <c r="AGQ182" s="4"/>
      <c r="AGR182" s="4"/>
      <c r="AGS182" s="4"/>
      <c r="AGT182" s="4"/>
      <c r="AGU182" s="4"/>
      <c r="AGV182" s="4"/>
      <c r="AGW182" s="4"/>
      <c r="AGX182" s="4"/>
      <c r="AGY182" s="4"/>
      <c r="AGZ182" s="4"/>
      <c r="AHA182" s="4"/>
      <c r="AHB182" s="4"/>
      <c r="AHC182" s="4"/>
      <c r="AHD182" s="4"/>
      <c r="AHE182" s="4"/>
      <c r="AHF182" s="4"/>
      <c r="AHG182" s="4"/>
      <c r="AHH182" s="4"/>
      <c r="AHI182" s="4"/>
      <c r="AHJ182" s="4"/>
      <c r="AHK182" s="4"/>
      <c r="AHL182" s="4"/>
      <c r="AHM182" s="4"/>
      <c r="AHN182" s="4"/>
      <c r="AHO182" s="4"/>
      <c r="AHP182" s="4"/>
      <c r="AHQ182" s="4"/>
      <c r="AHR182" s="4"/>
      <c r="AHS182" s="4"/>
      <c r="AHT182" s="4"/>
      <c r="AHU182" s="4"/>
      <c r="AHV182" s="4"/>
      <c r="AHW182" s="4"/>
      <c r="AHX182" s="4"/>
      <c r="AHY182" s="4"/>
      <c r="AHZ182" s="4"/>
      <c r="AIA182" s="4"/>
      <c r="AIB182" s="4"/>
      <c r="AIC182" s="4"/>
      <c r="AID182" s="4"/>
      <c r="AIE182" s="4"/>
      <c r="AIF182" s="4"/>
      <c r="AIG182" s="4"/>
      <c r="AIH182" s="4"/>
      <c r="AII182" s="4"/>
      <c r="AIJ182" s="4"/>
      <c r="AIK182" s="4"/>
      <c r="AIL182" s="4"/>
      <c r="AIM182" s="4"/>
      <c r="AIN182" s="4"/>
      <c r="AIO182" s="4"/>
      <c r="AIP182" s="4"/>
      <c r="AIQ182" s="4"/>
      <c r="AIR182" s="4"/>
      <c r="AIS182" s="4"/>
      <c r="AIT182" s="4"/>
      <c r="AIU182" s="4"/>
      <c r="AIV182" s="4"/>
      <c r="AIW182" s="4"/>
      <c r="AIX182" s="4"/>
      <c r="AIY182" s="4"/>
      <c r="AIZ182" s="4"/>
      <c r="AJA182" s="4"/>
      <c r="AJB182" s="4"/>
      <c r="AJC182" s="4"/>
      <c r="AJD182" s="4"/>
      <c r="AJE182" s="4"/>
      <c r="AJF182" s="4"/>
      <c r="AJG182" s="4"/>
      <c r="AJH182" s="4"/>
      <c r="AJI182" s="4"/>
      <c r="AJJ182" s="4"/>
      <c r="AJK182" s="4"/>
      <c r="AJL182" s="4"/>
      <c r="AJM182" s="4"/>
      <c r="AJN182" s="4"/>
      <c r="AJO182" s="4"/>
      <c r="AJP182" s="4"/>
      <c r="AJQ182" s="4"/>
      <c r="AJR182" s="4"/>
      <c r="AJS182" s="4"/>
      <c r="AJT182" s="4"/>
      <c r="AJU182" s="4"/>
      <c r="AJV182" s="4"/>
      <c r="AJW182" s="4"/>
      <c r="AJX182" s="4"/>
      <c r="AJY182" s="4"/>
      <c r="AJZ182" s="4"/>
      <c r="AKA182" s="4"/>
      <c r="AKB182" s="4"/>
      <c r="AKC182" s="4"/>
      <c r="AKD182" s="4"/>
      <c r="AKE182" s="4"/>
      <c r="AKF182" s="4"/>
      <c r="AKG182" s="4"/>
      <c r="AKH182" s="4"/>
      <c r="AKI182" s="4"/>
      <c r="AKJ182" s="4"/>
      <c r="AKK182" s="4"/>
      <c r="AKL182" s="4"/>
      <c r="AKM182" s="4"/>
      <c r="AKN182" s="4"/>
      <c r="AKO182" s="4"/>
      <c r="AKP182" s="4"/>
      <c r="AKQ182" s="4"/>
      <c r="AKR182" s="4"/>
      <c r="AKS182" s="4"/>
      <c r="AKT182" s="4"/>
      <c r="AKU182" s="4"/>
      <c r="AKV182" s="4"/>
      <c r="AKW182" s="4"/>
      <c r="AKX182" s="4"/>
      <c r="AKY182" s="4"/>
      <c r="AKZ182" s="4"/>
      <c r="ALA182" s="4"/>
      <c r="ALB182" s="4"/>
      <c r="ALC182" s="4"/>
      <c r="ALD182" s="4"/>
      <c r="ALE182" s="4"/>
      <c r="ALF182" s="4"/>
      <c r="ALG182" s="4"/>
      <c r="ALH182" s="4"/>
      <c r="ALI182" s="4"/>
      <c r="ALJ182" s="4"/>
      <c r="ALK182" s="4"/>
      <c r="ALL182" s="4"/>
      <c r="ALM182" s="4"/>
      <c r="ALN182" s="4"/>
      <c r="ALO182" s="4"/>
      <c r="ALP182" s="4"/>
      <c r="ALQ182" s="4"/>
      <c r="ALR182" s="4"/>
      <c r="ALS182" s="4"/>
      <c r="ALT182" s="4"/>
      <c r="ALU182" s="4"/>
      <c r="ALV182" s="4"/>
      <c r="ALW182" s="4"/>
      <c r="ALX182" s="4"/>
      <c r="ALY182" s="4"/>
      <c r="ALZ182" s="4"/>
      <c r="AMA182" s="4"/>
      <c r="AMB182" s="4"/>
      <c r="AMC182" s="4"/>
      <c r="AMD182" s="4"/>
      <c r="AME182" s="4"/>
      <c r="AMF182" s="4"/>
      <c r="AMG182" s="4"/>
      <c r="AMH182" s="4"/>
      <c r="AMI182" s="4"/>
      <c r="AMJ182" s="4"/>
      <c r="AMK182" s="4"/>
    </row>
    <row r="183" spans="1:1025" ht="17.100000000000001" customHeight="1">
      <c r="A183" s="21" t="s">
        <v>1135</v>
      </c>
      <c r="B183" s="20">
        <f>SUM(C183:W183)</f>
        <v>174</v>
      </c>
      <c r="D183" s="20">
        <v>0</v>
      </c>
      <c r="E183" s="3">
        <v>0</v>
      </c>
      <c r="F183" s="3">
        <v>0</v>
      </c>
      <c r="H183" s="4">
        <f>SUM(34+54)</f>
        <v>88</v>
      </c>
      <c r="I183" s="4">
        <v>86</v>
      </c>
      <c r="JA183" s="4"/>
      <c r="JB183" s="4"/>
      <c r="JC183" s="4"/>
      <c r="JD183" s="4"/>
      <c r="JE183" s="4"/>
      <c r="JF183" s="4"/>
      <c r="JG183" s="4"/>
      <c r="JH183" s="4"/>
      <c r="JI183" s="4"/>
      <c r="JJ183" s="4"/>
      <c r="JK183" s="4"/>
      <c r="JL183" s="4"/>
      <c r="JM183" s="4"/>
      <c r="JN183" s="4"/>
      <c r="JO183" s="4"/>
      <c r="JP183" s="4"/>
      <c r="JQ183" s="4"/>
      <c r="JR183" s="4"/>
      <c r="JS183" s="4"/>
      <c r="JT183" s="4"/>
      <c r="JU183" s="4"/>
      <c r="JV183" s="4"/>
      <c r="JW183" s="4"/>
      <c r="JX183" s="4"/>
      <c r="JY183" s="4"/>
      <c r="JZ183" s="4"/>
      <c r="KA183" s="4"/>
      <c r="KB183" s="4"/>
      <c r="KC183" s="4"/>
      <c r="KD183" s="4"/>
      <c r="KE183" s="4"/>
      <c r="KF183" s="4"/>
      <c r="KG183" s="4"/>
      <c r="KH183" s="4"/>
      <c r="KI183" s="4"/>
      <c r="KJ183" s="4"/>
      <c r="KK183" s="4"/>
      <c r="KL183" s="4"/>
      <c r="KM183" s="4"/>
      <c r="KN183" s="4"/>
      <c r="KO183" s="4"/>
      <c r="KP183" s="4"/>
      <c r="KQ183" s="4"/>
      <c r="KR183" s="4"/>
      <c r="KS183" s="4"/>
      <c r="KT183" s="4"/>
      <c r="KU183" s="4"/>
      <c r="KV183" s="4"/>
      <c r="KW183" s="4"/>
      <c r="KX183" s="4"/>
      <c r="KY183" s="4"/>
      <c r="KZ183" s="4"/>
      <c r="LA183" s="4"/>
      <c r="LB183" s="4"/>
      <c r="LC183" s="4"/>
      <c r="LD183" s="4"/>
      <c r="LE183" s="4"/>
      <c r="LF183" s="4"/>
      <c r="LG183" s="4"/>
      <c r="LH183" s="4"/>
      <c r="LI183" s="4"/>
      <c r="LJ183" s="4"/>
      <c r="LK183" s="4"/>
      <c r="LL183" s="4"/>
      <c r="LM183" s="4"/>
      <c r="LN183" s="4"/>
      <c r="LO183" s="4"/>
      <c r="LP183" s="4"/>
      <c r="LQ183" s="4"/>
      <c r="LR183" s="4"/>
      <c r="LS183" s="4"/>
      <c r="LT183" s="4"/>
      <c r="LU183" s="4"/>
      <c r="LV183" s="4"/>
      <c r="LW183" s="4"/>
      <c r="LX183" s="4"/>
      <c r="LY183" s="4"/>
      <c r="LZ183" s="4"/>
      <c r="MA183" s="4"/>
      <c r="MB183" s="4"/>
      <c r="MC183" s="4"/>
      <c r="MD183" s="4"/>
      <c r="ME183" s="4"/>
      <c r="MF183" s="4"/>
      <c r="MG183" s="4"/>
      <c r="MH183" s="4"/>
      <c r="MI183" s="4"/>
      <c r="MJ183" s="4"/>
      <c r="MK183" s="4"/>
      <c r="ML183" s="4"/>
      <c r="MM183" s="4"/>
      <c r="MN183" s="4"/>
      <c r="MO183" s="4"/>
      <c r="MP183" s="4"/>
      <c r="MQ183" s="4"/>
      <c r="MR183" s="4"/>
      <c r="MS183" s="4"/>
      <c r="MT183" s="4"/>
      <c r="MU183" s="4"/>
      <c r="MV183" s="4"/>
      <c r="MW183" s="4"/>
      <c r="MX183" s="4"/>
      <c r="MY183" s="4"/>
      <c r="MZ183" s="4"/>
      <c r="NA183" s="4"/>
      <c r="NB183" s="4"/>
      <c r="NC183" s="4"/>
      <c r="ND183" s="4"/>
      <c r="NE183" s="4"/>
      <c r="NF183" s="4"/>
      <c r="NG183" s="4"/>
      <c r="NH183" s="4"/>
      <c r="NI183" s="4"/>
      <c r="NJ183" s="4"/>
      <c r="NK183" s="4"/>
      <c r="NL183" s="4"/>
      <c r="NM183" s="4"/>
      <c r="NN183" s="4"/>
      <c r="NO183" s="4"/>
      <c r="NP183" s="4"/>
      <c r="NQ183" s="4"/>
      <c r="NR183" s="4"/>
      <c r="NS183" s="4"/>
      <c r="NT183" s="4"/>
      <c r="NU183" s="4"/>
      <c r="NV183" s="4"/>
      <c r="NW183" s="4"/>
      <c r="NX183" s="4"/>
      <c r="NY183" s="4"/>
      <c r="NZ183" s="4"/>
      <c r="OA183" s="4"/>
      <c r="OB183" s="4"/>
      <c r="OC183" s="4"/>
      <c r="OD183" s="4"/>
      <c r="OE183" s="4"/>
      <c r="OF183" s="4"/>
      <c r="OG183" s="4"/>
      <c r="OH183" s="4"/>
      <c r="OI183" s="4"/>
      <c r="OJ183" s="4"/>
      <c r="OK183" s="4"/>
      <c r="OL183" s="4"/>
      <c r="OM183" s="4"/>
      <c r="ON183" s="4"/>
      <c r="OO183" s="4"/>
      <c r="OP183" s="4"/>
      <c r="OQ183" s="4"/>
      <c r="OR183" s="4"/>
      <c r="OS183" s="4"/>
      <c r="OT183" s="4"/>
      <c r="OU183" s="4"/>
      <c r="OV183" s="4"/>
      <c r="OW183" s="4"/>
      <c r="OX183" s="4"/>
      <c r="OY183" s="4"/>
      <c r="OZ183" s="4"/>
      <c r="PA183" s="4"/>
      <c r="PB183" s="4"/>
      <c r="PC183" s="4"/>
      <c r="PD183" s="4"/>
      <c r="PE183" s="4"/>
      <c r="PF183" s="4"/>
      <c r="PG183" s="4"/>
      <c r="PH183" s="4"/>
      <c r="PI183" s="4"/>
      <c r="PJ183" s="4"/>
      <c r="PK183" s="4"/>
      <c r="PL183" s="4"/>
      <c r="PM183" s="4"/>
      <c r="PN183" s="4"/>
      <c r="PO183" s="4"/>
      <c r="PP183" s="4"/>
      <c r="PQ183" s="4"/>
      <c r="PR183" s="4"/>
      <c r="PS183" s="4"/>
      <c r="PT183" s="4"/>
      <c r="PU183" s="4"/>
      <c r="PV183" s="4"/>
      <c r="PW183" s="4"/>
      <c r="PX183" s="4"/>
      <c r="PY183" s="4"/>
      <c r="PZ183" s="4"/>
      <c r="QA183" s="4"/>
      <c r="QB183" s="4"/>
      <c r="QC183" s="4"/>
      <c r="QD183" s="4"/>
      <c r="QE183" s="4"/>
      <c r="QF183" s="4"/>
      <c r="QG183" s="4"/>
      <c r="QH183" s="4"/>
      <c r="QI183" s="4"/>
      <c r="QJ183" s="4"/>
      <c r="QK183" s="4"/>
      <c r="QL183" s="4"/>
      <c r="QM183" s="4"/>
      <c r="QN183" s="4"/>
      <c r="QO183" s="4"/>
      <c r="QP183" s="4"/>
      <c r="QQ183" s="4"/>
      <c r="QR183" s="4"/>
      <c r="QS183" s="4"/>
      <c r="QT183" s="4"/>
      <c r="QU183" s="4"/>
      <c r="QV183" s="4"/>
      <c r="QW183" s="4"/>
      <c r="QX183" s="4"/>
      <c r="QY183" s="4"/>
      <c r="QZ183" s="4"/>
      <c r="RA183" s="4"/>
      <c r="RB183" s="4"/>
      <c r="RC183" s="4"/>
      <c r="RD183" s="4"/>
      <c r="RE183" s="4"/>
      <c r="RF183" s="4"/>
      <c r="RG183" s="4"/>
      <c r="RH183" s="4"/>
      <c r="RI183" s="4"/>
      <c r="RJ183" s="4"/>
      <c r="RK183" s="4"/>
      <c r="RL183" s="4"/>
      <c r="RM183" s="4"/>
      <c r="RN183" s="4"/>
      <c r="RO183" s="4"/>
      <c r="RP183" s="4"/>
      <c r="RQ183" s="4"/>
      <c r="RR183" s="4"/>
      <c r="RS183" s="4"/>
      <c r="RT183" s="4"/>
      <c r="RU183" s="4"/>
      <c r="RV183" s="4"/>
      <c r="RW183" s="4"/>
      <c r="RX183" s="4"/>
      <c r="RY183" s="4"/>
      <c r="RZ183" s="4"/>
      <c r="SA183" s="4"/>
      <c r="SB183" s="4"/>
      <c r="SC183" s="4"/>
      <c r="SD183" s="4"/>
      <c r="SE183" s="4"/>
      <c r="SF183" s="4"/>
      <c r="SG183" s="4"/>
      <c r="SH183" s="4"/>
      <c r="SI183" s="4"/>
      <c r="SJ183" s="4"/>
      <c r="SK183" s="4"/>
      <c r="SL183" s="4"/>
      <c r="SM183" s="4"/>
      <c r="SN183" s="4"/>
      <c r="SO183" s="4"/>
      <c r="SP183" s="4"/>
      <c r="SQ183" s="4"/>
      <c r="SR183" s="4"/>
      <c r="SS183" s="4"/>
      <c r="ST183" s="4"/>
      <c r="SU183" s="4"/>
      <c r="SV183" s="4"/>
      <c r="SW183" s="4"/>
      <c r="SX183" s="4"/>
      <c r="SY183" s="4"/>
      <c r="SZ183" s="4"/>
      <c r="TA183" s="4"/>
      <c r="TB183" s="4"/>
      <c r="TC183" s="4"/>
      <c r="TD183" s="4"/>
      <c r="TE183" s="4"/>
      <c r="TF183" s="4"/>
      <c r="TG183" s="4"/>
      <c r="TH183" s="4"/>
      <c r="TI183" s="4"/>
      <c r="TJ183" s="4"/>
      <c r="TK183" s="4"/>
      <c r="TL183" s="4"/>
      <c r="TM183" s="4"/>
      <c r="TN183" s="4"/>
      <c r="TO183" s="4"/>
      <c r="TP183" s="4"/>
      <c r="TQ183" s="4"/>
      <c r="TR183" s="4"/>
      <c r="TS183" s="4"/>
      <c r="TT183" s="4"/>
      <c r="TU183" s="4"/>
      <c r="TV183" s="4"/>
      <c r="TW183" s="4"/>
      <c r="TX183" s="4"/>
      <c r="TY183" s="4"/>
      <c r="TZ183" s="4"/>
      <c r="UA183" s="4"/>
      <c r="UB183" s="4"/>
      <c r="UC183" s="4"/>
      <c r="UD183" s="4"/>
      <c r="UE183" s="4"/>
      <c r="UF183" s="4"/>
      <c r="UG183" s="4"/>
      <c r="UH183" s="4"/>
      <c r="UI183" s="4"/>
      <c r="UJ183" s="4"/>
      <c r="UK183" s="4"/>
      <c r="UL183" s="4"/>
      <c r="UM183" s="4"/>
      <c r="UN183" s="4"/>
      <c r="UO183" s="4"/>
      <c r="UP183" s="4"/>
      <c r="UQ183" s="4"/>
      <c r="UR183" s="4"/>
      <c r="US183" s="4"/>
      <c r="UT183" s="4"/>
      <c r="UU183" s="4"/>
      <c r="UV183" s="4"/>
      <c r="UW183" s="4"/>
      <c r="UX183" s="4"/>
      <c r="UY183" s="4"/>
      <c r="UZ183" s="4"/>
      <c r="VA183" s="4"/>
      <c r="VB183" s="4"/>
      <c r="VC183" s="4"/>
      <c r="VD183" s="4"/>
      <c r="VE183" s="4"/>
      <c r="VF183" s="4"/>
      <c r="VG183" s="4"/>
      <c r="VH183" s="4"/>
      <c r="VI183" s="4"/>
      <c r="VJ183" s="4"/>
      <c r="VK183" s="4"/>
      <c r="VL183" s="4"/>
      <c r="VM183" s="4"/>
      <c r="VN183" s="4"/>
      <c r="VO183" s="4"/>
      <c r="VP183" s="4"/>
      <c r="VQ183" s="4"/>
      <c r="VR183" s="4"/>
      <c r="VS183" s="4"/>
      <c r="VT183" s="4"/>
      <c r="VU183" s="4"/>
      <c r="VV183" s="4"/>
      <c r="VW183" s="4"/>
      <c r="VX183" s="4"/>
      <c r="VY183" s="4"/>
      <c r="VZ183" s="4"/>
      <c r="WA183" s="4"/>
      <c r="WB183" s="4"/>
      <c r="WC183" s="4"/>
      <c r="WD183" s="4"/>
      <c r="WE183" s="4"/>
      <c r="WF183" s="4"/>
      <c r="WG183" s="4"/>
      <c r="WH183" s="4"/>
      <c r="WI183" s="4"/>
      <c r="WJ183" s="4"/>
      <c r="WK183" s="4"/>
      <c r="WL183" s="4"/>
      <c r="WM183" s="4"/>
      <c r="WN183" s="4"/>
      <c r="WO183" s="4"/>
      <c r="WP183" s="4"/>
      <c r="WQ183" s="4"/>
      <c r="WR183" s="4"/>
      <c r="WS183" s="4"/>
      <c r="WT183" s="4"/>
      <c r="WU183" s="4"/>
      <c r="WV183" s="4"/>
      <c r="WW183" s="4"/>
      <c r="WX183" s="4"/>
      <c r="WY183" s="4"/>
      <c r="WZ183" s="4"/>
      <c r="XA183" s="4"/>
      <c r="XB183" s="4"/>
      <c r="XC183" s="4"/>
      <c r="XD183" s="4"/>
      <c r="XE183" s="4"/>
      <c r="XF183" s="4"/>
      <c r="XG183" s="4"/>
      <c r="XH183" s="4"/>
      <c r="XI183" s="4"/>
      <c r="XJ183" s="4"/>
      <c r="XK183" s="4"/>
      <c r="XL183" s="4"/>
      <c r="XM183" s="4"/>
      <c r="XN183" s="4"/>
      <c r="XO183" s="4"/>
      <c r="XP183" s="4"/>
      <c r="XQ183" s="4"/>
      <c r="XR183" s="4"/>
      <c r="XS183" s="4"/>
      <c r="XT183" s="4"/>
      <c r="XU183" s="4"/>
      <c r="XV183" s="4"/>
      <c r="XW183" s="4"/>
      <c r="XX183" s="4"/>
      <c r="XY183" s="4"/>
      <c r="XZ183" s="4"/>
      <c r="YA183" s="4"/>
      <c r="YB183" s="4"/>
      <c r="YC183" s="4"/>
      <c r="YD183" s="4"/>
      <c r="YE183" s="4"/>
      <c r="YF183" s="4"/>
      <c r="YG183" s="4"/>
      <c r="YH183" s="4"/>
      <c r="YI183" s="4"/>
      <c r="YJ183" s="4"/>
      <c r="YK183" s="4"/>
      <c r="YL183" s="4"/>
      <c r="YM183" s="4"/>
      <c r="YN183" s="4"/>
      <c r="YO183" s="4"/>
      <c r="YP183" s="4"/>
      <c r="YQ183" s="4"/>
      <c r="YR183" s="4"/>
      <c r="YS183" s="4"/>
      <c r="YT183" s="4"/>
      <c r="YU183" s="4"/>
      <c r="YV183" s="4"/>
      <c r="YW183" s="4"/>
      <c r="YX183" s="4"/>
      <c r="YY183" s="4"/>
      <c r="YZ183" s="4"/>
      <c r="ZA183" s="4"/>
      <c r="ZB183" s="4"/>
      <c r="ZC183" s="4"/>
      <c r="ZD183" s="4"/>
      <c r="ZE183" s="4"/>
      <c r="ZF183" s="4"/>
      <c r="ZG183" s="4"/>
      <c r="ZH183" s="4"/>
      <c r="ZI183" s="4"/>
      <c r="ZJ183" s="4"/>
      <c r="ZK183" s="4"/>
      <c r="ZL183" s="4"/>
      <c r="ZM183" s="4"/>
      <c r="ZN183" s="4"/>
      <c r="ZO183" s="4"/>
      <c r="ZP183" s="4"/>
      <c r="ZQ183" s="4"/>
      <c r="ZR183" s="4"/>
      <c r="ZS183" s="4"/>
      <c r="ZT183" s="4"/>
      <c r="ZU183" s="4"/>
      <c r="ZV183" s="4"/>
      <c r="ZW183" s="4"/>
      <c r="ZX183" s="4"/>
      <c r="ZY183" s="4"/>
      <c r="ZZ183" s="4"/>
      <c r="AAA183" s="4"/>
      <c r="AAB183" s="4"/>
      <c r="AAC183" s="4"/>
      <c r="AAD183" s="4"/>
      <c r="AAE183" s="4"/>
      <c r="AAF183" s="4"/>
      <c r="AAG183" s="4"/>
      <c r="AAH183" s="4"/>
      <c r="AAI183" s="4"/>
      <c r="AAJ183" s="4"/>
      <c r="AAK183" s="4"/>
      <c r="AAL183" s="4"/>
      <c r="AAM183" s="4"/>
      <c r="AAN183" s="4"/>
      <c r="AAO183" s="4"/>
      <c r="AAP183" s="4"/>
      <c r="AAQ183" s="4"/>
      <c r="AAR183" s="4"/>
      <c r="AAS183" s="4"/>
      <c r="AAT183" s="4"/>
      <c r="AAU183" s="4"/>
      <c r="AAV183" s="4"/>
      <c r="AAW183" s="4"/>
      <c r="AAX183" s="4"/>
      <c r="AAY183" s="4"/>
      <c r="AAZ183" s="4"/>
      <c r="ABA183" s="4"/>
      <c r="ABB183" s="4"/>
      <c r="ABC183" s="4"/>
      <c r="ABD183" s="4"/>
      <c r="ABE183" s="4"/>
      <c r="ABF183" s="4"/>
      <c r="ABG183" s="4"/>
      <c r="ABH183" s="4"/>
      <c r="ABI183" s="4"/>
      <c r="ABJ183" s="4"/>
      <c r="ABK183" s="4"/>
      <c r="ABL183" s="4"/>
      <c r="ABM183" s="4"/>
      <c r="ABN183" s="4"/>
      <c r="ABO183" s="4"/>
      <c r="ABP183" s="4"/>
      <c r="ABQ183" s="4"/>
      <c r="ABR183" s="4"/>
      <c r="ABS183" s="4"/>
      <c r="ABT183" s="4"/>
      <c r="ABU183" s="4"/>
      <c r="ABV183" s="4"/>
      <c r="ABW183" s="4"/>
      <c r="ABX183" s="4"/>
      <c r="ABY183" s="4"/>
      <c r="ABZ183" s="4"/>
      <c r="ACA183" s="4"/>
      <c r="ACB183" s="4"/>
      <c r="ACC183" s="4"/>
      <c r="ACD183" s="4"/>
      <c r="ACE183" s="4"/>
      <c r="ACF183" s="4"/>
      <c r="ACG183" s="4"/>
      <c r="ACH183" s="4"/>
      <c r="ACI183" s="4"/>
      <c r="ACJ183" s="4"/>
      <c r="ACK183" s="4"/>
      <c r="ACL183" s="4"/>
      <c r="ACM183" s="4"/>
      <c r="ACN183" s="4"/>
      <c r="ACO183" s="4"/>
      <c r="ACP183" s="4"/>
      <c r="ACQ183" s="4"/>
      <c r="ACR183" s="4"/>
      <c r="ACS183" s="4"/>
      <c r="ACT183" s="4"/>
      <c r="ACU183" s="4"/>
      <c r="ACV183" s="4"/>
      <c r="ACW183" s="4"/>
      <c r="ACX183" s="4"/>
      <c r="ACY183" s="4"/>
      <c r="ACZ183" s="4"/>
      <c r="ADA183" s="4"/>
      <c r="ADB183" s="4"/>
      <c r="ADC183" s="4"/>
      <c r="ADD183" s="4"/>
      <c r="ADE183" s="4"/>
      <c r="ADF183" s="4"/>
      <c r="ADG183" s="4"/>
      <c r="ADH183" s="4"/>
      <c r="ADI183" s="4"/>
      <c r="ADJ183" s="4"/>
      <c r="ADK183" s="4"/>
      <c r="ADL183" s="4"/>
      <c r="ADM183" s="4"/>
      <c r="ADN183" s="4"/>
      <c r="ADO183" s="4"/>
      <c r="ADP183" s="4"/>
      <c r="ADQ183" s="4"/>
      <c r="ADR183" s="4"/>
      <c r="ADS183" s="4"/>
      <c r="ADT183" s="4"/>
      <c r="ADU183" s="4"/>
      <c r="ADV183" s="4"/>
      <c r="ADW183" s="4"/>
      <c r="ADX183" s="4"/>
      <c r="ADY183" s="4"/>
      <c r="ADZ183" s="4"/>
      <c r="AEA183" s="4"/>
      <c r="AEB183" s="4"/>
      <c r="AEC183" s="4"/>
      <c r="AED183" s="4"/>
      <c r="AEE183" s="4"/>
      <c r="AEF183" s="4"/>
      <c r="AEG183" s="4"/>
      <c r="AEH183" s="4"/>
      <c r="AEI183" s="4"/>
      <c r="AEJ183" s="4"/>
      <c r="AEK183" s="4"/>
      <c r="AEL183" s="4"/>
      <c r="AEM183" s="4"/>
      <c r="AEN183" s="4"/>
      <c r="AEO183" s="4"/>
      <c r="AEP183" s="4"/>
      <c r="AEQ183" s="4"/>
      <c r="AER183" s="4"/>
      <c r="AES183" s="4"/>
      <c r="AET183" s="4"/>
      <c r="AEU183" s="4"/>
      <c r="AEV183" s="4"/>
      <c r="AEW183" s="4"/>
      <c r="AEX183" s="4"/>
      <c r="AEY183" s="4"/>
      <c r="AEZ183" s="4"/>
      <c r="AFA183" s="4"/>
      <c r="AFB183" s="4"/>
      <c r="AFC183" s="4"/>
      <c r="AFD183" s="4"/>
      <c r="AFE183" s="4"/>
      <c r="AFF183" s="4"/>
      <c r="AFG183" s="4"/>
      <c r="AFH183" s="4"/>
      <c r="AFI183" s="4"/>
      <c r="AFJ183" s="4"/>
      <c r="AFK183" s="4"/>
      <c r="AFL183" s="4"/>
      <c r="AFM183" s="4"/>
      <c r="AFN183" s="4"/>
      <c r="AFO183" s="4"/>
      <c r="AFP183" s="4"/>
      <c r="AFQ183" s="4"/>
      <c r="AFR183" s="4"/>
      <c r="AFS183" s="4"/>
      <c r="AFT183" s="4"/>
      <c r="AFU183" s="4"/>
      <c r="AFV183" s="4"/>
      <c r="AFW183" s="4"/>
      <c r="AFX183" s="4"/>
      <c r="AFY183" s="4"/>
      <c r="AFZ183" s="4"/>
      <c r="AGA183" s="4"/>
      <c r="AGB183" s="4"/>
      <c r="AGC183" s="4"/>
      <c r="AGD183" s="4"/>
      <c r="AGE183" s="4"/>
      <c r="AGF183" s="4"/>
      <c r="AGG183" s="4"/>
      <c r="AGH183" s="4"/>
      <c r="AGI183" s="4"/>
      <c r="AGJ183" s="4"/>
      <c r="AGK183" s="4"/>
      <c r="AGL183" s="4"/>
      <c r="AGM183" s="4"/>
      <c r="AGN183" s="4"/>
      <c r="AGO183" s="4"/>
      <c r="AGP183" s="4"/>
      <c r="AGQ183" s="4"/>
      <c r="AGR183" s="4"/>
      <c r="AGS183" s="4"/>
      <c r="AGT183" s="4"/>
      <c r="AGU183" s="4"/>
      <c r="AGV183" s="4"/>
      <c r="AGW183" s="4"/>
      <c r="AGX183" s="4"/>
      <c r="AGY183" s="4"/>
      <c r="AGZ183" s="4"/>
      <c r="AHA183" s="4"/>
      <c r="AHB183" s="4"/>
      <c r="AHC183" s="4"/>
      <c r="AHD183" s="4"/>
      <c r="AHE183" s="4"/>
      <c r="AHF183" s="4"/>
      <c r="AHG183" s="4"/>
      <c r="AHH183" s="4"/>
      <c r="AHI183" s="4"/>
      <c r="AHJ183" s="4"/>
      <c r="AHK183" s="4"/>
      <c r="AHL183" s="4"/>
      <c r="AHM183" s="4"/>
      <c r="AHN183" s="4"/>
      <c r="AHO183" s="4"/>
      <c r="AHP183" s="4"/>
      <c r="AHQ183" s="4"/>
      <c r="AHR183" s="4"/>
      <c r="AHS183" s="4"/>
      <c r="AHT183" s="4"/>
      <c r="AHU183" s="4"/>
      <c r="AHV183" s="4"/>
      <c r="AHW183" s="4"/>
      <c r="AHX183" s="4"/>
      <c r="AHY183" s="4"/>
      <c r="AHZ183" s="4"/>
      <c r="AIA183" s="4"/>
      <c r="AIB183" s="4"/>
      <c r="AIC183" s="4"/>
      <c r="AID183" s="4"/>
      <c r="AIE183" s="4"/>
      <c r="AIF183" s="4"/>
      <c r="AIG183" s="4"/>
      <c r="AIH183" s="4"/>
      <c r="AII183" s="4"/>
      <c r="AIJ183" s="4"/>
      <c r="AIK183" s="4"/>
      <c r="AIL183" s="4"/>
      <c r="AIM183" s="4"/>
      <c r="AIN183" s="4"/>
      <c r="AIO183" s="4"/>
      <c r="AIP183" s="4"/>
      <c r="AIQ183" s="4"/>
      <c r="AIR183" s="4"/>
      <c r="AIS183" s="4"/>
      <c r="AIT183" s="4"/>
      <c r="AIU183" s="4"/>
      <c r="AIV183" s="4"/>
      <c r="AIW183" s="4"/>
      <c r="AIX183" s="4"/>
      <c r="AIY183" s="4"/>
      <c r="AIZ183" s="4"/>
      <c r="AJA183" s="4"/>
      <c r="AJB183" s="4"/>
      <c r="AJC183" s="4"/>
      <c r="AJD183" s="4"/>
      <c r="AJE183" s="4"/>
      <c r="AJF183" s="4"/>
      <c r="AJG183" s="4"/>
      <c r="AJH183" s="4"/>
      <c r="AJI183" s="4"/>
      <c r="AJJ183" s="4"/>
      <c r="AJK183" s="4"/>
      <c r="AJL183" s="4"/>
      <c r="AJM183" s="4"/>
      <c r="AJN183" s="4"/>
      <c r="AJO183" s="4"/>
      <c r="AJP183" s="4"/>
      <c r="AJQ183" s="4"/>
      <c r="AJR183" s="4"/>
      <c r="AJS183" s="4"/>
      <c r="AJT183" s="4"/>
      <c r="AJU183" s="4"/>
      <c r="AJV183" s="4"/>
      <c r="AJW183" s="4"/>
      <c r="AJX183" s="4"/>
      <c r="AJY183" s="4"/>
      <c r="AJZ183" s="4"/>
      <c r="AKA183" s="4"/>
      <c r="AKB183" s="4"/>
      <c r="AKC183" s="4"/>
      <c r="AKD183" s="4"/>
      <c r="AKE183" s="4"/>
      <c r="AKF183" s="4"/>
      <c r="AKG183" s="4"/>
      <c r="AKH183" s="4"/>
      <c r="AKI183" s="4"/>
      <c r="AKJ183" s="4"/>
      <c r="AKK183" s="4"/>
      <c r="AKL183" s="4"/>
      <c r="AKM183" s="4"/>
      <c r="AKN183" s="4"/>
      <c r="AKO183" s="4"/>
      <c r="AKP183" s="4"/>
      <c r="AKQ183" s="4"/>
      <c r="AKR183" s="4"/>
      <c r="AKS183" s="4"/>
      <c r="AKT183" s="4"/>
      <c r="AKU183" s="4"/>
      <c r="AKV183" s="4"/>
      <c r="AKW183" s="4"/>
      <c r="AKX183" s="4"/>
      <c r="AKY183" s="4"/>
      <c r="AKZ183" s="4"/>
      <c r="ALA183" s="4"/>
      <c r="ALB183" s="4"/>
      <c r="ALC183" s="4"/>
      <c r="ALD183" s="4"/>
      <c r="ALE183" s="4"/>
      <c r="ALF183" s="4"/>
      <c r="ALG183" s="4"/>
      <c r="ALH183" s="4"/>
      <c r="ALI183" s="4"/>
      <c r="ALJ183" s="4"/>
      <c r="ALK183" s="4"/>
      <c r="ALL183" s="4"/>
      <c r="ALM183" s="4"/>
      <c r="ALN183" s="4"/>
      <c r="ALO183" s="4"/>
      <c r="ALP183" s="4"/>
      <c r="ALQ183" s="4"/>
      <c r="ALR183" s="4"/>
      <c r="ALS183" s="4"/>
      <c r="ALT183" s="4"/>
      <c r="ALU183" s="4"/>
      <c r="ALV183" s="4"/>
      <c r="ALW183" s="4"/>
      <c r="ALX183" s="4"/>
      <c r="ALY183" s="4"/>
      <c r="ALZ183" s="4"/>
      <c r="AMA183" s="4"/>
      <c r="AMB183" s="4"/>
      <c r="AMC183" s="4"/>
      <c r="AMD183" s="4"/>
      <c r="AME183" s="4"/>
      <c r="AMF183" s="4"/>
      <c r="AMG183" s="4"/>
      <c r="AMH183" s="4"/>
      <c r="AMI183" s="4"/>
      <c r="AMJ183" s="4"/>
      <c r="AMK183" s="4"/>
    </row>
    <row r="184" spans="1:1025" ht="17.100000000000001" customHeight="1">
      <c r="A184" s="21" t="s">
        <v>1136</v>
      </c>
      <c r="B184" s="20">
        <f>SUM(C184:W184)</f>
        <v>172.6</v>
      </c>
      <c r="D184" s="20">
        <v>0</v>
      </c>
      <c r="E184" s="3">
        <v>0</v>
      </c>
      <c r="F184" s="3">
        <v>0</v>
      </c>
      <c r="G184" s="4">
        <f>SUM(53.6+51)</f>
        <v>104.6</v>
      </c>
      <c r="H184" s="4">
        <f>SUM(34+34)</f>
        <v>68</v>
      </c>
      <c r="JA184" s="4"/>
      <c r="JB184" s="4"/>
      <c r="JC184" s="4"/>
      <c r="JD184" s="4"/>
      <c r="JE184" s="4"/>
      <c r="JF184" s="4"/>
      <c r="JG184" s="4"/>
      <c r="JH184" s="4"/>
      <c r="JI184" s="4"/>
      <c r="JJ184" s="4"/>
      <c r="JK184" s="4"/>
      <c r="JL184" s="4"/>
      <c r="JM184" s="4"/>
      <c r="JN184" s="4"/>
      <c r="JO184" s="4"/>
      <c r="JP184" s="4"/>
      <c r="JQ184" s="4"/>
      <c r="JR184" s="4"/>
      <c r="JS184" s="4"/>
      <c r="JT184" s="4"/>
      <c r="JU184" s="4"/>
      <c r="JV184" s="4"/>
      <c r="JW184" s="4"/>
      <c r="JX184" s="4"/>
      <c r="JY184" s="4"/>
      <c r="JZ184" s="4"/>
      <c r="KA184" s="4"/>
      <c r="KB184" s="4"/>
      <c r="KC184" s="4"/>
      <c r="KD184" s="4"/>
      <c r="KE184" s="4"/>
      <c r="KF184" s="4"/>
      <c r="KG184" s="4"/>
      <c r="KH184" s="4"/>
      <c r="KI184" s="4"/>
      <c r="KJ184" s="4"/>
      <c r="KK184" s="4"/>
      <c r="KL184" s="4"/>
      <c r="KM184" s="4"/>
      <c r="KN184" s="4"/>
      <c r="KO184" s="4"/>
      <c r="KP184" s="4"/>
      <c r="KQ184" s="4"/>
      <c r="KR184" s="4"/>
      <c r="KS184" s="4"/>
      <c r="KT184" s="4"/>
      <c r="KU184" s="4"/>
      <c r="KV184" s="4"/>
      <c r="KW184" s="4"/>
      <c r="KX184" s="4"/>
      <c r="KY184" s="4"/>
      <c r="KZ184" s="4"/>
      <c r="LA184" s="4"/>
      <c r="LB184" s="4"/>
      <c r="LC184" s="4"/>
      <c r="LD184" s="4"/>
      <c r="LE184" s="4"/>
      <c r="LF184" s="4"/>
      <c r="LG184" s="4"/>
      <c r="LH184" s="4"/>
      <c r="LI184" s="4"/>
      <c r="LJ184" s="4"/>
      <c r="LK184" s="4"/>
      <c r="LL184" s="4"/>
      <c r="LM184" s="4"/>
      <c r="LN184" s="4"/>
      <c r="LO184" s="4"/>
      <c r="LP184" s="4"/>
      <c r="LQ184" s="4"/>
      <c r="LR184" s="4"/>
      <c r="LS184" s="4"/>
      <c r="LT184" s="4"/>
      <c r="LU184" s="4"/>
      <c r="LV184" s="4"/>
      <c r="LW184" s="4"/>
      <c r="LX184" s="4"/>
      <c r="LY184" s="4"/>
      <c r="LZ184" s="4"/>
      <c r="MA184" s="4"/>
      <c r="MB184" s="4"/>
      <c r="MC184" s="4"/>
      <c r="MD184" s="4"/>
      <c r="ME184" s="4"/>
      <c r="MF184" s="4"/>
      <c r="MG184" s="4"/>
      <c r="MH184" s="4"/>
      <c r="MI184" s="4"/>
      <c r="MJ184" s="4"/>
      <c r="MK184" s="4"/>
      <c r="ML184" s="4"/>
      <c r="MM184" s="4"/>
      <c r="MN184" s="4"/>
      <c r="MO184" s="4"/>
      <c r="MP184" s="4"/>
      <c r="MQ184" s="4"/>
      <c r="MR184" s="4"/>
      <c r="MS184" s="4"/>
      <c r="MT184" s="4"/>
      <c r="MU184" s="4"/>
      <c r="MV184" s="4"/>
      <c r="MW184" s="4"/>
      <c r="MX184" s="4"/>
      <c r="MY184" s="4"/>
      <c r="MZ184" s="4"/>
      <c r="NA184" s="4"/>
      <c r="NB184" s="4"/>
      <c r="NC184" s="4"/>
      <c r="ND184" s="4"/>
      <c r="NE184" s="4"/>
      <c r="NF184" s="4"/>
      <c r="NG184" s="4"/>
      <c r="NH184" s="4"/>
      <c r="NI184" s="4"/>
      <c r="NJ184" s="4"/>
      <c r="NK184" s="4"/>
      <c r="NL184" s="4"/>
      <c r="NM184" s="4"/>
      <c r="NN184" s="4"/>
      <c r="NO184" s="4"/>
      <c r="NP184" s="4"/>
      <c r="NQ184" s="4"/>
      <c r="NR184" s="4"/>
      <c r="NS184" s="4"/>
      <c r="NT184" s="4"/>
      <c r="NU184" s="4"/>
      <c r="NV184" s="4"/>
      <c r="NW184" s="4"/>
      <c r="NX184" s="4"/>
      <c r="NY184" s="4"/>
      <c r="NZ184" s="4"/>
      <c r="OA184" s="4"/>
      <c r="OB184" s="4"/>
      <c r="OC184" s="4"/>
      <c r="OD184" s="4"/>
      <c r="OE184" s="4"/>
      <c r="OF184" s="4"/>
      <c r="OG184" s="4"/>
      <c r="OH184" s="4"/>
      <c r="OI184" s="4"/>
      <c r="OJ184" s="4"/>
      <c r="OK184" s="4"/>
      <c r="OL184" s="4"/>
      <c r="OM184" s="4"/>
      <c r="ON184" s="4"/>
      <c r="OO184" s="4"/>
      <c r="OP184" s="4"/>
      <c r="OQ184" s="4"/>
      <c r="OR184" s="4"/>
      <c r="OS184" s="4"/>
      <c r="OT184" s="4"/>
      <c r="OU184" s="4"/>
      <c r="OV184" s="4"/>
      <c r="OW184" s="4"/>
      <c r="OX184" s="4"/>
      <c r="OY184" s="4"/>
      <c r="OZ184" s="4"/>
      <c r="PA184" s="4"/>
      <c r="PB184" s="4"/>
      <c r="PC184" s="4"/>
      <c r="PD184" s="4"/>
      <c r="PE184" s="4"/>
      <c r="PF184" s="4"/>
      <c r="PG184" s="4"/>
      <c r="PH184" s="4"/>
      <c r="PI184" s="4"/>
      <c r="PJ184" s="4"/>
      <c r="PK184" s="4"/>
      <c r="PL184" s="4"/>
      <c r="PM184" s="4"/>
      <c r="PN184" s="4"/>
      <c r="PO184" s="4"/>
      <c r="PP184" s="4"/>
      <c r="PQ184" s="4"/>
      <c r="PR184" s="4"/>
      <c r="PS184" s="4"/>
      <c r="PT184" s="4"/>
      <c r="PU184" s="4"/>
      <c r="PV184" s="4"/>
      <c r="PW184" s="4"/>
      <c r="PX184" s="4"/>
      <c r="PY184" s="4"/>
      <c r="PZ184" s="4"/>
      <c r="QA184" s="4"/>
      <c r="QB184" s="4"/>
      <c r="QC184" s="4"/>
      <c r="QD184" s="4"/>
      <c r="QE184" s="4"/>
      <c r="QF184" s="4"/>
      <c r="QG184" s="4"/>
      <c r="QH184" s="4"/>
      <c r="QI184" s="4"/>
      <c r="QJ184" s="4"/>
      <c r="QK184" s="4"/>
      <c r="QL184" s="4"/>
      <c r="QM184" s="4"/>
      <c r="QN184" s="4"/>
      <c r="QO184" s="4"/>
      <c r="QP184" s="4"/>
      <c r="QQ184" s="4"/>
      <c r="QR184" s="4"/>
      <c r="QS184" s="4"/>
      <c r="QT184" s="4"/>
      <c r="QU184" s="4"/>
      <c r="QV184" s="4"/>
      <c r="QW184" s="4"/>
      <c r="QX184" s="4"/>
      <c r="QY184" s="4"/>
      <c r="QZ184" s="4"/>
      <c r="RA184" s="4"/>
      <c r="RB184" s="4"/>
      <c r="RC184" s="4"/>
      <c r="RD184" s="4"/>
      <c r="RE184" s="4"/>
      <c r="RF184" s="4"/>
      <c r="RG184" s="4"/>
      <c r="RH184" s="4"/>
      <c r="RI184" s="4"/>
      <c r="RJ184" s="4"/>
      <c r="RK184" s="4"/>
      <c r="RL184" s="4"/>
      <c r="RM184" s="4"/>
      <c r="RN184" s="4"/>
      <c r="RO184" s="4"/>
      <c r="RP184" s="4"/>
      <c r="RQ184" s="4"/>
      <c r="RR184" s="4"/>
      <c r="RS184" s="4"/>
      <c r="RT184" s="4"/>
      <c r="RU184" s="4"/>
      <c r="RV184" s="4"/>
      <c r="RW184" s="4"/>
      <c r="RX184" s="4"/>
      <c r="RY184" s="4"/>
      <c r="RZ184" s="4"/>
      <c r="SA184" s="4"/>
      <c r="SB184" s="4"/>
      <c r="SC184" s="4"/>
      <c r="SD184" s="4"/>
      <c r="SE184" s="4"/>
      <c r="SF184" s="4"/>
      <c r="SG184" s="4"/>
      <c r="SH184" s="4"/>
      <c r="SI184" s="4"/>
      <c r="SJ184" s="4"/>
      <c r="SK184" s="4"/>
      <c r="SL184" s="4"/>
      <c r="SM184" s="4"/>
      <c r="SN184" s="4"/>
      <c r="SO184" s="4"/>
      <c r="SP184" s="4"/>
      <c r="SQ184" s="4"/>
      <c r="SR184" s="4"/>
      <c r="SS184" s="4"/>
      <c r="ST184" s="4"/>
      <c r="SU184" s="4"/>
      <c r="SV184" s="4"/>
      <c r="SW184" s="4"/>
      <c r="SX184" s="4"/>
      <c r="SY184" s="4"/>
      <c r="SZ184" s="4"/>
      <c r="TA184" s="4"/>
      <c r="TB184" s="4"/>
      <c r="TC184" s="4"/>
      <c r="TD184" s="4"/>
      <c r="TE184" s="4"/>
      <c r="TF184" s="4"/>
      <c r="TG184" s="4"/>
      <c r="TH184" s="4"/>
      <c r="TI184" s="4"/>
      <c r="TJ184" s="4"/>
      <c r="TK184" s="4"/>
      <c r="TL184" s="4"/>
      <c r="TM184" s="4"/>
      <c r="TN184" s="4"/>
      <c r="TO184" s="4"/>
      <c r="TP184" s="4"/>
      <c r="TQ184" s="4"/>
      <c r="TR184" s="4"/>
      <c r="TS184" s="4"/>
      <c r="TT184" s="4"/>
      <c r="TU184" s="4"/>
      <c r="TV184" s="4"/>
      <c r="TW184" s="4"/>
      <c r="TX184" s="4"/>
      <c r="TY184" s="4"/>
      <c r="TZ184" s="4"/>
      <c r="UA184" s="4"/>
      <c r="UB184" s="4"/>
      <c r="UC184" s="4"/>
      <c r="UD184" s="4"/>
      <c r="UE184" s="4"/>
      <c r="UF184" s="4"/>
      <c r="UG184" s="4"/>
      <c r="UH184" s="4"/>
      <c r="UI184" s="4"/>
      <c r="UJ184" s="4"/>
      <c r="UK184" s="4"/>
      <c r="UL184" s="4"/>
      <c r="UM184" s="4"/>
      <c r="UN184" s="4"/>
      <c r="UO184" s="4"/>
      <c r="UP184" s="4"/>
      <c r="UQ184" s="4"/>
      <c r="UR184" s="4"/>
      <c r="US184" s="4"/>
      <c r="UT184" s="4"/>
      <c r="UU184" s="4"/>
      <c r="UV184" s="4"/>
      <c r="UW184" s="4"/>
      <c r="UX184" s="4"/>
      <c r="UY184" s="4"/>
      <c r="UZ184" s="4"/>
      <c r="VA184" s="4"/>
      <c r="VB184" s="4"/>
      <c r="VC184" s="4"/>
      <c r="VD184" s="4"/>
      <c r="VE184" s="4"/>
      <c r="VF184" s="4"/>
      <c r="VG184" s="4"/>
      <c r="VH184" s="4"/>
      <c r="VI184" s="4"/>
      <c r="VJ184" s="4"/>
      <c r="VK184" s="4"/>
      <c r="VL184" s="4"/>
      <c r="VM184" s="4"/>
      <c r="VN184" s="4"/>
      <c r="VO184" s="4"/>
      <c r="VP184" s="4"/>
      <c r="VQ184" s="4"/>
      <c r="VR184" s="4"/>
      <c r="VS184" s="4"/>
      <c r="VT184" s="4"/>
      <c r="VU184" s="4"/>
      <c r="VV184" s="4"/>
      <c r="VW184" s="4"/>
      <c r="VX184" s="4"/>
      <c r="VY184" s="4"/>
      <c r="VZ184" s="4"/>
      <c r="WA184" s="4"/>
      <c r="WB184" s="4"/>
      <c r="WC184" s="4"/>
      <c r="WD184" s="4"/>
      <c r="WE184" s="4"/>
      <c r="WF184" s="4"/>
      <c r="WG184" s="4"/>
      <c r="WH184" s="4"/>
      <c r="WI184" s="4"/>
      <c r="WJ184" s="4"/>
      <c r="WK184" s="4"/>
      <c r="WL184" s="4"/>
      <c r="WM184" s="4"/>
      <c r="WN184" s="4"/>
      <c r="WO184" s="4"/>
      <c r="WP184" s="4"/>
      <c r="WQ184" s="4"/>
      <c r="WR184" s="4"/>
      <c r="WS184" s="4"/>
      <c r="WT184" s="4"/>
      <c r="WU184" s="4"/>
      <c r="WV184" s="4"/>
      <c r="WW184" s="4"/>
      <c r="WX184" s="4"/>
      <c r="WY184" s="4"/>
      <c r="WZ184" s="4"/>
      <c r="XA184" s="4"/>
      <c r="XB184" s="4"/>
      <c r="XC184" s="4"/>
      <c r="XD184" s="4"/>
      <c r="XE184" s="4"/>
      <c r="XF184" s="4"/>
      <c r="XG184" s="4"/>
      <c r="XH184" s="4"/>
      <c r="XI184" s="4"/>
      <c r="XJ184" s="4"/>
      <c r="XK184" s="4"/>
      <c r="XL184" s="4"/>
      <c r="XM184" s="4"/>
      <c r="XN184" s="4"/>
      <c r="XO184" s="4"/>
      <c r="XP184" s="4"/>
      <c r="XQ184" s="4"/>
      <c r="XR184" s="4"/>
      <c r="XS184" s="4"/>
      <c r="XT184" s="4"/>
      <c r="XU184" s="4"/>
      <c r="XV184" s="4"/>
      <c r="XW184" s="4"/>
      <c r="XX184" s="4"/>
      <c r="XY184" s="4"/>
      <c r="XZ184" s="4"/>
      <c r="YA184" s="4"/>
      <c r="YB184" s="4"/>
      <c r="YC184" s="4"/>
      <c r="YD184" s="4"/>
      <c r="YE184" s="4"/>
      <c r="YF184" s="4"/>
      <c r="YG184" s="4"/>
      <c r="YH184" s="4"/>
      <c r="YI184" s="4"/>
      <c r="YJ184" s="4"/>
      <c r="YK184" s="4"/>
      <c r="YL184" s="4"/>
      <c r="YM184" s="4"/>
      <c r="YN184" s="4"/>
      <c r="YO184" s="4"/>
      <c r="YP184" s="4"/>
      <c r="YQ184" s="4"/>
      <c r="YR184" s="4"/>
      <c r="YS184" s="4"/>
      <c r="YT184" s="4"/>
      <c r="YU184" s="4"/>
      <c r="YV184" s="4"/>
      <c r="YW184" s="4"/>
      <c r="YX184" s="4"/>
      <c r="YY184" s="4"/>
      <c r="YZ184" s="4"/>
      <c r="ZA184" s="4"/>
      <c r="ZB184" s="4"/>
      <c r="ZC184" s="4"/>
      <c r="ZD184" s="4"/>
      <c r="ZE184" s="4"/>
      <c r="ZF184" s="4"/>
      <c r="ZG184" s="4"/>
      <c r="ZH184" s="4"/>
      <c r="ZI184" s="4"/>
      <c r="ZJ184" s="4"/>
      <c r="ZK184" s="4"/>
      <c r="ZL184" s="4"/>
      <c r="ZM184" s="4"/>
      <c r="ZN184" s="4"/>
      <c r="ZO184" s="4"/>
      <c r="ZP184" s="4"/>
      <c r="ZQ184" s="4"/>
      <c r="ZR184" s="4"/>
      <c r="ZS184" s="4"/>
      <c r="ZT184" s="4"/>
      <c r="ZU184" s="4"/>
      <c r="ZV184" s="4"/>
      <c r="ZW184" s="4"/>
      <c r="ZX184" s="4"/>
      <c r="ZY184" s="4"/>
      <c r="ZZ184" s="4"/>
      <c r="AAA184" s="4"/>
      <c r="AAB184" s="4"/>
      <c r="AAC184" s="4"/>
      <c r="AAD184" s="4"/>
      <c r="AAE184" s="4"/>
      <c r="AAF184" s="4"/>
      <c r="AAG184" s="4"/>
      <c r="AAH184" s="4"/>
      <c r="AAI184" s="4"/>
      <c r="AAJ184" s="4"/>
      <c r="AAK184" s="4"/>
      <c r="AAL184" s="4"/>
      <c r="AAM184" s="4"/>
      <c r="AAN184" s="4"/>
      <c r="AAO184" s="4"/>
      <c r="AAP184" s="4"/>
      <c r="AAQ184" s="4"/>
      <c r="AAR184" s="4"/>
      <c r="AAS184" s="4"/>
      <c r="AAT184" s="4"/>
      <c r="AAU184" s="4"/>
      <c r="AAV184" s="4"/>
      <c r="AAW184" s="4"/>
      <c r="AAX184" s="4"/>
      <c r="AAY184" s="4"/>
      <c r="AAZ184" s="4"/>
      <c r="ABA184" s="4"/>
      <c r="ABB184" s="4"/>
      <c r="ABC184" s="4"/>
      <c r="ABD184" s="4"/>
      <c r="ABE184" s="4"/>
      <c r="ABF184" s="4"/>
      <c r="ABG184" s="4"/>
      <c r="ABH184" s="4"/>
      <c r="ABI184" s="4"/>
      <c r="ABJ184" s="4"/>
      <c r="ABK184" s="4"/>
      <c r="ABL184" s="4"/>
      <c r="ABM184" s="4"/>
      <c r="ABN184" s="4"/>
      <c r="ABO184" s="4"/>
      <c r="ABP184" s="4"/>
      <c r="ABQ184" s="4"/>
      <c r="ABR184" s="4"/>
      <c r="ABS184" s="4"/>
      <c r="ABT184" s="4"/>
      <c r="ABU184" s="4"/>
      <c r="ABV184" s="4"/>
      <c r="ABW184" s="4"/>
      <c r="ABX184" s="4"/>
      <c r="ABY184" s="4"/>
      <c r="ABZ184" s="4"/>
      <c r="ACA184" s="4"/>
      <c r="ACB184" s="4"/>
      <c r="ACC184" s="4"/>
      <c r="ACD184" s="4"/>
      <c r="ACE184" s="4"/>
      <c r="ACF184" s="4"/>
      <c r="ACG184" s="4"/>
      <c r="ACH184" s="4"/>
      <c r="ACI184" s="4"/>
      <c r="ACJ184" s="4"/>
      <c r="ACK184" s="4"/>
      <c r="ACL184" s="4"/>
      <c r="ACM184" s="4"/>
      <c r="ACN184" s="4"/>
      <c r="ACO184" s="4"/>
      <c r="ACP184" s="4"/>
      <c r="ACQ184" s="4"/>
      <c r="ACR184" s="4"/>
      <c r="ACS184" s="4"/>
      <c r="ACT184" s="4"/>
      <c r="ACU184" s="4"/>
      <c r="ACV184" s="4"/>
      <c r="ACW184" s="4"/>
      <c r="ACX184" s="4"/>
      <c r="ACY184" s="4"/>
      <c r="ACZ184" s="4"/>
      <c r="ADA184" s="4"/>
      <c r="ADB184" s="4"/>
      <c r="ADC184" s="4"/>
      <c r="ADD184" s="4"/>
      <c r="ADE184" s="4"/>
      <c r="ADF184" s="4"/>
      <c r="ADG184" s="4"/>
      <c r="ADH184" s="4"/>
      <c r="ADI184" s="4"/>
      <c r="ADJ184" s="4"/>
      <c r="ADK184" s="4"/>
      <c r="ADL184" s="4"/>
      <c r="ADM184" s="4"/>
      <c r="ADN184" s="4"/>
      <c r="ADO184" s="4"/>
      <c r="ADP184" s="4"/>
      <c r="ADQ184" s="4"/>
      <c r="ADR184" s="4"/>
      <c r="ADS184" s="4"/>
      <c r="ADT184" s="4"/>
      <c r="ADU184" s="4"/>
      <c r="ADV184" s="4"/>
      <c r="ADW184" s="4"/>
      <c r="ADX184" s="4"/>
      <c r="ADY184" s="4"/>
      <c r="ADZ184" s="4"/>
      <c r="AEA184" s="4"/>
      <c r="AEB184" s="4"/>
      <c r="AEC184" s="4"/>
      <c r="AED184" s="4"/>
      <c r="AEE184" s="4"/>
      <c r="AEF184" s="4"/>
      <c r="AEG184" s="4"/>
      <c r="AEH184" s="4"/>
      <c r="AEI184" s="4"/>
      <c r="AEJ184" s="4"/>
      <c r="AEK184" s="4"/>
      <c r="AEL184" s="4"/>
      <c r="AEM184" s="4"/>
      <c r="AEN184" s="4"/>
      <c r="AEO184" s="4"/>
      <c r="AEP184" s="4"/>
      <c r="AEQ184" s="4"/>
      <c r="AER184" s="4"/>
      <c r="AES184" s="4"/>
      <c r="AET184" s="4"/>
      <c r="AEU184" s="4"/>
      <c r="AEV184" s="4"/>
      <c r="AEW184" s="4"/>
      <c r="AEX184" s="4"/>
      <c r="AEY184" s="4"/>
      <c r="AEZ184" s="4"/>
      <c r="AFA184" s="4"/>
      <c r="AFB184" s="4"/>
      <c r="AFC184" s="4"/>
      <c r="AFD184" s="4"/>
      <c r="AFE184" s="4"/>
      <c r="AFF184" s="4"/>
      <c r="AFG184" s="4"/>
      <c r="AFH184" s="4"/>
      <c r="AFI184" s="4"/>
      <c r="AFJ184" s="4"/>
      <c r="AFK184" s="4"/>
      <c r="AFL184" s="4"/>
      <c r="AFM184" s="4"/>
      <c r="AFN184" s="4"/>
      <c r="AFO184" s="4"/>
      <c r="AFP184" s="4"/>
      <c r="AFQ184" s="4"/>
      <c r="AFR184" s="4"/>
      <c r="AFS184" s="4"/>
      <c r="AFT184" s="4"/>
      <c r="AFU184" s="4"/>
      <c r="AFV184" s="4"/>
      <c r="AFW184" s="4"/>
      <c r="AFX184" s="4"/>
      <c r="AFY184" s="4"/>
      <c r="AFZ184" s="4"/>
      <c r="AGA184" s="4"/>
      <c r="AGB184" s="4"/>
      <c r="AGC184" s="4"/>
      <c r="AGD184" s="4"/>
      <c r="AGE184" s="4"/>
      <c r="AGF184" s="4"/>
      <c r="AGG184" s="4"/>
      <c r="AGH184" s="4"/>
      <c r="AGI184" s="4"/>
      <c r="AGJ184" s="4"/>
      <c r="AGK184" s="4"/>
      <c r="AGL184" s="4"/>
      <c r="AGM184" s="4"/>
      <c r="AGN184" s="4"/>
      <c r="AGO184" s="4"/>
      <c r="AGP184" s="4"/>
      <c r="AGQ184" s="4"/>
      <c r="AGR184" s="4"/>
      <c r="AGS184" s="4"/>
      <c r="AGT184" s="4"/>
      <c r="AGU184" s="4"/>
      <c r="AGV184" s="4"/>
      <c r="AGW184" s="4"/>
      <c r="AGX184" s="4"/>
      <c r="AGY184" s="4"/>
      <c r="AGZ184" s="4"/>
      <c r="AHA184" s="4"/>
      <c r="AHB184" s="4"/>
      <c r="AHC184" s="4"/>
      <c r="AHD184" s="4"/>
      <c r="AHE184" s="4"/>
      <c r="AHF184" s="4"/>
      <c r="AHG184" s="4"/>
      <c r="AHH184" s="4"/>
      <c r="AHI184" s="4"/>
      <c r="AHJ184" s="4"/>
      <c r="AHK184" s="4"/>
      <c r="AHL184" s="4"/>
      <c r="AHM184" s="4"/>
      <c r="AHN184" s="4"/>
      <c r="AHO184" s="4"/>
      <c r="AHP184" s="4"/>
      <c r="AHQ184" s="4"/>
      <c r="AHR184" s="4"/>
      <c r="AHS184" s="4"/>
      <c r="AHT184" s="4"/>
      <c r="AHU184" s="4"/>
      <c r="AHV184" s="4"/>
      <c r="AHW184" s="4"/>
      <c r="AHX184" s="4"/>
      <c r="AHY184" s="4"/>
      <c r="AHZ184" s="4"/>
      <c r="AIA184" s="4"/>
      <c r="AIB184" s="4"/>
      <c r="AIC184" s="4"/>
      <c r="AID184" s="4"/>
      <c r="AIE184" s="4"/>
      <c r="AIF184" s="4"/>
      <c r="AIG184" s="4"/>
      <c r="AIH184" s="4"/>
      <c r="AII184" s="4"/>
      <c r="AIJ184" s="4"/>
      <c r="AIK184" s="4"/>
      <c r="AIL184" s="4"/>
      <c r="AIM184" s="4"/>
      <c r="AIN184" s="4"/>
      <c r="AIO184" s="4"/>
      <c r="AIP184" s="4"/>
      <c r="AIQ184" s="4"/>
      <c r="AIR184" s="4"/>
      <c r="AIS184" s="4"/>
      <c r="AIT184" s="4"/>
      <c r="AIU184" s="4"/>
      <c r="AIV184" s="4"/>
      <c r="AIW184" s="4"/>
      <c r="AIX184" s="4"/>
      <c r="AIY184" s="4"/>
      <c r="AIZ184" s="4"/>
      <c r="AJA184" s="4"/>
      <c r="AJB184" s="4"/>
      <c r="AJC184" s="4"/>
      <c r="AJD184" s="4"/>
      <c r="AJE184" s="4"/>
      <c r="AJF184" s="4"/>
      <c r="AJG184" s="4"/>
      <c r="AJH184" s="4"/>
      <c r="AJI184" s="4"/>
      <c r="AJJ184" s="4"/>
      <c r="AJK184" s="4"/>
      <c r="AJL184" s="4"/>
      <c r="AJM184" s="4"/>
      <c r="AJN184" s="4"/>
      <c r="AJO184" s="4"/>
      <c r="AJP184" s="4"/>
      <c r="AJQ184" s="4"/>
      <c r="AJR184" s="4"/>
      <c r="AJS184" s="4"/>
      <c r="AJT184" s="4"/>
      <c r="AJU184" s="4"/>
      <c r="AJV184" s="4"/>
      <c r="AJW184" s="4"/>
      <c r="AJX184" s="4"/>
      <c r="AJY184" s="4"/>
      <c r="AJZ184" s="4"/>
      <c r="AKA184" s="4"/>
      <c r="AKB184" s="4"/>
      <c r="AKC184" s="4"/>
      <c r="AKD184" s="4"/>
      <c r="AKE184" s="4"/>
      <c r="AKF184" s="4"/>
      <c r="AKG184" s="4"/>
      <c r="AKH184" s="4"/>
      <c r="AKI184" s="4"/>
      <c r="AKJ184" s="4"/>
      <c r="AKK184" s="4"/>
      <c r="AKL184" s="4"/>
      <c r="AKM184" s="4"/>
      <c r="AKN184" s="4"/>
      <c r="AKO184" s="4"/>
      <c r="AKP184" s="4"/>
      <c r="AKQ184" s="4"/>
      <c r="AKR184" s="4"/>
      <c r="AKS184" s="4"/>
      <c r="AKT184" s="4"/>
      <c r="AKU184" s="4"/>
      <c r="AKV184" s="4"/>
      <c r="AKW184" s="4"/>
      <c r="AKX184" s="4"/>
      <c r="AKY184" s="4"/>
      <c r="AKZ184" s="4"/>
      <c r="ALA184" s="4"/>
      <c r="ALB184" s="4"/>
      <c r="ALC184" s="4"/>
      <c r="ALD184" s="4"/>
      <c r="ALE184" s="4"/>
      <c r="ALF184" s="4"/>
      <c r="ALG184" s="4"/>
      <c r="ALH184" s="4"/>
      <c r="ALI184" s="4"/>
      <c r="ALJ184" s="4"/>
      <c r="ALK184" s="4"/>
      <c r="ALL184" s="4"/>
      <c r="ALM184" s="4"/>
      <c r="ALN184" s="4"/>
      <c r="ALO184" s="4"/>
      <c r="ALP184" s="4"/>
      <c r="ALQ184" s="4"/>
      <c r="ALR184" s="4"/>
      <c r="ALS184" s="4"/>
      <c r="ALT184" s="4"/>
      <c r="ALU184" s="4"/>
      <c r="ALV184" s="4"/>
      <c r="ALW184" s="4"/>
      <c r="ALX184" s="4"/>
      <c r="ALY184" s="4"/>
      <c r="ALZ184" s="4"/>
      <c r="AMA184" s="4"/>
      <c r="AMB184" s="4"/>
      <c r="AMC184" s="4"/>
      <c r="AMD184" s="4"/>
      <c r="AME184" s="4"/>
      <c r="AMF184" s="4"/>
      <c r="AMG184" s="4"/>
      <c r="AMH184" s="4"/>
      <c r="AMI184" s="4"/>
      <c r="AMJ184" s="4"/>
      <c r="AMK184" s="4"/>
    </row>
    <row r="185" spans="1:1025" ht="17.100000000000001" customHeight="1">
      <c r="A185" s="21" t="s">
        <v>1137</v>
      </c>
      <c r="B185" s="20">
        <f>SUM(C185:W185)</f>
        <v>172</v>
      </c>
      <c r="D185" s="20">
        <v>0</v>
      </c>
      <c r="E185" s="3">
        <v>0</v>
      </c>
      <c r="F185" s="3">
        <v>0</v>
      </c>
      <c r="H185" s="4"/>
      <c r="M185" s="4">
        <v>32</v>
      </c>
      <c r="N185" s="4">
        <v>140</v>
      </c>
      <c r="JA185" s="4"/>
      <c r="JB185" s="4"/>
      <c r="JC185" s="4"/>
      <c r="JD185" s="4"/>
      <c r="JE185" s="4"/>
      <c r="JF185" s="4"/>
      <c r="JG185" s="4"/>
      <c r="JH185" s="4"/>
      <c r="JI185" s="4"/>
      <c r="JJ185" s="4"/>
      <c r="JK185" s="4"/>
      <c r="JL185" s="4"/>
      <c r="JM185" s="4"/>
      <c r="JN185" s="4"/>
      <c r="JO185" s="4"/>
      <c r="JP185" s="4"/>
      <c r="JQ185" s="4"/>
      <c r="JR185" s="4"/>
      <c r="JS185" s="4"/>
      <c r="JT185" s="4"/>
      <c r="JU185" s="4"/>
      <c r="JV185" s="4"/>
      <c r="JW185" s="4"/>
      <c r="JX185" s="4"/>
      <c r="JY185" s="4"/>
      <c r="JZ185" s="4"/>
      <c r="KA185" s="4"/>
      <c r="KB185" s="4"/>
      <c r="KC185" s="4"/>
      <c r="KD185" s="4"/>
      <c r="KE185" s="4"/>
      <c r="KF185" s="4"/>
      <c r="KG185" s="4"/>
      <c r="KH185" s="4"/>
      <c r="KI185" s="4"/>
      <c r="KJ185" s="4"/>
      <c r="KK185" s="4"/>
      <c r="KL185" s="4"/>
      <c r="KM185" s="4"/>
      <c r="KN185" s="4"/>
      <c r="KO185" s="4"/>
      <c r="KP185" s="4"/>
      <c r="KQ185" s="4"/>
      <c r="KR185" s="4"/>
      <c r="KS185" s="4"/>
      <c r="KT185" s="4"/>
      <c r="KU185" s="4"/>
      <c r="KV185" s="4"/>
      <c r="KW185" s="4"/>
      <c r="KX185" s="4"/>
      <c r="KY185" s="4"/>
      <c r="KZ185" s="4"/>
      <c r="LA185" s="4"/>
      <c r="LB185" s="4"/>
      <c r="LC185" s="4"/>
      <c r="LD185" s="4"/>
      <c r="LE185" s="4"/>
      <c r="LF185" s="4"/>
      <c r="LG185" s="4"/>
      <c r="LH185" s="4"/>
      <c r="LI185" s="4"/>
      <c r="LJ185" s="4"/>
      <c r="LK185" s="4"/>
      <c r="LL185" s="4"/>
      <c r="LM185" s="4"/>
      <c r="LN185" s="4"/>
      <c r="LO185" s="4"/>
      <c r="LP185" s="4"/>
      <c r="LQ185" s="4"/>
      <c r="LR185" s="4"/>
      <c r="LS185" s="4"/>
      <c r="LT185" s="4"/>
      <c r="LU185" s="4"/>
      <c r="LV185" s="4"/>
      <c r="LW185" s="4"/>
      <c r="LX185" s="4"/>
      <c r="LY185" s="4"/>
      <c r="LZ185" s="4"/>
      <c r="MA185" s="4"/>
      <c r="MB185" s="4"/>
      <c r="MC185" s="4"/>
      <c r="MD185" s="4"/>
      <c r="ME185" s="4"/>
      <c r="MF185" s="4"/>
      <c r="MG185" s="4"/>
      <c r="MH185" s="4"/>
      <c r="MI185" s="4"/>
      <c r="MJ185" s="4"/>
      <c r="MK185" s="4"/>
      <c r="ML185" s="4"/>
      <c r="MM185" s="4"/>
      <c r="MN185" s="4"/>
      <c r="MO185" s="4"/>
      <c r="MP185" s="4"/>
      <c r="MQ185" s="4"/>
      <c r="MR185" s="4"/>
      <c r="MS185" s="4"/>
      <c r="MT185" s="4"/>
      <c r="MU185" s="4"/>
      <c r="MV185" s="4"/>
      <c r="MW185" s="4"/>
      <c r="MX185" s="4"/>
      <c r="MY185" s="4"/>
      <c r="MZ185" s="4"/>
      <c r="NA185" s="4"/>
      <c r="NB185" s="4"/>
      <c r="NC185" s="4"/>
      <c r="ND185" s="4"/>
      <c r="NE185" s="4"/>
      <c r="NF185" s="4"/>
      <c r="NG185" s="4"/>
      <c r="NH185" s="4"/>
      <c r="NI185" s="4"/>
      <c r="NJ185" s="4"/>
      <c r="NK185" s="4"/>
      <c r="NL185" s="4"/>
      <c r="NM185" s="4"/>
      <c r="NN185" s="4"/>
      <c r="NO185" s="4"/>
      <c r="NP185" s="4"/>
      <c r="NQ185" s="4"/>
      <c r="NR185" s="4"/>
      <c r="NS185" s="4"/>
      <c r="NT185" s="4"/>
      <c r="NU185" s="4"/>
      <c r="NV185" s="4"/>
      <c r="NW185" s="4"/>
      <c r="NX185" s="4"/>
      <c r="NY185" s="4"/>
      <c r="NZ185" s="4"/>
      <c r="OA185" s="4"/>
      <c r="OB185" s="4"/>
      <c r="OC185" s="4"/>
      <c r="OD185" s="4"/>
      <c r="OE185" s="4"/>
      <c r="OF185" s="4"/>
      <c r="OG185" s="4"/>
      <c r="OH185" s="4"/>
      <c r="OI185" s="4"/>
      <c r="OJ185" s="4"/>
      <c r="OK185" s="4"/>
      <c r="OL185" s="4"/>
      <c r="OM185" s="4"/>
      <c r="ON185" s="4"/>
      <c r="OO185" s="4"/>
      <c r="OP185" s="4"/>
      <c r="OQ185" s="4"/>
      <c r="OR185" s="4"/>
      <c r="OS185" s="4"/>
      <c r="OT185" s="4"/>
      <c r="OU185" s="4"/>
      <c r="OV185" s="4"/>
      <c r="OW185" s="4"/>
      <c r="OX185" s="4"/>
      <c r="OY185" s="4"/>
      <c r="OZ185" s="4"/>
      <c r="PA185" s="4"/>
      <c r="PB185" s="4"/>
      <c r="PC185" s="4"/>
      <c r="PD185" s="4"/>
      <c r="PE185" s="4"/>
      <c r="PF185" s="4"/>
      <c r="PG185" s="4"/>
      <c r="PH185" s="4"/>
      <c r="PI185" s="4"/>
      <c r="PJ185" s="4"/>
      <c r="PK185" s="4"/>
      <c r="PL185" s="4"/>
      <c r="PM185" s="4"/>
      <c r="PN185" s="4"/>
      <c r="PO185" s="4"/>
      <c r="PP185" s="4"/>
      <c r="PQ185" s="4"/>
      <c r="PR185" s="4"/>
      <c r="PS185" s="4"/>
      <c r="PT185" s="4"/>
      <c r="PU185" s="4"/>
      <c r="PV185" s="4"/>
      <c r="PW185" s="4"/>
      <c r="PX185" s="4"/>
      <c r="PY185" s="4"/>
      <c r="PZ185" s="4"/>
      <c r="QA185" s="4"/>
      <c r="QB185" s="4"/>
      <c r="QC185" s="4"/>
      <c r="QD185" s="4"/>
      <c r="QE185" s="4"/>
      <c r="QF185" s="4"/>
      <c r="QG185" s="4"/>
      <c r="QH185" s="4"/>
      <c r="QI185" s="4"/>
      <c r="QJ185" s="4"/>
      <c r="QK185" s="4"/>
      <c r="QL185" s="4"/>
      <c r="QM185" s="4"/>
      <c r="QN185" s="4"/>
      <c r="QO185" s="4"/>
      <c r="QP185" s="4"/>
      <c r="QQ185" s="4"/>
      <c r="QR185" s="4"/>
      <c r="QS185" s="4"/>
      <c r="QT185" s="4"/>
      <c r="QU185" s="4"/>
      <c r="QV185" s="4"/>
      <c r="QW185" s="4"/>
      <c r="QX185" s="4"/>
      <c r="QY185" s="4"/>
      <c r="QZ185" s="4"/>
      <c r="RA185" s="4"/>
      <c r="RB185" s="4"/>
      <c r="RC185" s="4"/>
      <c r="RD185" s="4"/>
      <c r="RE185" s="4"/>
      <c r="RF185" s="4"/>
      <c r="RG185" s="4"/>
      <c r="RH185" s="4"/>
      <c r="RI185" s="4"/>
      <c r="RJ185" s="4"/>
      <c r="RK185" s="4"/>
      <c r="RL185" s="4"/>
      <c r="RM185" s="4"/>
      <c r="RN185" s="4"/>
      <c r="RO185" s="4"/>
      <c r="RP185" s="4"/>
      <c r="RQ185" s="4"/>
      <c r="RR185" s="4"/>
      <c r="RS185" s="4"/>
      <c r="RT185" s="4"/>
      <c r="RU185" s="4"/>
      <c r="RV185" s="4"/>
      <c r="RW185" s="4"/>
      <c r="RX185" s="4"/>
      <c r="RY185" s="4"/>
      <c r="RZ185" s="4"/>
      <c r="SA185" s="4"/>
      <c r="SB185" s="4"/>
      <c r="SC185" s="4"/>
      <c r="SD185" s="4"/>
      <c r="SE185" s="4"/>
      <c r="SF185" s="4"/>
      <c r="SG185" s="4"/>
      <c r="SH185" s="4"/>
      <c r="SI185" s="4"/>
      <c r="SJ185" s="4"/>
      <c r="SK185" s="4"/>
      <c r="SL185" s="4"/>
      <c r="SM185" s="4"/>
      <c r="SN185" s="4"/>
      <c r="SO185" s="4"/>
      <c r="SP185" s="4"/>
      <c r="SQ185" s="4"/>
      <c r="SR185" s="4"/>
      <c r="SS185" s="4"/>
      <c r="ST185" s="4"/>
      <c r="SU185" s="4"/>
      <c r="SV185" s="4"/>
      <c r="SW185" s="4"/>
      <c r="SX185" s="4"/>
      <c r="SY185" s="4"/>
      <c r="SZ185" s="4"/>
      <c r="TA185" s="4"/>
      <c r="TB185" s="4"/>
      <c r="TC185" s="4"/>
      <c r="TD185" s="4"/>
      <c r="TE185" s="4"/>
      <c r="TF185" s="4"/>
      <c r="TG185" s="4"/>
      <c r="TH185" s="4"/>
      <c r="TI185" s="4"/>
      <c r="TJ185" s="4"/>
      <c r="TK185" s="4"/>
      <c r="TL185" s="4"/>
      <c r="TM185" s="4"/>
      <c r="TN185" s="4"/>
      <c r="TO185" s="4"/>
      <c r="TP185" s="4"/>
      <c r="TQ185" s="4"/>
      <c r="TR185" s="4"/>
      <c r="TS185" s="4"/>
      <c r="TT185" s="4"/>
      <c r="TU185" s="4"/>
      <c r="TV185" s="4"/>
      <c r="TW185" s="4"/>
      <c r="TX185" s="4"/>
      <c r="TY185" s="4"/>
      <c r="TZ185" s="4"/>
      <c r="UA185" s="4"/>
      <c r="UB185" s="4"/>
      <c r="UC185" s="4"/>
      <c r="UD185" s="4"/>
      <c r="UE185" s="4"/>
      <c r="UF185" s="4"/>
      <c r="UG185" s="4"/>
      <c r="UH185" s="4"/>
      <c r="UI185" s="4"/>
      <c r="UJ185" s="4"/>
      <c r="UK185" s="4"/>
      <c r="UL185" s="4"/>
      <c r="UM185" s="4"/>
      <c r="UN185" s="4"/>
      <c r="UO185" s="4"/>
      <c r="UP185" s="4"/>
      <c r="UQ185" s="4"/>
      <c r="UR185" s="4"/>
      <c r="US185" s="4"/>
      <c r="UT185" s="4"/>
      <c r="UU185" s="4"/>
      <c r="UV185" s="4"/>
      <c r="UW185" s="4"/>
      <c r="UX185" s="4"/>
      <c r="UY185" s="4"/>
      <c r="UZ185" s="4"/>
      <c r="VA185" s="4"/>
      <c r="VB185" s="4"/>
      <c r="VC185" s="4"/>
      <c r="VD185" s="4"/>
      <c r="VE185" s="4"/>
      <c r="VF185" s="4"/>
      <c r="VG185" s="4"/>
      <c r="VH185" s="4"/>
      <c r="VI185" s="4"/>
      <c r="VJ185" s="4"/>
      <c r="VK185" s="4"/>
      <c r="VL185" s="4"/>
      <c r="VM185" s="4"/>
      <c r="VN185" s="4"/>
      <c r="VO185" s="4"/>
      <c r="VP185" s="4"/>
      <c r="VQ185" s="4"/>
      <c r="VR185" s="4"/>
      <c r="VS185" s="4"/>
      <c r="VT185" s="4"/>
      <c r="VU185" s="4"/>
      <c r="VV185" s="4"/>
      <c r="VW185" s="4"/>
      <c r="VX185" s="4"/>
      <c r="VY185" s="4"/>
      <c r="VZ185" s="4"/>
      <c r="WA185" s="4"/>
      <c r="WB185" s="4"/>
      <c r="WC185" s="4"/>
      <c r="WD185" s="4"/>
      <c r="WE185" s="4"/>
      <c r="WF185" s="4"/>
      <c r="WG185" s="4"/>
      <c r="WH185" s="4"/>
      <c r="WI185" s="4"/>
      <c r="WJ185" s="4"/>
      <c r="WK185" s="4"/>
      <c r="WL185" s="4"/>
      <c r="WM185" s="4"/>
      <c r="WN185" s="4"/>
      <c r="WO185" s="4"/>
      <c r="WP185" s="4"/>
      <c r="WQ185" s="4"/>
      <c r="WR185" s="4"/>
      <c r="WS185" s="4"/>
      <c r="WT185" s="4"/>
      <c r="WU185" s="4"/>
      <c r="WV185" s="4"/>
      <c r="WW185" s="4"/>
      <c r="WX185" s="4"/>
      <c r="WY185" s="4"/>
      <c r="WZ185" s="4"/>
      <c r="XA185" s="4"/>
      <c r="XB185" s="4"/>
      <c r="XC185" s="4"/>
      <c r="XD185" s="4"/>
      <c r="XE185" s="4"/>
      <c r="XF185" s="4"/>
      <c r="XG185" s="4"/>
      <c r="XH185" s="4"/>
      <c r="XI185" s="4"/>
      <c r="XJ185" s="4"/>
      <c r="XK185" s="4"/>
      <c r="XL185" s="4"/>
      <c r="XM185" s="4"/>
      <c r="XN185" s="4"/>
      <c r="XO185" s="4"/>
      <c r="XP185" s="4"/>
      <c r="XQ185" s="4"/>
      <c r="XR185" s="4"/>
      <c r="XS185" s="4"/>
      <c r="XT185" s="4"/>
      <c r="XU185" s="4"/>
      <c r="XV185" s="4"/>
      <c r="XW185" s="4"/>
      <c r="XX185" s="4"/>
      <c r="XY185" s="4"/>
      <c r="XZ185" s="4"/>
      <c r="YA185" s="4"/>
      <c r="YB185" s="4"/>
      <c r="YC185" s="4"/>
      <c r="YD185" s="4"/>
      <c r="YE185" s="4"/>
      <c r="YF185" s="4"/>
      <c r="YG185" s="4"/>
      <c r="YH185" s="4"/>
      <c r="YI185" s="4"/>
      <c r="YJ185" s="4"/>
      <c r="YK185" s="4"/>
      <c r="YL185" s="4"/>
      <c r="YM185" s="4"/>
      <c r="YN185" s="4"/>
      <c r="YO185" s="4"/>
      <c r="YP185" s="4"/>
      <c r="YQ185" s="4"/>
      <c r="YR185" s="4"/>
      <c r="YS185" s="4"/>
      <c r="YT185" s="4"/>
      <c r="YU185" s="4"/>
      <c r="YV185" s="4"/>
      <c r="YW185" s="4"/>
      <c r="YX185" s="4"/>
      <c r="YY185" s="4"/>
      <c r="YZ185" s="4"/>
      <c r="ZA185" s="4"/>
      <c r="ZB185" s="4"/>
      <c r="ZC185" s="4"/>
      <c r="ZD185" s="4"/>
      <c r="ZE185" s="4"/>
      <c r="ZF185" s="4"/>
      <c r="ZG185" s="4"/>
      <c r="ZH185" s="4"/>
      <c r="ZI185" s="4"/>
      <c r="ZJ185" s="4"/>
      <c r="ZK185" s="4"/>
      <c r="ZL185" s="4"/>
      <c r="ZM185" s="4"/>
      <c r="ZN185" s="4"/>
      <c r="ZO185" s="4"/>
      <c r="ZP185" s="4"/>
      <c r="ZQ185" s="4"/>
      <c r="ZR185" s="4"/>
      <c r="ZS185" s="4"/>
      <c r="ZT185" s="4"/>
      <c r="ZU185" s="4"/>
      <c r="ZV185" s="4"/>
      <c r="ZW185" s="4"/>
      <c r="ZX185" s="4"/>
      <c r="ZY185" s="4"/>
      <c r="ZZ185" s="4"/>
      <c r="AAA185" s="4"/>
      <c r="AAB185" s="4"/>
      <c r="AAC185" s="4"/>
      <c r="AAD185" s="4"/>
      <c r="AAE185" s="4"/>
      <c r="AAF185" s="4"/>
      <c r="AAG185" s="4"/>
      <c r="AAH185" s="4"/>
      <c r="AAI185" s="4"/>
      <c r="AAJ185" s="4"/>
      <c r="AAK185" s="4"/>
      <c r="AAL185" s="4"/>
      <c r="AAM185" s="4"/>
      <c r="AAN185" s="4"/>
      <c r="AAO185" s="4"/>
      <c r="AAP185" s="4"/>
      <c r="AAQ185" s="4"/>
      <c r="AAR185" s="4"/>
      <c r="AAS185" s="4"/>
      <c r="AAT185" s="4"/>
      <c r="AAU185" s="4"/>
      <c r="AAV185" s="4"/>
      <c r="AAW185" s="4"/>
      <c r="AAX185" s="4"/>
      <c r="AAY185" s="4"/>
      <c r="AAZ185" s="4"/>
      <c r="ABA185" s="4"/>
      <c r="ABB185" s="4"/>
      <c r="ABC185" s="4"/>
      <c r="ABD185" s="4"/>
      <c r="ABE185" s="4"/>
      <c r="ABF185" s="4"/>
      <c r="ABG185" s="4"/>
      <c r="ABH185" s="4"/>
      <c r="ABI185" s="4"/>
      <c r="ABJ185" s="4"/>
      <c r="ABK185" s="4"/>
      <c r="ABL185" s="4"/>
      <c r="ABM185" s="4"/>
      <c r="ABN185" s="4"/>
      <c r="ABO185" s="4"/>
      <c r="ABP185" s="4"/>
      <c r="ABQ185" s="4"/>
      <c r="ABR185" s="4"/>
      <c r="ABS185" s="4"/>
      <c r="ABT185" s="4"/>
      <c r="ABU185" s="4"/>
      <c r="ABV185" s="4"/>
      <c r="ABW185" s="4"/>
      <c r="ABX185" s="4"/>
      <c r="ABY185" s="4"/>
      <c r="ABZ185" s="4"/>
      <c r="ACA185" s="4"/>
      <c r="ACB185" s="4"/>
      <c r="ACC185" s="4"/>
      <c r="ACD185" s="4"/>
      <c r="ACE185" s="4"/>
      <c r="ACF185" s="4"/>
      <c r="ACG185" s="4"/>
      <c r="ACH185" s="4"/>
      <c r="ACI185" s="4"/>
      <c r="ACJ185" s="4"/>
      <c r="ACK185" s="4"/>
      <c r="ACL185" s="4"/>
      <c r="ACM185" s="4"/>
      <c r="ACN185" s="4"/>
      <c r="ACO185" s="4"/>
      <c r="ACP185" s="4"/>
      <c r="ACQ185" s="4"/>
      <c r="ACR185" s="4"/>
      <c r="ACS185" s="4"/>
      <c r="ACT185" s="4"/>
      <c r="ACU185" s="4"/>
      <c r="ACV185" s="4"/>
      <c r="ACW185" s="4"/>
      <c r="ACX185" s="4"/>
      <c r="ACY185" s="4"/>
      <c r="ACZ185" s="4"/>
      <c r="ADA185" s="4"/>
      <c r="ADB185" s="4"/>
      <c r="ADC185" s="4"/>
      <c r="ADD185" s="4"/>
      <c r="ADE185" s="4"/>
      <c r="ADF185" s="4"/>
      <c r="ADG185" s="4"/>
      <c r="ADH185" s="4"/>
      <c r="ADI185" s="4"/>
      <c r="ADJ185" s="4"/>
      <c r="ADK185" s="4"/>
      <c r="ADL185" s="4"/>
      <c r="ADM185" s="4"/>
      <c r="ADN185" s="4"/>
      <c r="ADO185" s="4"/>
      <c r="ADP185" s="4"/>
      <c r="ADQ185" s="4"/>
      <c r="ADR185" s="4"/>
      <c r="ADS185" s="4"/>
      <c r="ADT185" s="4"/>
      <c r="ADU185" s="4"/>
      <c r="ADV185" s="4"/>
      <c r="ADW185" s="4"/>
      <c r="ADX185" s="4"/>
      <c r="ADY185" s="4"/>
      <c r="ADZ185" s="4"/>
      <c r="AEA185" s="4"/>
      <c r="AEB185" s="4"/>
      <c r="AEC185" s="4"/>
      <c r="AED185" s="4"/>
      <c r="AEE185" s="4"/>
      <c r="AEF185" s="4"/>
      <c r="AEG185" s="4"/>
      <c r="AEH185" s="4"/>
      <c r="AEI185" s="4"/>
      <c r="AEJ185" s="4"/>
      <c r="AEK185" s="4"/>
      <c r="AEL185" s="4"/>
      <c r="AEM185" s="4"/>
      <c r="AEN185" s="4"/>
      <c r="AEO185" s="4"/>
      <c r="AEP185" s="4"/>
      <c r="AEQ185" s="4"/>
      <c r="AER185" s="4"/>
      <c r="AES185" s="4"/>
      <c r="AET185" s="4"/>
      <c r="AEU185" s="4"/>
      <c r="AEV185" s="4"/>
      <c r="AEW185" s="4"/>
      <c r="AEX185" s="4"/>
      <c r="AEY185" s="4"/>
      <c r="AEZ185" s="4"/>
      <c r="AFA185" s="4"/>
      <c r="AFB185" s="4"/>
      <c r="AFC185" s="4"/>
      <c r="AFD185" s="4"/>
      <c r="AFE185" s="4"/>
      <c r="AFF185" s="4"/>
      <c r="AFG185" s="4"/>
      <c r="AFH185" s="4"/>
      <c r="AFI185" s="4"/>
      <c r="AFJ185" s="4"/>
      <c r="AFK185" s="4"/>
      <c r="AFL185" s="4"/>
      <c r="AFM185" s="4"/>
      <c r="AFN185" s="4"/>
      <c r="AFO185" s="4"/>
      <c r="AFP185" s="4"/>
      <c r="AFQ185" s="4"/>
      <c r="AFR185" s="4"/>
      <c r="AFS185" s="4"/>
      <c r="AFT185" s="4"/>
      <c r="AFU185" s="4"/>
      <c r="AFV185" s="4"/>
      <c r="AFW185" s="4"/>
      <c r="AFX185" s="4"/>
      <c r="AFY185" s="4"/>
      <c r="AFZ185" s="4"/>
      <c r="AGA185" s="4"/>
      <c r="AGB185" s="4"/>
      <c r="AGC185" s="4"/>
      <c r="AGD185" s="4"/>
      <c r="AGE185" s="4"/>
      <c r="AGF185" s="4"/>
      <c r="AGG185" s="4"/>
      <c r="AGH185" s="4"/>
      <c r="AGI185" s="4"/>
      <c r="AGJ185" s="4"/>
      <c r="AGK185" s="4"/>
      <c r="AGL185" s="4"/>
      <c r="AGM185" s="4"/>
      <c r="AGN185" s="4"/>
      <c r="AGO185" s="4"/>
      <c r="AGP185" s="4"/>
      <c r="AGQ185" s="4"/>
      <c r="AGR185" s="4"/>
      <c r="AGS185" s="4"/>
      <c r="AGT185" s="4"/>
      <c r="AGU185" s="4"/>
      <c r="AGV185" s="4"/>
      <c r="AGW185" s="4"/>
      <c r="AGX185" s="4"/>
      <c r="AGY185" s="4"/>
      <c r="AGZ185" s="4"/>
      <c r="AHA185" s="4"/>
      <c r="AHB185" s="4"/>
      <c r="AHC185" s="4"/>
      <c r="AHD185" s="4"/>
      <c r="AHE185" s="4"/>
      <c r="AHF185" s="4"/>
      <c r="AHG185" s="4"/>
      <c r="AHH185" s="4"/>
      <c r="AHI185" s="4"/>
      <c r="AHJ185" s="4"/>
      <c r="AHK185" s="4"/>
      <c r="AHL185" s="4"/>
      <c r="AHM185" s="4"/>
      <c r="AHN185" s="4"/>
      <c r="AHO185" s="4"/>
      <c r="AHP185" s="4"/>
      <c r="AHQ185" s="4"/>
      <c r="AHR185" s="4"/>
      <c r="AHS185" s="4"/>
      <c r="AHT185" s="4"/>
      <c r="AHU185" s="4"/>
      <c r="AHV185" s="4"/>
      <c r="AHW185" s="4"/>
      <c r="AHX185" s="4"/>
      <c r="AHY185" s="4"/>
      <c r="AHZ185" s="4"/>
      <c r="AIA185" s="4"/>
      <c r="AIB185" s="4"/>
      <c r="AIC185" s="4"/>
      <c r="AID185" s="4"/>
      <c r="AIE185" s="4"/>
      <c r="AIF185" s="4"/>
      <c r="AIG185" s="4"/>
      <c r="AIH185" s="4"/>
      <c r="AII185" s="4"/>
      <c r="AIJ185" s="4"/>
      <c r="AIK185" s="4"/>
      <c r="AIL185" s="4"/>
      <c r="AIM185" s="4"/>
      <c r="AIN185" s="4"/>
      <c r="AIO185" s="4"/>
      <c r="AIP185" s="4"/>
      <c r="AIQ185" s="4"/>
      <c r="AIR185" s="4"/>
      <c r="AIS185" s="4"/>
      <c r="AIT185" s="4"/>
      <c r="AIU185" s="4"/>
      <c r="AIV185" s="4"/>
      <c r="AIW185" s="4"/>
      <c r="AIX185" s="4"/>
      <c r="AIY185" s="4"/>
      <c r="AIZ185" s="4"/>
      <c r="AJA185" s="4"/>
      <c r="AJB185" s="4"/>
      <c r="AJC185" s="4"/>
      <c r="AJD185" s="4"/>
      <c r="AJE185" s="4"/>
      <c r="AJF185" s="4"/>
      <c r="AJG185" s="4"/>
      <c r="AJH185" s="4"/>
      <c r="AJI185" s="4"/>
      <c r="AJJ185" s="4"/>
      <c r="AJK185" s="4"/>
      <c r="AJL185" s="4"/>
      <c r="AJM185" s="4"/>
      <c r="AJN185" s="4"/>
      <c r="AJO185" s="4"/>
      <c r="AJP185" s="4"/>
      <c r="AJQ185" s="4"/>
      <c r="AJR185" s="4"/>
      <c r="AJS185" s="4"/>
      <c r="AJT185" s="4"/>
      <c r="AJU185" s="4"/>
      <c r="AJV185" s="4"/>
      <c r="AJW185" s="4"/>
      <c r="AJX185" s="4"/>
      <c r="AJY185" s="4"/>
      <c r="AJZ185" s="4"/>
      <c r="AKA185" s="4"/>
      <c r="AKB185" s="4"/>
      <c r="AKC185" s="4"/>
      <c r="AKD185" s="4"/>
      <c r="AKE185" s="4"/>
      <c r="AKF185" s="4"/>
      <c r="AKG185" s="4"/>
      <c r="AKH185" s="4"/>
      <c r="AKI185" s="4"/>
      <c r="AKJ185" s="4"/>
      <c r="AKK185" s="4"/>
      <c r="AKL185" s="4"/>
      <c r="AKM185" s="4"/>
      <c r="AKN185" s="4"/>
      <c r="AKO185" s="4"/>
      <c r="AKP185" s="4"/>
      <c r="AKQ185" s="4"/>
      <c r="AKR185" s="4"/>
      <c r="AKS185" s="4"/>
      <c r="AKT185" s="4"/>
      <c r="AKU185" s="4"/>
      <c r="AKV185" s="4"/>
      <c r="AKW185" s="4"/>
      <c r="AKX185" s="4"/>
      <c r="AKY185" s="4"/>
      <c r="AKZ185" s="4"/>
      <c r="ALA185" s="4"/>
      <c r="ALB185" s="4"/>
      <c r="ALC185" s="4"/>
      <c r="ALD185" s="4"/>
      <c r="ALE185" s="4"/>
      <c r="ALF185" s="4"/>
      <c r="ALG185" s="4"/>
      <c r="ALH185" s="4"/>
      <c r="ALI185" s="4"/>
      <c r="ALJ185" s="4"/>
      <c r="ALK185" s="4"/>
      <c r="ALL185" s="4"/>
      <c r="ALM185" s="4"/>
      <c r="ALN185" s="4"/>
      <c r="ALO185" s="4"/>
      <c r="ALP185" s="4"/>
      <c r="ALQ185" s="4"/>
      <c r="ALR185" s="4"/>
      <c r="ALS185" s="4"/>
      <c r="ALT185" s="4"/>
      <c r="ALU185" s="4"/>
      <c r="ALV185" s="4"/>
      <c r="ALW185" s="4"/>
      <c r="ALX185" s="4"/>
      <c r="ALY185" s="4"/>
      <c r="ALZ185" s="4"/>
      <c r="AMA185" s="4"/>
      <c r="AMB185" s="4"/>
      <c r="AMC185" s="4"/>
      <c r="AMD185" s="4"/>
      <c r="AME185" s="4"/>
      <c r="AMF185" s="4"/>
      <c r="AMG185" s="4"/>
      <c r="AMH185" s="4"/>
      <c r="AMI185" s="4"/>
      <c r="AMJ185" s="4"/>
      <c r="AMK185" s="4"/>
    </row>
    <row r="186" spans="1:1025" ht="17.100000000000001" customHeight="1">
      <c r="A186" s="21" t="s">
        <v>1138</v>
      </c>
      <c r="B186" s="20">
        <f>SUM(C186:W186)</f>
        <v>168</v>
      </c>
      <c r="D186" s="20">
        <v>0</v>
      </c>
      <c r="E186" s="3">
        <v>0</v>
      </c>
      <c r="F186" s="3">
        <v>0</v>
      </c>
      <c r="G186" s="4">
        <f>SUM(50)</f>
        <v>50</v>
      </c>
      <c r="H186" s="4">
        <f>SUM(39+45+34)</f>
        <v>118</v>
      </c>
    </row>
    <row r="187" spans="1:1025" ht="17.100000000000001" customHeight="1">
      <c r="A187" s="21" t="s">
        <v>1139</v>
      </c>
      <c r="B187" s="20">
        <f>SUM(C187:W187)</f>
        <v>167</v>
      </c>
      <c r="D187" s="20">
        <v>0</v>
      </c>
      <c r="E187" s="3">
        <v>0</v>
      </c>
      <c r="F187" s="3">
        <v>0</v>
      </c>
      <c r="H187" s="4"/>
      <c r="M187" s="4">
        <v>135</v>
      </c>
      <c r="N187" s="4">
        <v>32</v>
      </c>
    </row>
    <row r="188" spans="1:1025" ht="17.100000000000001" customHeight="1">
      <c r="A188" s="21" t="s">
        <v>1140</v>
      </c>
      <c r="B188" s="20">
        <f>SUM(C188:W188)</f>
        <v>165</v>
      </c>
      <c r="D188" s="20">
        <v>0</v>
      </c>
      <c r="E188" s="3">
        <v>0</v>
      </c>
      <c r="F188" s="3">
        <v>0</v>
      </c>
      <c r="H188" s="4"/>
      <c r="O188" s="4">
        <v>165</v>
      </c>
    </row>
    <row r="189" spans="1:1025" ht="17.100000000000001" customHeight="1">
      <c r="A189" s="21" t="s">
        <v>1317</v>
      </c>
      <c r="B189" s="20">
        <f>SUM(C189:W189)</f>
        <v>164</v>
      </c>
      <c r="D189" s="20">
        <f>50+32</f>
        <v>82</v>
      </c>
      <c r="E189" s="3">
        <f>SUM(30+52)</f>
        <v>82</v>
      </c>
      <c r="F189" s="3">
        <v>0</v>
      </c>
    </row>
    <row r="190" spans="1:1025" ht="17.100000000000001" customHeight="1">
      <c r="A190" s="21" t="s">
        <v>1342</v>
      </c>
      <c r="B190" s="20">
        <f>SUM(C190:W190)</f>
        <v>164</v>
      </c>
      <c r="D190" s="20">
        <f>84+80</f>
        <v>164</v>
      </c>
      <c r="F190" s="3">
        <v>0</v>
      </c>
    </row>
    <row r="191" spans="1:1025" ht="17.100000000000001" customHeight="1">
      <c r="A191" s="21" t="s">
        <v>1308</v>
      </c>
      <c r="B191" s="20">
        <f>SUM(C191:W191)</f>
        <v>162.5</v>
      </c>
      <c r="D191" s="20">
        <v>0</v>
      </c>
      <c r="E191" s="3">
        <f>SUM(82.5+80)</f>
        <v>162.5</v>
      </c>
      <c r="F191" s="3">
        <v>0</v>
      </c>
    </row>
    <row r="192" spans="1:1025" ht="17.100000000000001" customHeight="1">
      <c r="A192" s="21" t="s">
        <v>1142</v>
      </c>
      <c r="B192" s="20">
        <f>SUM(C192:W192)</f>
        <v>148</v>
      </c>
      <c r="D192" s="20">
        <v>0</v>
      </c>
      <c r="E192" s="3">
        <v>0</v>
      </c>
      <c r="F192" s="3">
        <v>0</v>
      </c>
      <c r="H192" s="4">
        <f>SUM(34+62+52)</f>
        <v>148</v>
      </c>
    </row>
    <row r="193" spans="1:1025" ht="17.100000000000001" customHeight="1">
      <c r="A193" s="21" t="s">
        <v>1143</v>
      </c>
      <c r="B193" s="20">
        <f>SUM(C193:W193)</f>
        <v>146</v>
      </c>
      <c r="D193" s="20">
        <v>0</v>
      </c>
      <c r="E193" s="3">
        <v>0</v>
      </c>
      <c r="F193" s="3">
        <v>0</v>
      </c>
      <c r="H193" s="4"/>
      <c r="N193" s="4">
        <v>146</v>
      </c>
    </row>
    <row r="194" spans="1:1025" s="4" customFormat="1" ht="17.100000000000001" customHeight="1">
      <c r="A194" s="21" t="s">
        <v>1144</v>
      </c>
      <c r="B194" s="20">
        <f>SUM(C194:W194)</f>
        <v>146</v>
      </c>
      <c r="C194" s="20"/>
      <c r="D194" s="20">
        <v>0</v>
      </c>
      <c r="E194" s="3">
        <v>0</v>
      </c>
      <c r="F194" s="3">
        <v>0</v>
      </c>
      <c r="H194" s="4">
        <f>SUM(39+45+62)</f>
        <v>146</v>
      </c>
    </row>
    <row r="195" spans="1:1025" ht="17.100000000000001" customHeight="1">
      <c r="A195" s="21" t="s">
        <v>1145</v>
      </c>
      <c r="B195" s="20">
        <f>SUM(C195:W195)</f>
        <v>145.6</v>
      </c>
      <c r="D195" s="20">
        <v>0</v>
      </c>
      <c r="E195" s="3">
        <v>0</v>
      </c>
      <c r="F195" s="3">
        <f>SUM(54)</f>
        <v>54</v>
      </c>
      <c r="G195" s="4">
        <f>SUM(30+31.6)</f>
        <v>61.6</v>
      </c>
      <c r="H195" s="4">
        <f>SUM(30)</f>
        <v>30</v>
      </c>
    </row>
    <row r="196" spans="1:1025" s="4" customFormat="1" ht="17.100000000000001" customHeight="1">
      <c r="A196" s="21" t="s">
        <v>1146</v>
      </c>
      <c r="B196" s="20">
        <f>SUM(C196:W196)</f>
        <v>144</v>
      </c>
      <c r="C196" s="20"/>
      <c r="D196" s="20">
        <v>0</v>
      </c>
      <c r="E196" s="3">
        <v>0</v>
      </c>
      <c r="F196" s="3">
        <v>0</v>
      </c>
      <c r="O196" s="4">
        <v>34</v>
      </c>
      <c r="T196" s="4">
        <v>80</v>
      </c>
      <c r="U196" s="4">
        <v>30</v>
      </c>
    </row>
    <row r="197" spans="1:1025" s="4" customFormat="1" ht="17.100000000000001" customHeight="1">
      <c r="A197" s="21" t="s">
        <v>1399</v>
      </c>
      <c r="B197" s="20">
        <f>SUM(C197:W197)</f>
        <v>144</v>
      </c>
      <c r="C197" s="20">
        <f>32+56+56</f>
        <v>144</v>
      </c>
      <c r="D197" s="20"/>
      <c r="E197" s="3"/>
      <c r="F197" s="3"/>
      <c r="H197" s="3"/>
      <c r="JA197"/>
      <c r="JB197"/>
      <c r="JC197"/>
      <c r="JD197"/>
      <c r="JE197"/>
      <c r="JF197"/>
      <c r="JG197"/>
      <c r="JH197"/>
      <c r="JI197"/>
      <c r="JJ197"/>
      <c r="JK197"/>
      <c r="JL197"/>
      <c r="JM197"/>
      <c r="JN197"/>
      <c r="JO197"/>
      <c r="JP197"/>
      <c r="JQ197"/>
      <c r="JR197"/>
      <c r="JS197"/>
      <c r="JT197"/>
      <c r="JU197"/>
      <c r="JV197"/>
      <c r="JW197"/>
      <c r="JX197"/>
      <c r="JY197"/>
      <c r="JZ197"/>
      <c r="KA197"/>
      <c r="KB197"/>
      <c r="KC197"/>
      <c r="KD197"/>
      <c r="KE197"/>
      <c r="KF197"/>
      <c r="KG197"/>
      <c r="KH197"/>
      <c r="KI197"/>
      <c r="KJ197"/>
      <c r="KK197"/>
      <c r="KL197"/>
      <c r="KM197"/>
      <c r="KN197"/>
      <c r="KO197"/>
      <c r="KP197"/>
      <c r="KQ197"/>
      <c r="KR197"/>
      <c r="KS197"/>
      <c r="KT197"/>
      <c r="KU197"/>
      <c r="KV197"/>
      <c r="KW197"/>
      <c r="KX197"/>
      <c r="KY197"/>
      <c r="KZ197"/>
      <c r="LA197"/>
      <c r="LB197"/>
      <c r="LC197"/>
      <c r="LD197"/>
      <c r="LE197"/>
      <c r="LF197"/>
      <c r="LG197"/>
      <c r="LH197"/>
      <c r="LI197"/>
      <c r="LJ197"/>
      <c r="LK197"/>
      <c r="LL197"/>
      <c r="LM197"/>
      <c r="LN197"/>
      <c r="LO197"/>
      <c r="LP197"/>
      <c r="LQ197"/>
      <c r="LR197"/>
      <c r="LS197"/>
      <c r="LT197"/>
      <c r="LU197"/>
      <c r="LV197"/>
      <c r="LW197"/>
      <c r="LX197"/>
      <c r="LY197"/>
      <c r="LZ197"/>
      <c r="MA197"/>
      <c r="MB197"/>
      <c r="MC197"/>
      <c r="MD197"/>
      <c r="ME197"/>
      <c r="MF197"/>
      <c r="MG197"/>
      <c r="MH197"/>
      <c r="MI197"/>
      <c r="MJ197"/>
      <c r="MK197"/>
      <c r="ML197"/>
      <c r="MM197"/>
      <c r="MN197"/>
      <c r="MO197"/>
      <c r="MP197"/>
      <c r="MQ197"/>
      <c r="MR197"/>
      <c r="MS197"/>
      <c r="MT197"/>
      <c r="MU197"/>
      <c r="MV197"/>
      <c r="MW197"/>
      <c r="MX197"/>
      <c r="MY197"/>
      <c r="MZ197"/>
      <c r="NA197"/>
      <c r="NB197"/>
      <c r="NC197"/>
      <c r="ND197"/>
      <c r="NE197"/>
      <c r="NF197"/>
      <c r="NG197"/>
      <c r="NH197"/>
      <c r="NI197"/>
      <c r="NJ197"/>
      <c r="NK197"/>
      <c r="NL197"/>
      <c r="NM197"/>
      <c r="NN197"/>
      <c r="NO197"/>
      <c r="NP197"/>
      <c r="NQ197"/>
      <c r="NR197"/>
      <c r="NS197"/>
      <c r="NT197"/>
      <c r="NU197"/>
      <c r="NV197"/>
      <c r="NW197"/>
      <c r="NX197"/>
      <c r="NY197"/>
      <c r="NZ197"/>
      <c r="OA197"/>
      <c r="OB197"/>
      <c r="OC197"/>
      <c r="OD197"/>
      <c r="OE197"/>
      <c r="OF197"/>
      <c r="OG197"/>
      <c r="OH197"/>
      <c r="OI197"/>
      <c r="OJ197"/>
      <c r="OK197"/>
      <c r="OL197"/>
      <c r="OM197"/>
      <c r="ON197"/>
      <c r="OO197"/>
      <c r="OP197"/>
      <c r="OQ197"/>
      <c r="OR197"/>
      <c r="OS197"/>
      <c r="OT197"/>
      <c r="OU197"/>
      <c r="OV197"/>
      <c r="OW197"/>
      <c r="OX197"/>
      <c r="OY197"/>
      <c r="OZ197"/>
      <c r="PA197"/>
      <c r="PB197"/>
      <c r="PC197"/>
      <c r="PD197"/>
      <c r="PE197"/>
      <c r="PF197"/>
      <c r="PG197"/>
      <c r="PH197"/>
      <c r="PI197"/>
      <c r="PJ197"/>
      <c r="PK197"/>
      <c r="PL197"/>
      <c r="PM197"/>
      <c r="PN197"/>
      <c r="PO197"/>
      <c r="PP197"/>
      <c r="PQ197"/>
      <c r="PR197"/>
      <c r="PS197"/>
      <c r="PT197"/>
      <c r="PU197"/>
      <c r="PV197"/>
      <c r="PW197"/>
      <c r="PX197"/>
      <c r="PY197"/>
      <c r="PZ197"/>
      <c r="QA197"/>
      <c r="QB197"/>
      <c r="QC197"/>
      <c r="QD197"/>
      <c r="QE197"/>
      <c r="QF197"/>
      <c r="QG197"/>
      <c r="QH197"/>
      <c r="QI197"/>
      <c r="QJ197"/>
      <c r="QK197"/>
      <c r="QL197"/>
      <c r="QM197"/>
      <c r="QN197"/>
      <c r="QO197"/>
      <c r="QP197"/>
      <c r="QQ197"/>
      <c r="QR197"/>
      <c r="QS197"/>
      <c r="QT197"/>
      <c r="QU197"/>
      <c r="QV197"/>
      <c r="QW197"/>
      <c r="QX197"/>
      <c r="QY197"/>
      <c r="QZ197"/>
      <c r="RA197"/>
      <c r="RB197"/>
      <c r="RC197"/>
      <c r="RD197"/>
      <c r="RE197"/>
      <c r="RF197"/>
      <c r="RG197"/>
      <c r="RH197"/>
      <c r="RI197"/>
      <c r="RJ197"/>
      <c r="RK197"/>
      <c r="RL197"/>
      <c r="RM197"/>
      <c r="RN197"/>
      <c r="RO197"/>
      <c r="RP197"/>
      <c r="RQ197"/>
      <c r="RR197"/>
      <c r="RS197"/>
      <c r="RT197"/>
      <c r="RU197"/>
      <c r="RV197"/>
      <c r="RW197"/>
      <c r="RX197"/>
      <c r="RY197"/>
      <c r="RZ197"/>
      <c r="SA197"/>
      <c r="SB197"/>
      <c r="SC197"/>
      <c r="SD197"/>
      <c r="SE197"/>
      <c r="SF197"/>
      <c r="SG197"/>
      <c r="SH197"/>
      <c r="SI197"/>
      <c r="SJ197"/>
      <c r="SK197"/>
      <c r="SL197"/>
      <c r="SM197"/>
      <c r="SN197"/>
      <c r="SO197"/>
      <c r="SP197"/>
      <c r="SQ197"/>
      <c r="SR197"/>
      <c r="SS197"/>
      <c r="ST197"/>
      <c r="SU197"/>
      <c r="SV197"/>
      <c r="SW197"/>
      <c r="SX197"/>
      <c r="SY197"/>
      <c r="SZ197"/>
      <c r="TA197"/>
      <c r="TB197"/>
      <c r="TC197"/>
      <c r="TD197"/>
      <c r="TE197"/>
      <c r="TF197"/>
      <c r="TG197"/>
      <c r="TH197"/>
      <c r="TI197"/>
      <c r="TJ197"/>
      <c r="TK197"/>
      <c r="TL197"/>
      <c r="TM197"/>
      <c r="TN197"/>
      <c r="TO197"/>
      <c r="TP197"/>
      <c r="TQ197"/>
      <c r="TR197"/>
      <c r="TS197"/>
      <c r="TT197"/>
      <c r="TU197"/>
      <c r="TV197"/>
      <c r="TW197"/>
      <c r="TX197"/>
      <c r="TY197"/>
      <c r="TZ197"/>
      <c r="UA197"/>
      <c r="UB197"/>
      <c r="UC197"/>
      <c r="UD197"/>
      <c r="UE197"/>
      <c r="UF197"/>
      <c r="UG197"/>
      <c r="UH197"/>
      <c r="UI197"/>
      <c r="UJ197"/>
      <c r="UK197"/>
      <c r="UL197"/>
      <c r="UM197"/>
      <c r="UN197"/>
      <c r="UO197"/>
      <c r="UP197"/>
      <c r="UQ197"/>
      <c r="UR197"/>
      <c r="US197"/>
      <c r="UT197"/>
      <c r="UU197"/>
      <c r="UV197"/>
      <c r="UW197"/>
      <c r="UX197"/>
      <c r="UY197"/>
      <c r="UZ197"/>
      <c r="VA197"/>
      <c r="VB197"/>
      <c r="VC197"/>
      <c r="VD197"/>
      <c r="VE197"/>
      <c r="VF197"/>
      <c r="VG197"/>
      <c r="VH197"/>
      <c r="VI197"/>
      <c r="VJ197"/>
      <c r="VK197"/>
      <c r="VL197"/>
      <c r="VM197"/>
      <c r="VN197"/>
      <c r="VO197"/>
      <c r="VP197"/>
      <c r="VQ197"/>
      <c r="VR197"/>
      <c r="VS197"/>
      <c r="VT197"/>
      <c r="VU197"/>
      <c r="VV197"/>
      <c r="VW197"/>
      <c r="VX197"/>
      <c r="VY197"/>
      <c r="VZ197"/>
      <c r="WA197"/>
      <c r="WB197"/>
      <c r="WC197"/>
      <c r="WD197"/>
      <c r="WE197"/>
      <c r="WF197"/>
      <c r="WG197"/>
      <c r="WH197"/>
      <c r="WI197"/>
      <c r="WJ197"/>
      <c r="WK197"/>
      <c r="WL197"/>
      <c r="WM197"/>
      <c r="WN197"/>
      <c r="WO197"/>
      <c r="WP197"/>
      <c r="WQ197"/>
      <c r="WR197"/>
      <c r="WS197"/>
      <c r="WT197"/>
      <c r="WU197"/>
      <c r="WV197"/>
      <c r="WW197"/>
      <c r="WX197"/>
      <c r="WY197"/>
      <c r="WZ197"/>
      <c r="XA197"/>
      <c r="XB197"/>
      <c r="XC197"/>
      <c r="XD197"/>
      <c r="XE197"/>
      <c r="XF197"/>
      <c r="XG197"/>
      <c r="XH197"/>
      <c r="XI197"/>
      <c r="XJ197"/>
      <c r="XK197"/>
      <c r="XL197"/>
      <c r="XM197"/>
      <c r="XN197"/>
      <c r="XO197"/>
      <c r="XP197"/>
      <c r="XQ197"/>
      <c r="XR197"/>
      <c r="XS197"/>
      <c r="XT197"/>
      <c r="XU197"/>
      <c r="XV197"/>
      <c r="XW197"/>
      <c r="XX197"/>
      <c r="XY197"/>
      <c r="XZ197"/>
      <c r="YA197"/>
      <c r="YB197"/>
      <c r="YC197"/>
      <c r="YD197"/>
      <c r="YE197"/>
      <c r="YF197"/>
      <c r="YG197"/>
      <c r="YH197"/>
      <c r="YI197"/>
      <c r="YJ197"/>
      <c r="YK197"/>
      <c r="YL197"/>
      <c r="YM197"/>
      <c r="YN197"/>
      <c r="YO197"/>
      <c r="YP197"/>
      <c r="YQ197"/>
      <c r="YR197"/>
      <c r="YS197"/>
      <c r="YT197"/>
      <c r="YU197"/>
      <c r="YV197"/>
      <c r="YW197"/>
      <c r="YX197"/>
      <c r="YY197"/>
      <c r="YZ197"/>
      <c r="ZA197"/>
      <c r="ZB197"/>
      <c r="ZC197"/>
      <c r="ZD197"/>
      <c r="ZE197"/>
      <c r="ZF197"/>
      <c r="ZG197"/>
      <c r="ZH197"/>
      <c r="ZI197"/>
      <c r="ZJ197"/>
      <c r="ZK197"/>
      <c r="ZL197"/>
      <c r="ZM197"/>
      <c r="ZN197"/>
      <c r="ZO197"/>
      <c r="ZP197"/>
      <c r="ZQ197"/>
      <c r="ZR197"/>
      <c r="ZS197"/>
      <c r="ZT197"/>
      <c r="ZU197"/>
      <c r="ZV197"/>
      <c r="ZW197"/>
      <c r="ZX197"/>
      <c r="ZY197"/>
      <c r="ZZ197"/>
      <c r="AAA197"/>
      <c r="AAB197"/>
      <c r="AAC197"/>
      <c r="AAD197"/>
      <c r="AAE197"/>
      <c r="AAF197"/>
      <c r="AAG197"/>
      <c r="AAH197"/>
      <c r="AAI197"/>
      <c r="AAJ197"/>
      <c r="AAK197"/>
      <c r="AAL197"/>
      <c r="AAM197"/>
      <c r="AAN197"/>
      <c r="AAO197"/>
      <c r="AAP197"/>
      <c r="AAQ197"/>
      <c r="AAR197"/>
      <c r="AAS197"/>
      <c r="AAT197"/>
      <c r="AAU197"/>
      <c r="AAV197"/>
      <c r="AAW197"/>
      <c r="AAX197"/>
      <c r="AAY197"/>
      <c r="AAZ197"/>
      <c r="ABA197"/>
      <c r="ABB197"/>
      <c r="ABC197"/>
      <c r="ABD197"/>
      <c r="ABE197"/>
      <c r="ABF197"/>
      <c r="ABG197"/>
      <c r="ABH197"/>
      <c r="ABI197"/>
      <c r="ABJ197"/>
      <c r="ABK197"/>
      <c r="ABL197"/>
      <c r="ABM197"/>
      <c r="ABN197"/>
      <c r="ABO197"/>
      <c r="ABP197"/>
      <c r="ABQ197"/>
      <c r="ABR197"/>
      <c r="ABS197"/>
      <c r="ABT197"/>
      <c r="ABU197"/>
      <c r="ABV197"/>
      <c r="ABW197"/>
      <c r="ABX197"/>
      <c r="ABY197"/>
      <c r="ABZ197"/>
      <c r="ACA197"/>
      <c r="ACB197"/>
      <c r="ACC197"/>
      <c r="ACD197"/>
      <c r="ACE197"/>
      <c r="ACF197"/>
      <c r="ACG197"/>
      <c r="ACH197"/>
      <c r="ACI197"/>
      <c r="ACJ197"/>
      <c r="ACK197"/>
      <c r="ACL197"/>
      <c r="ACM197"/>
      <c r="ACN197"/>
      <c r="ACO197"/>
      <c r="ACP197"/>
      <c r="ACQ197"/>
      <c r="ACR197"/>
      <c r="ACS197"/>
      <c r="ACT197"/>
      <c r="ACU197"/>
      <c r="ACV197"/>
      <c r="ACW197"/>
      <c r="ACX197"/>
      <c r="ACY197"/>
      <c r="ACZ197"/>
      <c r="ADA197"/>
      <c r="ADB197"/>
      <c r="ADC197"/>
      <c r="ADD197"/>
      <c r="ADE197"/>
      <c r="ADF197"/>
      <c r="ADG197"/>
      <c r="ADH197"/>
      <c r="ADI197"/>
      <c r="ADJ197"/>
      <c r="ADK197"/>
      <c r="ADL197"/>
      <c r="ADM197"/>
      <c r="ADN197"/>
      <c r="ADO197"/>
      <c r="ADP197"/>
      <c r="ADQ197"/>
      <c r="ADR197"/>
      <c r="ADS197"/>
      <c r="ADT197"/>
      <c r="ADU197"/>
      <c r="ADV197"/>
      <c r="ADW197"/>
      <c r="ADX197"/>
      <c r="ADY197"/>
      <c r="ADZ197"/>
      <c r="AEA197"/>
      <c r="AEB197"/>
      <c r="AEC197"/>
      <c r="AED197"/>
      <c r="AEE197"/>
      <c r="AEF197"/>
      <c r="AEG197"/>
      <c r="AEH197"/>
      <c r="AEI197"/>
      <c r="AEJ197"/>
      <c r="AEK197"/>
      <c r="AEL197"/>
      <c r="AEM197"/>
      <c r="AEN197"/>
      <c r="AEO197"/>
      <c r="AEP197"/>
      <c r="AEQ197"/>
      <c r="AER197"/>
      <c r="AES197"/>
      <c r="AET197"/>
      <c r="AEU197"/>
      <c r="AEV197"/>
      <c r="AEW197"/>
      <c r="AEX197"/>
      <c r="AEY197"/>
      <c r="AEZ197"/>
      <c r="AFA197"/>
      <c r="AFB197"/>
      <c r="AFC197"/>
      <c r="AFD197"/>
      <c r="AFE197"/>
      <c r="AFF197"/>
      <c r="AFG197"/>
      <c r="AFH197"/>
      <c r="AFI197"/>
      <c r="AFJ197"/>
      <c r="AFK197"/>
      <c r="AFL197"/>
      <c r="AFM197"/>
      <c r="AFN197"/>
      <c r="AFO197"/>
      <c r="AFP197"/>
      <c r="AFQ197"/>
      <c r="AFR197"/>
      <c r="AFS197"/>
      <c r="AFT197"/>
      <c r="AFU197"/>
      <c r="AFV197"/>
      <c r="AFW197"/>
      <c r="AFX197"/>
      <c r="AFY197"/>
      <c r="AFZ197"/>
      <c r="AGA197"/>
      <c r="AGB197"/>
      <c r="AGC197"/>
      <c r="AGD197"/>
      <c r="AGE197"/>
      <c r="AGF197"/>
      <c r="AGG197"/>
      <c r="AGH197"/>
      <c r="AGI197"/>
      <c r="AGJ197"/>
      <c r="AGK197"/>
      <c r="AGL197"/>
      <c r="AGM197"/>
      <c r="AGN197"/>
      <c r="AGO197"/>
      <c r="AGP197"/>
      <c r="AGQ197"/>
      <c r="AGR197"/>
      <c r="AGS197"/>
      <c r="AGT197"/>
      <c r="AGU197"/>
      <c r="AGV197"/>
      <c r="AGW197"/>
      <c r="AGX197"/>
      <c r="AGY197"/>
      <c r="AGZ197"/>
      <c r="AHA197"/>
      <c r="AHB197"/>
      <c r="AHC197"/>
      <c r="AHD197"/>
      <c r="AHE197"/>
      <c r="AHF197"/>
      <c r="AHG197"/>
      <c r="AHH197"/>
      <c r="AHI197"/>
      <c r="AHJ197"/>
      <c r="AHK197"/>
      <c r="AHL197"/>
      <c r="AHM197"/>
      <c r="AHN197"/>
      <c r="AHO197"/>
      <c r="AHP197"/>
      <c r="AHQ197"/>
      <c r="AHR197"/>
      <c r="AHS197"/>
      <c r="AHT197"/>
      <c r="AHU197"/>
      <c r="AHV197"/>
      <c r="AHW197"/>
      <c r="AHX197"/>
      <c r="AHY197"/>
      <c r="AHZ197"/>
      <c r="AIA197"/>
      <c r="AIB197"/>
      <c r="AIC197"/>
      <c r="AID197"/>
      <c r="AIE197"/>
      <c r="AIF197"/>
      <c r="AIG197"/>
      <c r="AIH197"/>
      <c r="AII197"/>
      <c r="AIJ197"/>
      <c r="AIK197"/>
      <c r="AIL197"/>
      <c r="AIM197"/>
      <c r="AIN197"/>
      <c r="AIO197"/>
      <c r="AIP197"/>
      <c r="AIQ197"/>
      <c r="AIR197"/>
      <c r="AIS197"/>
      <c r="AIT197"/>
      <c r="AIU197"/>
      <c r="AIV197"/>
      <c r="AIW197"/>
      <c r="AIX197"/>
      <c r="AIY197"/>
      <c r="AIZ197"/>
      <c r="AJA197"/>
      <c r="AJB197"/>
      <c r="AJC197"/>
      <c r="AJD197"/>
      <c r="AJE197"/>
      <c r="AJF197"/>
      <c r="AJG197"/>
      <c r="AJH197"/>
      <c r="AJI197"/>
      <c r="AJJ197"/>
      <c r="AJK197"/>
      <c r="AJL197"/>
      <c r="AJM197"/>
      <c r="AJN197"/>
      <c r="AJO197"/>
      <c r="AJP197"/>
      <c r="AJQ197"/>
      <c r="AJR197"/>
      <c r="AJS197"/>
      <c r="AJT197"/>
      <c r="AJU197"/>
      <c r="AJV197"/>
      <c r="AJW197"/>
      <c r="AJX197"/>
      <c r="AJY197"/>
      <c r="AJZ197"/>
      <c r="AKA197"/>
      <c r="AKB197"/>
      <c r="AKC197"/>
      <c r="AKD197"/>
      <c r="AKE197"/>
      <c r="AKF197"/>
      <c r="AKG197"/>
      <c r="AKH197"/>
      <c r="AKI197"/>
      <c r="AKJ197"/>
      <c r="AKK197"/>
      <c r="AKL197"/>
      <c r="AKM197"/>
      <c r="AKN197"/>
      <c r="AKO197"/>
      <c r="AKP197"/>
      <c r="AKQ197"/>
      <c r="AKR197"/>
      <c r="AKS197"/>
      <c r="AKT197"/>
      <c r="AKU197"/>
      <c r="AKV197"/>
      <c r="AKW197"/>
      <c r="AKX197"/>
      <c r="AKY197"/>
      <c r="AKZ197"/>
      <c r="ALA197"/>
      <c r="ALB197"/>
      <c r="ALC197"/>
      <c r="ALD197"/>
      <c r="ALE197"/>
      <c r="ALF197"/>
      <c r="ALG197"/>
      <c r="ALH197"/>
      <c r="ALI197"/>
      <c r="ALJ197"/>
      <c r="ALK197"/>
      <c r="ALL197"/>
      <c r="ALM197"/>
      <c r="ALN197"/>
      <c r="ALO197"/>
      <c r="ALP197"/>
      <c r="ALQ197"/>
      <c r="ALR197"/>
      <c r="ALS197"/>
      <c r="ALT197"/>
      <c r="ALU197"/>
      <c r="ALV197"/>
      <c r="ALW197"/>
      <c r="ALX197"/>
      <c r="ALY197"/>
      <c r="ALZ197"/>
      <c r="AMA197"/>
      <c r="AMB197"/>
      <c r="AMC197"/>
      <c r="AMD197"/>
      <c r="AME197"/>
      <c r="AMF197"/>
      <c r="AMG197"/>
      <c r="AMH197"/>
      <c r="AMI197"/>
      <c r="AMJ197"/>
      <c r="AMK197"/>
    </row>
    <row r="198" spans="1:1025" s="4" customFormat="1" ht="17.100000000000001" customHeight="1">
      <c r="A198" s="21" t="s">
        <v>1314</v>
      </c>
      <c r="B198" s="20">
        <f>SUM(C198:W198)</f>
        <v>138</v>
      </c>
      <c r="C198" s="20">
        <v>32</v>
      </c>
      <c r="D198" s="20">
        <v>46</v>
      </c>
      <c r="E198" s="3">
        <f>SUM(30+30)</f>
        <v>60</v>
      </c>
      <c r="F198" s="3">
        <v>0</v>
      </c>
      <c r="H198" s="3"/>
      <c r="JA198"/>
      <c r="JB198"/>
      <c r="JC198"/>
      <c r="JD198"/>
      <c r="JE198"/>
      <c r="JF198"/>
      <c r="JG198"/>
      <c r="JH198"/>
      <c r="JI198"/>
      <c r="JJ198"/>
      <c r="JK198"/>
      <c r="JL198"/>
      <c r="JM198"/>
      <c r="JN198"/>
      <c r="JO198"/>
      <c r="JP198"/>
      <c r="JQ198"/>
      <c r="JR198"/>
      <c r="JS198"/>
      <c r="JT198"/>
      <c r="JU198"/>
      <c r="JV198"/>
      <c r="JW198"/>
      <c r="JX198"/>
      <c r="JY198"/>
      <c r="JZ198"/>
      <c r="KA198"/>
      <c r="KB198"/>
      <c r="KC198"/>
      <c r="KD198"/>
      <c r="KE198"/>
      <c r="KF198"/>
      <c r="KG198"/>
      <c r="KH198"/>
      <c r="KI198"/>
      <c r="KJ198"/>
      <c r="KK198"/>
      <c r="KL198"/>
      <c r="KM198"/>
      <c r="KN198"/>
      <c r="KO198"/>
      <c r="KP198"/>
      <c r="KQ198"/>
      <c r="KR198"/>
      <c r="KS198"/>
      <c r="KT198"/>
      <c r="KU198"/>
      <c r="KV198"/>
      <c r="KW198"/>
      <c r="KX198"/>
      <c r="KY198"/>
      <c r="KZ198"/>
      <c r="LA198"/>
      <c r="LB198"/>
      <c r="LC198"/>
      <c r="LD198"/>
      <c r="LE198"/>
      <c r="LF198"/>
      <c r="LG198"/>
      <c r="LH198"/>
      <c r="LI198"/>
      <c r="LJ198"/>
      <c r="LK198"/>
      <c r="LL198"/>
      <c r="LM198"/>
      <c r="LN198"/>
      <c r="LO198"/>
      <c r="LP198"/>
      <c r="LQ198"/>
      <c r="LR198"/>
      <c r="LS198"/>
      <c r="LT198"/>
      <c r="LU198"/>
      <c r="LV198"/>
      <c r="LW198"/>
      <c r="LX198"/>
      <c r="LY198"/>
      <c r="LZ198"/>
      <c r="MA198"/>
      <c r="MB198"/>
      <c r="MC198"/>
      <c r="MD198"/>
      <c r="ME198"/>
      <c r="MF198"/>
      <c r="MG198"/>
      <c r="MH198"/>
      <c r="MI198"/>
      <c r="MJ198"/>
      <c r="MK198"/>
      <c r="ML198"/>
      <c r="MM198"/>
      <c r="MN198"/>
      <c r="MO198"/>
      <c r="MP198"/>
      <c r="MQ198"/>
      <c r="MR198"/>
      <c r="MS198"/>
      <c r="MT198"/>
      <c r="MU198"/>
      <c r="MV198"/>
      <c r="MW198"/>
      <c r="MX198"/>
      <c r="MY198"/>
      <c r="MZ198"/>
      <c r="NA198"/>
      <c r="NB198"/>
      <c r="NC198"/>
      <c r="ND198"/>
      <c r="NE198"/>
      <c r="NF198"/>
      <c r="NG198"/>
      <c r="NH198"/>
      <c r="NI198"/>
      <c r="NJ198"/>
      <c r="NK198"/>
      <c r="NL198"/>
      <c r="NM198"/>
      <c r="NN198"/>
      <c r="NO198"/>
      <c r="NP198"/>
      <c r="NQ198"/>
      <c r="NR198"/>
      <c r="NS198"/>
      <c r="NT198"/>
      <c r="NU198"/>
      <c r="NV198"/>
      <c r="NW198"/>
      <c r="NX198"/>
      <c r="NY198"/>
      <c r="NZ198"/>
      <c r="OA198"/>
      <c r="OB198"/>
      <c r="OC198"/>
      <c r="OD198"/>
      <c r="OE198"/>
      <c r="OF198"/>
      <c r="OG198"/>
      <c r="OH198"/>
      <c r="OI198"/>
      <c r="OJ198"/>
      <c r="OK198"/>
      <c r="OL198"/>
      <c r="OM198"/>
      <c r="ON198"/>
      <c r="OO198"/>
      <c r="OP198"/>
      <c r="OQ198"/>
      <c r="OR198"/>
      <c r="OS198"/>
      <c r="OT198"/>
      <c r="OU198"/>
      <c r="OV198"/>
      <c r="OW198"/>
      <c r="OX198"/>
      <c r="OY198"/>
      <c r="OZ198"/>
      <c r="PA198"/>
      <c r="PB198"/>
      <c r="PC198"/>
      <c r="PD198"/>
      <c r="PE198"/>
      <c r="PF198"/>
      <c r="PG198"/>
      <c r="PH198"/>
      <c r="PI198"/>
      <c r="PJ198"/>
      <c r="PK198"/>
      <c r="PL198"/>
      <c r="PM198"/>
      <c r="PN198"/>
      <c r="PO198"/>
      <c r="PP198"/>
      <c r="PQ198"/>
      <c r="PR198"/>
      <c r="PS198"/>
      <c r="PT198"/>
      <c r="PU198"/>
      <c r="PV198"/>
      <c r="PW198"/>
      <c r="PX198"/>
      <c r="PY198"/>
      <c r="PZ198"/>
      <c r="QA198"/>
      <c r="QB198"/>
      <c r="QC198"/>
      <c r="QD198"/>
      <c r="QE198"/>
      <c r="QF198"/>
      <c r="QG198"/>
      <c r="QH198"/>
      <c r="QI198"/>
      <c r="QJ198"/>
      <c r="QK198"/>
      <c r="QL198"/>
      <c r="QM198"/>
      <c r="QN198"/>
      <c r="QO198"/>
      <c r="QP198"/>
      <c r="QQ198"/>
      <c r="QR198"/>
      <c r="QS198"/>
      <c r="QT198"/>
      <c r="QU198"/>
      <c r="QV198"/>
      <c r="QW198"/>
      <c r="QX198"/>
      <c r="QY198"/>
      <c r="QZ198"/>
      <c r="RA198"/>
      <c r="RB198"/>
      <c r="RC198"/>
      <c r="RD198"/>
      <c r="RE198"/>
      <c r="RF198"/>
      <c r="RG198"/>
      <c r="RH198"/>
      <c r="RI198"/>
      <c r="RJ198"/>
      <c r="RK198"/>
      <c r="RL198"/>
      <c r="RM198"/>
      <c r="RN198"/>
      <c r="RO198"/>
      <c r="RP198"/>
      <c r="RQ198"/>
      <c r="RR198"/>
      <c r="RS198"/>
      <c r="RT198"/>
      <c r="RU198"/>
      <c r="RV198"/>
      <c r="RW198"/>
      <c r="RX198"/>
      <c r="RY198"/>
      <c r="RZ198"/>
      <c r="SA198"/>
      <c r="SB198"/>
      <c r="SC198"/>
      <c r="SD198"/>
      <c r="SE198"/>
      <c r="SF198"/>
      <c r="SG198"/>
      <c r="SH198"/>
      <c r="SI198"/>
      <c r="SJ198"/>
      <c r="SK198"/>
      <c r="SL198"/>
      <c r="SM198"/>
      <c r="SN198"/>
      <c r="SO198"/>
      <c r="SP198"/>
      <c r="SQ198"/>
      <c r="SR198"/>
      <c r="SS198"/>
      <c r="ST198"/>
      <c r="SU198"/>
      <c r="SV198"/>
      <c r="SW198"/>
      <c r="SX198"/>
      <c r="SY198"/>
      <c r="SZ198"/>
      <c r="TA198"/>
      <c r="TB198"/>
      <c r="TC198"/>
      <c r="TD198"/>
      <c r="TE198"/>
      <c r="TF198"/>
      <c r="TG198"/>
      <c r="TH198"/>
      <c r="TI198"/>
      <c r="TJ198"/>
      <c r="TK198"/>
      <c r="TL198"/>
      <c r="TM198"/>
      <c r="TN198"/>
      <c r="TO198"/>
      <c r="TP198"/>
      <c r="TQ198"/>
      <c r="TR198"/>
      <c r="TS198"/>
      <c r="TT198"/>
      <c r="TU198"/>
      <c r="TV198"/>
      <c r="TW198"/>
      <c r="TX198"/>
      <c r="TY198"/>
      <c r="TZ198"/>
      <c r="UA198"/>
      <c r="UB198"/>
      <c r="UC198"/>
      <c r="UD198"/>
      <c r="UE198"/>
      <c r="UF198"/>
      <c r="UG198"/>
      <c r="UH198"/>
      <c r="UI198"/>
      <c r="UJ198"/>
      <c r="UK198"/>
      <c r="UL198"/>
      <c r="UM198"/>
      <c r="UN198"/>
      <c r="UO198"/>
      <c r="UP198"/>
      <c r="UQ198"/>
      <c r="UR198"/>
      <c r="US198"/>
      <c r="UT198"/>
      <c r="UU198"/>
      <c r="UV198"/>
      <c r="UW198"/>
      <c r="UX198"/>
      <c r="UY198"/>
      <c r="UZ198"/>
      <c r="VA198"/>
      <c r="VB198"/>
      <c r="VC198"/>
      <c r="VD198"/>
      <c r="VE198"/>
      <c r="VF198"/>
      <c r="VG198"/>
      <c r="VH198"/>
      <c r="VI198"/>
      <c r="VJ198"/>
      <c r="VK198"/>
      <c r="VL198"/>
      <c r="VM198"/>
      <c r="VN198"/>
      <c r="VO198"/>
      <c r="VP198"/>
      <c r="VQ198"/>
      <c r="VR198"/>
      <c r="VS198"/>
      <c r="VT198"/>
      <c r="VU198"/>
      <c r="VV198"/>
      <c r="VW198"/>
      <c r="VX198"/>
      <c r="VY198"/>
      <c r="VZ198"/>
      <c r="WA198"/>
      <c r="WB198"/>
      <c r="WC198"/>
      <c r="WD198"/>
      <c r="WE198"/>
      <c r="WF198"/>
      <c r="WG198"/>
      <c r="WH198"/>
      <c r="WI198"/>
      <c r="WJ198"/>
      <c r="WK198"/>
      <c r="WL198"/>
      <c r="WM198"/>
      <c r="WN198"/>
      <c r="WO198"/>
      <c r="WP198"/>
      <c r="WQ198"/>
      <c r="WR198"/>
      <c r="WS198"/>
      <c r="WT198"/>
      <c r="WU198"/>
      <c r="WV198"/>
      <c r="WW198"/>
      <c r="WX198"/>
      <c r="WY198"/>
      <c r="WZ198"/>
      <c r="XA198"/>
      <c r="XB198"/>
      <c r="XC198"/>
      <c r="XD198"/>
      <c r="XE198"/>
      <c r="XF198"/>
      <c r="XG198"/>
      <c r="XH198"/>
      <c r="XI198"/>
      <c r="XJ198"/>
      <c r="XK198"/>
      <c r="XL198"/>
      <c r="XM198"/>
      <c r="XN198"/>
      <c r="XO198"/>
      <c r="XP198"/>
      <c r="XQ198"/>
      <c r="XR198"/>
      <c r="XS198"/>
      <c r="XT198"/>
      <c r="XU198"/>
      <c r="XV198"/>
      <c r="XW198"/>
      <c r="XX198"/>
      <c r="XY198"/>
      <c r="XZ198"/>
      <c r="YA198"/>
      <c r="YB198"/>
      <c r="YC198"/>
      <c r="YD198"/>
      <c r="YE198"/>
      <c r="YF198"/>
      <c r="YG198"/>
      <c r="YH198"/>
      <c r="YI198"/>
      <c r="YJ198"/>
      <c r="YK198"/>
      <c r="YL198"/>
      <c r="YM198"/>
      <c r="YN198"/>
      <c r="YO198"/>
      <c r="YP198"/>
      <c r="YQ198"/>
      <c r="YR198"/>
      <c r="YS198"/>
      <c r="YT198"/>
      <c r="YU198"/>
      <c r="YV198"/>
      <c r="YW198"/>
      <c r="YX198"/>
      <c r="YY198"/>
      <c r="YZ198"/>
      <c r="ZA198"/>
      <c r="ZB198"/>
      <c r="ZC198"/>
      <c r="ZD198"/>
      <c r="ZE198"/>
      <c r="ZF198"/>
      <c r="ZG198"/>
      <c r="ZH198"/>
      <c r="ZI198"/>
      <c r="ZJ198"/>
      <c r="ZK198"/>
      <c r="ZL198"/>
      <c r="ZM198"/>
      <c r="ZN198"/>
      <c r="ZO198"/>
      <c r="ZP198"/>
      <c r="ZQ198"/>
      <c r="ZR198"/>
      <c r="ZS198"/>
      <c r="ZT198"/>
      <c r="ZU198"/>
      <c r="ZV198"/>
      <c r="ZW198"/>
      <c r="ZX198"/>
      <c r="ZY198"/>
      <c r="ZZ198"/>
      <c r="AAA198"/>
      <c r="AAB198"/>
      <c r="AAC198"/>
      <c r="AAD198"/>
      <c r="AAE198"/>
      <c r="AAF198"/>
      <c r="AAG198"/>
      <c r="AAH198"/>
      <c r="AAI198"/>
      <c r="AAJ198"/>
      <c r="AAK198"/>
      <c r="AAL198"/>
      <c r="AAM198"/>
      <c r="AAN198"/>
      <c r="AAO198"/>
      <c r="AAP198"/>
      <c r="AAQ198"/>
      <c r="AAR198"/>
      <c r="AAS198"/>
      <c r="AAT198"/>
      <c r="AAU198"/>
      <c r="AAV198"/>
      <c r="AAW198"/>
      <c r="AAX198"/>
      <c r="AAY198"/>
      <c r="AAZ198"/>
      <c r="ABA198"/>
      <c r="ABB198"/>
      <c r="ABC198"/>
      <c r="ABD198"/>
      <c r="ABE198"/>
      <c r="ABF198"/>
      <c r="ABG198"/>
      <c r="ABH198"/>
      <c r="ABI198"/>
      <c r="ABJ198"/>
      <c r="ABK198"/>
      <c r="ABL198"/>
      <c r="ABM198"/>
      <c r="ABN198"/>
      <c r="ABO198"/>
      <c r="ABP198"/>
      <c r="ABQ198"/>
      <c r="ABR198"/>
      <c r="ABS198"/>
      <c r="ABT198"/>
      <c r="ABU198"/>
      <c r="ABV198"/>
      <c r="ABW198"/>
      <c r="ABX198"/>
      <c r="ABY198"/>
      <c r="ABZ198"/>
      <c r="ACA198"/>
      <c r="ACB198"/>
      <c r="ACC198"/>
      <c r="ACD198"/>
      <c r="ACE198"/>
      <c r="ACF198"/>
      <c r="ACG198"/>
      <c r="ACH198"/>
      <c r="ACI198"/>
      <c r="ACJ198"/>
      <c r="ACK198"/>
      <c r="ACL198"/>
      <c r="ACM198"/>
      <c r="ACN198"/>
      <c r="ACO198"/>
      <c r="ACP198"/>
      <c r="ACQ198"/>
      <c r="ACR198"/>
      <c r="ACS198"/>
      <c r="ACT198"/>
      <c r="ACU198"/>
      <c r="ACV198"/>
      <c r="ACW198"/>
      <c r="ACX198"/>
      <c r="ACY198"/>
      <c r="ACZ198"/>
      <c r="ADA198"/>
      <c r="ADB198"/>
      <c r="ADC198"/>
      <c r="ADD198"/>
      <c r="ADE198"/>
      <c r="ADF198"/>
      <c r="ADG198"/>
      <c r="ADH198"/>
      <c r="ADI198"/>
      <c r="ADJ198"/>
      <c r="ADK198"/>
      <c r="ADL198"/>
      <c r="ADM198"/>
      <c r="ADN198"/>
      <c r="ADO198"/>
      <c r="ADP198"/>
      <c r="ADQ198"/>
      <c r="ADR198"/>
      <c r="ADS198"/>
      <c r="ADT198"/>
      <c r="ADU198"/>
      <c r="ADV198"/>
      <c r="ADW198"/>
      <c r="ADX198"/>
      <c r="ADY198"/>
      <c r="ADZ198"/>
      <c r="AEA198"/>
      <c r="AEB198"/>
      <c r="AEC198"/>
      <c r="AED198"/>
      <c r="AEE198"/>
      <c r="AEF198"/>
      <c r="AEG198"/>
      <c r="AEH198"/>
      <c r="AEI198"/>
      <c r="AEJ198"/>
      <c r="AEK198"/>
      <c r="AEL198"/>
      <c r="AEM198"/>
      <c r="AEN198"/>
      <c r="AEO198"/>
      <c r="AEP198"/>
      <c r="AEQ198"/>
      <c r="AER198"/>
      <c r="AES198"/>
      <c r="AET198"/>
      <c r="AEU198"/>
      <c r="AEV198"/>
      <c r="AEW198"/>
      <c r="AEX198"/>
      <c r="AEY198"/>
      <c r="AEZ198"/>
      <c r="AFA198"/>
      <c r="AFB198"/>
      <c r="AFC198"/>
      <c r="AFD198"/>
      <c r="AFE198"/>
      <c r="AFF198"/>
      <c r="AFG198"/>
      <c r="AFH198"/>
      <c r="AFI198"/>
      <c r="AFJ198"/>
      <c r="AFK198"/>
      <c r="AFL198"/>
      <c r="AFM198"/>
      <c r="AFN198"/>
      <c r="AFO198"/>
      <c r="AFP198"/>
      <c r="AFQ198"/>
      <c r="AFR198"/>
      <c r="AFS198"/>
      <c r="AFT198"/>
      <c r="AFU198"/>
      <c r="AFV198"/>
      <c r="AFW198"/>
      <c r="AFX198"/>
      <c r="AFY198"/>
      <c r="AFZ198"/>
      <c r="AGA198"/>
      <c r="AGB198"/>
      <c r="AGC198"/>
      <c r="AGD198"/>
      <c r="AGE198"/>
      <c r="AGF198"/>
      <c r="AGG198"/>
      <c r="AGH198"/>
      <c r="AGI198"/>
      <c r="AGJ198"/>
      <c r="AGK198"/>
      <c r="AGL198"/>
      <c r="AGM198"/>
      <c r="AGN198"/>
      <c r="AGO198"/>
      <c r="AGP198"/>
      <c r="AGQ198"/>
      <c r="AGR198"/>
      <c r="AGS198"/>
      <c r="AGT198"/>
      <c r="AGU198"/>
      <c r="AGV198"/>
      <c r="AGW198"/>
      <c r="AGX198"/>
      <c r="AGY198"/>
      <c r="AGZ198"/>
      <c r="AHA198"/>
      <c r="AHB198"/>
      <c r="AHC198"/>
      <c r="AHD198"/>
      <c r="AHE198"/>
      <c r="AHF198"/>
      <c r="AHG198"/>
      <c r="AHH198"/>
      <c r="AHI198"/>
      <c r="AHJ198"/>
      <c r="AHK198"/>
      <c r="AHL198"/>
      <c r="AHM198"/>
      <c r="AHN198"/>
      <c r="AHO198"/>
      <c r="AHP198"/>
      <c r="AHQ198"/>
      <c r="AHR198"/>
      <c r="AHS198"/>
      <c r="AHT198"/>
      <c r="AHU198"/>
      <c r="AHV198"/>
      <c r="AHW198"/>
      <c r="AHX198"/>
      <c r="AHY198"/>
      <c r="AHZ198"/>
      <c r="AIA198"/>
      <c r="AIB198"/>
      <c r="AIC198"/>
      <c r="AID198"/>
      <c r="AIE198"/>
      <c r="AIF198"/>
      <c r="AIG198"/>
      <c r="AIH198"/>
      <c r="AII198"/>
      <c r="AIJ198"/>
      <c r="AIK198"/>
      <c r="AIL198"/>
      <c r="AIM198"/>
      <c r="AIN198"/>
      <c r="AIO198"/>
      <c r="AIP198"/>
      <c r="AIQ198"/>
      <c r="AIR198"/>
      <c r="AIS198"/>
      <c r="AIT198"/>
      <c r="AIU198"/>
      <c r="AIV198"/>
      <c r="AIW198"/>
      <c r="AIX198"/>
      <c r="AIY198"/>
      <c r="AIZ198"/>
      <c r="AJA198"/>
      <c r="AJB198"/>
      <c r="AJC198"/>
      <c r="AJD198"/>
      <c r="AJE198"/>
      <c r="AJF198"/>
      <c r="AJG198"/>
      <c r="AJH198"/>
      <c r="AJI198"/>
      <c r="AJJ198"/>
      <c r="AJK198"/>
      <c r="AJL198"/>
      <c r="AJM198"/>
      <c r="AJN198"/>
      <c r="AJO198"/>
      <c r="AJP198"/>
      <c r="AJQ198"/>
      <c r="AJR198"/>
      <c r="AJS198"/>
      <c r="AJT198"/>
      <c r="AJU198"/>
      <c r="AJV198"/>
      <c r="AJW198"/>
      <c r="AJX198"/>
      <c r="AJY198"/>
      <c r="AJZ198"/>
      <c r="AKA198"/>
      <c r="AKB198"/>
      <c r="AKC198"/>
      <c r="AKD198"/>
      <c r="AKE198"/>
      <c r="AKF198"/>
      <c r="AKG198"/>
      <c r="AKH198"/>
      <c r="AKI198"/>
      <c r="AKJ198"/>
      <c r="AKK198"/>
      <c r="AKL198"/>
      <c r="AKM198"/>
      <c r="AKN198"/>
      <c r="AKO198"/>
      <c r="AKP198"/>
      <c r="AKQ198"/>
      <c r="AKR198"/>
      <c r="AKS198"/>
      <c r="AKT198"/>
      <c r="AKU198"/>
      <c r="AKV198"/>
      <c r="AKW198"/>
      <c r="AKX198"/>
      <c r="AKY198"/>
      <c r="AKZ198"/>
      <c r="ALA198"/>
      <c r="ALB198"/>
      <c r="ALC198"/>
      <c r="ALD198"/>
      <c r="ALE198"/>
      <c r="ALF198"/>
      <c r="ALG198"/>
      <c r="ALH198"/>
      <c r="ALI198"/>
      <c r="ALJ198"/>
      <c r="ALK198"/>
      <c r="ALL198"/>
      <c r="ALM198"/>
      <c r="ALN198"/>
      <c r="ALO198"/>
      <c r="ALP198"/>
      <c r="ALQ198"/>
      <c r="ALR198"/>
      <c r="ALS198"/>
      <c r="ALT198"/>
      <c r="ALU198"/>
      <c r="ALV198"/>
      <c r="ALW198"/>
      <c r="ALX198"/>
      <c r="ALY198"/>
      <c r="ALZ198"/>
      <c r="AMA198"/>
      <c r="AMB198"/>
      <c r="AMC198"/>
      <c r="AMD198"/>
      <c r="AME198"/>
      <c r="AMF198"/>
      <c r="AMG198"/>
      <c r="AMH198"/>
      <c r="AMI198"/>
      <c r="AMJ198"/>
      <c r="AMK198"/>
    </row>
    <row r="199" spans="1:1025" s="4" customFormat="1" ht="17.100000000000001" customHeight="1">
      <c r="A199" s="21" t="s">
        <v>1371</v>
      </c>
      <c r="B199" s="20">
        <f>SUM(C199:W199)</f>
        <v>137</v>
      </c>
      <c r="C199" s="20"/>
      <c r="D199" s="20">
        <f>34+48+55</f>
        <v>137</v>
      </c>
      <c r="E199" s="3"/>
      <c r="F199" s="3">
        <v>0</v>
      </c>
      <c r="H199" s="3"/>
      <c r="JA199"/>
      <c r="JB199"/>
      <c r="JC199"/>
      <c r="JD199"/>
      <c r="JE199"/>
      <c r="JF199"/>
      <c r="JG199"/>
      <c r="JH199"/>
      <c r="JI199"/>
      <c r="JJ199"/>
      <c r="JK199"/>
      <c r="JL199"/>
      <c r="JM199"/>
      <c r="JN199"/>
      <c r="JO199"/>
      <c r="JP199"/>
      <c r="JQ199"/>
      <c r="JR199"/>
      <c r="JS199"/>
      <c r="JT199"/>
      <c r="JU199"/>
      <c r="JV199"/>
      <c r="JW199"/>
      <c r="JX199"/>
      <c r="JY199"/>
      <c r="JZ199"/>
      <c r="KA199"/>
      <c r="KB199"/>
      <c r="KC199"/>
      <c r="KD199"/>
      <c r="KE199"/>
      <c r="KF199"/>
      <c r="KG199"/>
      <c r="KH199"/>
      <c r="KI199"/>
      <c r="KJ199"/>
      <c r="KK199"/>
      <c r="KL199"/>
      <c r="KM199"/>
      <c r="KN199"/>
      <c r="KO199"/>
      <c r="KP199"/>
      <c r="KQ199"/>
      <c r="KR199"/>
      <c r="KS199"/>
      <c r="KT199"/>
      <c r="KU199"/>
      <c r="KV199"/>
      <c r="KW199"/>
      <c r="KX199"/>
      <c r="KY199"/>
      <c r="KZ199"/>
      <c r="LA199"/>
      <c r="LB199"/>
      <c r="LC199"/>
      <c r="LD199"/>
      <c r="LE199"/>
      <c r="LF199"/>
      <c r="LG199"/>
      <c r="LH199"/>
      <c r="LI199"/>
      <c r="LJ199"/>
      <c r="LK199"/>
      <c r="LL199"/>
      <c r="LM199"/>
      <c r="LN199"/>
      <c r="LO199"/>
      <c r="LP199"/>
      <c r="LQ199"/>
      <c r="LR199"/>
      <c r="LS199"/>
      <c r="LT199"/>
      <c r="LU199"/>
      <c r="LV199"/>
      <c r="LW199"/>
      <c r="LX199"/>
      <c r="LY199"/>
      <c r="LZ199"/>
      <c r="MA199"/>
      <c r="MB199"/>
      <c r="MC199"/>
      <c r="MD199"/>
      <c r="ME199"/>
      <c r="MF199"/>
      <c r="MG199"/>
      <c r="MH199"/>
      <c r="MI199"/>
      <c r="MJ199"/>
      <c r="MK199"/>
      <c r="ML199"/>
      <c r="MM199"/>
      <c r="MN199"/>
      <c r="MO199"/>
      <c r="MP199"/>
      <c r="MQ199"/>
      <c r="MR199"/>
      <c r="MS199"/>
      <c r="MT199"/>
      <c r="MU199"/>
      <c r="MV199"/>
      <c r="MW199"/>
      <c r="MX199"/>
      <c r="MY199"/>
      <c r="MZ199"/>
      <c r="NA199"/>
      <c r="NB199"/>
      <c r="NC199"/>
      <c r="ND199"/>
      <c r="NE199"/>
      <c r="NF199"/>
      <c r="NG199"/>
      <c r="NH199"/>
      <c r="NI199"/>
      <c r="NJ199"/>
      <c r="NK199"/>
      <c r="NL199"/>
      <c r="NM199"/>
      <c r="NN199"/>
      <c r="NO199"/>
      <c r="NP199"/>
      <c r="NQ199"/>
      <c r="NR199"/>
      <c r="NS199"/>
      <c r="NT199"/>
      <c r="NU199"/>
      <c r="NV199"/>
      <c r="NW199"/>
      <c r="NX199"/>
      <c r="NY199"/>
      <c r="NZ199"/>
      <c r="OA199"/>
      <c r="OB199"/>
      <c r="OC199"/>
      <c r="OD199"/>
      <c r="OE199"/>
      <c r="OF199"/>
      <c r="OG199"/>
      <c r="OH199"/>
      <c r="OI199"/>
      <c r="OJ199"/>
      <c r="OK199"/>
      <c r="OL199"/>
      <c r="OM199"/>
      <c r="ON199"/>
      <c r="OO199"/>
      <c r="OP199"/>
      <c r="OQ199"/>
      <c r="OR199"/>
      <c r="OS199"/>
      <c r="OT199"/>
      <c r="OU199"/>
      <c r="OV199"/>
      <c r="OW199"/>
      <c r="OX199"/>
      <c r="OY199"/>
      <c r="OZ199"/>
      <c r="PA199"/>
      <c r="PB199"/>
      <c r="PC199"/>
      <c r="PD199"/>
      <c r="PE199"/>
      <c r="PF199"/>
      <c r="PG199"/>
      <c r="PH199"/>
      <c r="PI199"/>
      <c r="PJ199"/>
      <c r="PK199"/>
      <c r="PL199"/>
      <c r="PM199"/>
      <c r="PN199"/>
      <c r="PO199"/>
      <c r="PP199"/>
      <c r="PQ199"/>
      <c r="PR199"/>
      <c r="PS199"/>
      <c r="PT199"/>
      <c r="PU199"/>
      <c r="PV199"/>
      <c r="PW199"/>
      <c r="PX199"/>
      <c r="PY199"/>
      <c r="PZ199"/>
      <c r="QA199"/>
      <c r="QB199"/>
      <c r="QC199"/>
      <c r="QD199"/>
      <c r="QE199"/>
      <c r="QF199"/>
      <c r="QG199"/>
      <c r="QH199"/>
      <c r="QI199"/>
      <c r="QJ199"/>
      <c r="QK199"/>
      <c r="QL199"/>
      <c r="QM199"/>
      <c r="QN199"/>
      <c r="QO199"/>
      <c r="QP199"/>
      <c r="QQ199"/>
      <c r="QR199"/>
      <c r="QS199"/>
      <c r="QT199"/>
      <c r="QU199"/>
      <c r="QV199"/>
      <c r="QW199"/>
      <c r="QX199"/>
      <c r="QY199"/>
      <c r="QZ199"/>
      <c r="RA199"/>
      <c r="RB199"/>
      <c r="RC199"/>
      <c r="RD199"/>
      <c r="RE199"/>
      <c r="RF199"/>
      <c r="RG199"/>
      <c r="RH199"/>
      <c r="RI199"/>
      <c r="RJ199"/>
      <c r="RK199"/>
      <c r="RL199"/>
      <c r="RM199"/>
      <c r="RN199"/>
      <c r="RO199"/>
      <c r="RP199"/>
      <c r="RQ199"/>
      <c r="RR199"/>
      <c r="RS199"/>
      <c r="RT199"/>
      <c r="RU199"/>
      <c r="RV199"/>
      <c r="RW199"/>
      <c r="RX199"/>
      <c r="RY199"/>
      <c r="RZ199"/>
      <c r="SA199"/>
      <c r="SB199"/>
      <c r="SC199"/>
      <c r="SD199"/>
      <c r="SE199"/>
      <c r="SF199"/>
      <c r="SG199"/>
      <c r="SH199"/>
      <c r="SI199"/>
      <c r="SJ199"/>
      <c r="SK199"/>
      <c r="SL199"/>
      <c r="SM199"/>
      <c r="SN199"/>
      <c r="SO199"/>
      <c r="SP199"/>
      <c r="SQ199"/>
      <c r="SR199"/>
      <c r="SS199"/>
      <c r="ST199"/>
      <c r="SU199"/>
      <c r="SV199"/>
      <c r="SW199"/>
      <c r="SX199"/>
      <c r="SY199"/>
      <c r="SZ199"/>
      <c r="TA199"/>
      <c r="TB199"/>
      <c r="TC199"/>
      <c r="TD199"/>
      <c r="TE199"/>
      <c r="TF199"/>
      <c r="TG199"/>
      <c r="TH199"/>
      <c r="TI199"/>
      <c r="TJ199"/>
      <c r="TK199"/>
      <c r="TL199"/>
      <c r="TM199"/>
      <c r="TN199"/>
      <c r="TO199"/>
      <c r="TP199"/>
      <c r="TQ199"/>
      <c r="TR199"/>
      <c r="TS199"/>
      <c r="TT199"/>
      <c r="TU199"/>
      <c r="TV199"/>
      <c r="TW199"/>
      <c r="TX199"/>
      <c r="TY199"/>
      <c r="TZ199"/>
      <c r="UA199"/>
      <c r="UB199"/>
      <c r="UC199"/>
      <c r="UD199"/>
      <c r="UE199"/>
      <c r="UF199"/>
      <c r="UG199"/>
      <c r="UH199"/>
      <c r="UI199"/>
      <c r="UJ199"/>
      <c r="UK199"/>
      <c r="UL199"/>
      <c r="UM199"/>
      <c r="UN199"/>
      <c r="UO199"/>
      <c r="UP199"/>
      <c r="UQ199"/>
      <c r="UR199"/>
      <c r="US199"/>
      <c r="UT199"/>
      <c r="UU199"/>
      <c r="UV199"/>
      <c r="UW199"/>
      <c r="UX199"/>
      <c r="UY199"/>
      <c r="UZ199"/>
      <c r="VA199"/>
      <c r="VB199"/>
      <c r="VC199"/>
      <c r="VD199"/>
      <c r="VE199"/>
      <c r="VF199"/>
      <c r="VG199"/>
      <c r="VH199"/>
      <c r="VI199"/>
      <c r="VJ199"/>
      <c r="VK199"/>
      <c r="VL199"/>
      <c r="VM199"/>
      <c r="VN199"/>
      <c r="VO199"/>
      <c r="VP199"/>
      <c r="VQ199"/>
      <c r="VR199"/>
      <c r="VS199"/>
      <c r="VT199"/>
      <c r="VU199"/>
      <c r="VV199"/>
      <c r="VW199"/>
      <c r="VX199"/>
      <c r="VY199"/>
      <c r="VZ199"/>
      <c r="WA199"/>
      <c r="WB199"/>
      <c r="WC199"/>
      <c r="WD199"/>
      <c r="WE199"/>
      <c r="WF199"/>
      <c r="WG199"/>
      <c r="WH199"/>
      <c r="WI199"/>
      <c r="WJ199"/>
      <c r="WK199"/>
      <c r="WL199"/>
      <c r="WM199"/>
      <c r="WN199"/>
      <c r="WO199"/>
      <c r="WP199"/>
      <c r="WQ199"/>
      <c r="WR199"/>
      <c r="WS199"/>
      <c r="WT199"/>
      <c r="WU199"/>
      <c r="WV199"/>
      <c r="WW199"/>
      <c r="WX199"/>
      <c r="WY199"/>
      <c r="WZ199"/>
      <c r="XA199"/>
      <c r="XB199"/>
      <c r="XC199"/>
      <c r="XD199"/>
      <c r="XE199"/>
      <c r="XF199"/>
      <c r="XG199"/>
      <c r="XH199"/>
      <c r="XI199"/>
      <c r="XJ199"/>
      <c r="XK199"/>
      <c r="XL199"/>
      <c r="XM199"/>
      <c r="XN199"/>
      <c r="XO199"/>
      <c r="XP199"/>
      <c r="XQ199"/>
      <c r="XR199"/>
      <c r="XS199"/>
      <c r="XT199"/>
      <c r="XU199"/>
      <c r="XV199"/>
      <c r="XW199"/>
      <c r="XX199"/>
      <c r="XY199"/>
      <c r="XZ199"/>
      <c r="YA199"/>
      <c r="YB199"/>
      <c r="YC199"/>
      <c r="YD199"/>
      <c r="YE199"/>
      <c r="YF199"/>
      <c r="YG199"/>
      <c r="YH199"/>
      <c r="YI199"/>
      <c r="YJ199"/>
      <c r="YK199"/>
      <c r="YL199"/>
      <c r="YM199"/>
      <c r="YN199"/>
      <c r="YO199"/>
      <c r="YP199"/>
      <c r="YQ199"/>
      <c r="YR199"/>
      <c r="YS199"/>
      <c r="YT199"/>
      <c r="YU199"/>
      <c r="YV199"/>
      <c r="YW199"/>
      <c r="YX199"/>
      <c r="YY199"/>
      <c r="YZ199"/>
      <c r="ZA199"/>
      <c r="ZB199"/>
      <c r="ZC199"/>
      <c r="ZD199"/>
      <c r="ZE199"/>
      <c r="ZF199"/>
      <c r="ZG199"/>
      <c r="ZH199"/>
      <c r="ZI199"/>
      <c r="ZJ199"/>
      <c r="ZK199"/>
      <c r="ZL199"/>
      <c r="ZM199"/>
      <c r="ZN199"/>
      <c r="ZO199"/>
      <c r="ZP199"/>
      <c r="ZQ199"/>
      <c r="ZR199"/>
      <c r="ZS199"/>
      <c r="ZT199"/>
      <c r="ZU199"/>
      <c r="ZV199"/>
      <c r="ZW199"/>
      <c r="ZX199"/>
      <c r="ZY199"/>
      <c r="ZZ199"/>
      <c r="AAA199"/>
      <c r="AAB199"/>
      <c r="AAC199"/>
      <c r="AAD199"/>
      <c r="AAE199"/>
      <c r="AAF199"/>
      <c r="AAG199"/>
      <c r="AAH199"/>
      <c r="AAI199"/>
      <c r="AAJ199"/>
      <c r="AAK199"/>
      <c r="AAL199"/>
      <c r="AAM199"/>
      <c r="AAN199"/>
      <c r="AAO199"/>
      <c r="AAP199"/>
      <c r="AAQ199"/>
      <c r="AAR199"/>
      <c r="AAS199"/>
      <c r="AAT199"/>
      <c r="AAU199"/>
      <c r="AAV199"/>
      <c r="AAW199"/>
      <c r="AAX199"/>
      <c r="AAY199"/>
      <c r="AAZ199"/>
      <c r="ABA199"/>
      <c r="ABB199"/>
      <c r="ABC199"/>
      <c r="ABD199"/>
      <c r="ABE199"/>
      <c r="ABF199"/>
      <c r="ABG199"/>
      <c r="ABH199"/>
      <c r="ABI199"/>
      <c r="ABJ199"/>
      <c r="ABK199"/>
      <c r="ABL199"/>
      <c r="ABM199"/>
      <c r="ABN199"/>
      <c r="ABO199"/>
      <c r="ABP199"/>
      <c r="ABQ199"/>
      <c r="ABR199"/>
      <c r="ABS199"/>
      <c r="ABT199"/>
      <c r="ABU199"/>
      <c r="ABV199"/>
      <c r="ABW199"/>
      <c r="ABX199"/>
      <c r="ABY199"/>
      <c r="ABZ199"/>
      <c r="ACA199"/>
      <c r="ACB199"/>
      <c r="ACC199"/>
      <c r="ACD199"/>
      <c r="ACE199"/>
      <c r="ACF199"/>
      <c r="ACG199"/>
      <c r="ACH199"/>
      <c r="ACI199"/>
      <c r="ACJ199"/>
      <c r="ACK199"/>
      <c r="ACL199"/>
      <c r="ACM199"/>
      <c r="ACN199"/>
      <c r="ACO199"/>
      <c r="ACP199"/>
      <c r="ACQ199"/>
      <c r="ACR199"/>
      <c r="ACS199"/>
      <c r="ACT199"/>
      <c r="ACU199"/>
      <c r="ACV199"/>
      <c r="ACW199"/>
      <c r="ACX199"/>
      <c r="ACY199"/>
      <c r="ACZ199"/>
      <c r="ADA199"/>
      <c r="ADB199"/>
      <c r="ADC199"/>
      <c r="ADD199"/>
      <c r="ADE199"/>
      <c r="ADF199"/>
      <c r="ADG199"/>
      <c r="ADH199"/>
      <c r="ADI199"/>
      <c r="ADJ199"/>
      <c r="ADK199"/>
      <c r="ADL199"/>
      <c r="ADM199"/>
      <c r="ADN199"/>
      <c r="ADO199"/>
      <c r="ADP199"/>
      <c r="ADQ199"/>
      <c r="ADR199"/>
      <c r="ADS199"/>
      <c r="ADT199"/>
      <c r="ADU199"/>
      <c r="ADV199"/>
      <c r="ADW199"/>
      <c r="ADX199"/>
      <c r="ADY199"/>
      <c r="ADZ199"/>
      <c r="AEA199"/>
      <c r="AEB199"/>
      <c r="AEC199"/>
      <c r="AED199"/>
      <c r="AEE199"/>
      <c r="AEF199"/>
      <c r="AEG199"/>
      <c r="AEH199"/>
      <c r="AEI199"/>
      <c r="AEJ199"/>
      <c r="AEK199"/>
      <c r="AEL199"/>
      <c r="AEM199"/>
      <c r="AEN199"/>
      <c r="AEO199"/>
      <c r="AEP199"/>
      <c r="AEQ199"/>
      <c r="AER199"/>
      <c r="AES199"/>
      <c r="AET199"/>
      <c r="AEU199"/>
      <c r="AEV199"/>
      <c r="AEW199"/>
      <c r="AEX199"/>
      <c r="AEY199"/>
      <c r="AEZ199"/>
      <c r="AFA199"/>
      <c r="AFB199"/>
      <c r="AFC199"/>
      <c r="AFD199"/>
      <c r="AFE199"/>
      <c r="AFF199"/>
      <c r="AFG199"/>
      <c r="AFH199"/>
      <c r="AFI199"/>
      <c r="AFJ199"/>
      <c r="AFK199"/>
      <c r="AFL199"/>
      <c r="AFM199"/>
      <c r="AFN199"/>
      <c r="AFO199"/>
      <c r="AFP199"/>
      <c r="AFQ199"/>
      <c r="AFR199"/>
      <c r="AFS199"/>
      <c r="AFT199"/>
      <c r="AFU199"/>
      <c r="AFV199"/>
      <c r="AFW199"/>
      <c r="AFX199"/>
      <c r="AFY199"/>
      <c r="AFZ199"/>
      <c r="AGA199"/>
      <c r="AGB199"/>
      <c r="AGC199"/>
      <c r="AGD199"/>
      <c r="AGE199"/>
      <c r="AGF199"/>
      <c r="AGG199"/>
      <c r="AGH199"/>
      <c r="AGI199"/>
      <c r="AGJ199"/>
      <c r="AGK199"/>
      <c r="AGL199"/>
      <c r="AGM199"/>
      <c r="AGN199"/>
      <c r="AGO199"/>
      <c r="AGP199"/>
      <c r="AGQ199"/>
      <c r="AGR199"/>
      <c r="AGS199"/>
      <c r="AGT199"/>
      <c r="AGU199"/>
      <c r="AGV199"/>
      <c r="AGW199"/>
      <c r="AGX199"/>
      <c r="AGY199"/>
      <c r="AGZ199"/>
      <c r="AHA199"/>
      <c r="AHB199"/>
      <c r="AHC199"/>
      <c r="AHD199"/>
      <c r="AHE199"/>
      <c r="AHF199"/>
      <c r="AHG199"/>
      <c r="AHH199"/>
      <c r="AHI199"/>
      <c r="AHJ199"/>
      <c r="AHK199"/>
      <c r="AHL199"/>
      <c r="AHM199"/>
      <c r="AHN199"/>
      <c r="AHO199"/>
      <c r="AHP199"/>
      <c r="AHQ199"/>
      <c r="AHR199"/>
      <c r="AHS199"/>
      <c r="AHT199"/>
      <c r="AHU199"/>
      <c r="AHV199"/>
      <c r="AHW199"/>
      <c r="AHX199"/>
      <c r="AHY199"/>
      <c r="AHZ199"/>
      <c r="AIA199"/>
      <c r="AIB199"/>
      <c r="AIC199"/>
      <c r="AID199"/>
      <c r="AIE199"/>
      <c r="AIF199"/>
      <c r="AIG199"/>
      <c r="AIH199"/>
      <c r="AII199"/>
      <c r="AIJ199"/>
      <c r="AIK199"/>
      <c r="AIL199"/>
      <c r="AIM199"/>
      <c r="AIN199"/>
      <c r="AIO199"/>
      <c r="AIP199"/>
      <c r="AIQ199"/>
      <c r="AIR199"/>
      <c r="AIS199"/>
      <c r="AIT199"/>
      <c r="AIU199"/>
      <c r="AIV199"/>
      <c r="AIW199"/>
      <c r="AIX199"/>
      <c r="AIY199"/>
      <c r="AIZ199"/>
      <c r="AJA199"/>
      <c r="AJB199"/>
      <c r="AJC199"/>
      <c r="AJD199"/>
      <c r="AJE199"/>
      <c r="AJF199"/>
      <c r="AJG199"/>
      <c r="AJH199"/>
      <c r="AJI199"/>
      <c r="AJJ199"/>
      <c r="AJK199"/>
      <c r="AJL199"/>
      <c r="AJM199"/>
      <c r="AJN199"/>
      <c r="AJO199"/>
      <c r="AJP199"/>
      <c r="AJQ199"/>
      <c r="AJR199"/>
      <c r="AJS199"/>
      <c r="AJT199"/>
      <c r="AJU199"/>
      <c r="AJV199"/>
      <c r="AJW199"/>
      <c r="AJX199"/>
      <c r="AJY199"/>
      <c r="AJZ199"/>
      <c r="AKA199"/>
      <c r="AKB199"/>
      <c r="AKC199"/>
      <c r="AKD199"/>
      <c r="AKE199"/>
      <c r="AKF199"/>
      <c r="AKG199"/>
      <c r="AKH199"/>
      <c r="AKI199"/>
      <c r="AKJ199"/>
      <c r="AKK199"/>
      <c r="AKL199"/>
      <c r="AKM199"/>
      <c r="AKN199"/>
      <c r="AKO199"/>
      <c r="AKP199"/>
      <c r="AKQ199"/>
      <c r="AKR199"/>
      <c r="AKS199"/>
      <c r="AKT199"/>
      <c r="AKU199"/>
      <c r="AKV199"/>
      <c r="AKW199"/>
      <c r="AKX199"/>
      <c r="AKY199"/>
      <c r="AKZ199"/>
      <c r="ALA199"/>
      <c r="ALB199"/>
      <c r="ALC199"/>
      <c r="ALD199"/>
      <c r="ALE199"/>
      <c r="ALF199"/>
      <c r="ALG199"/>
      <c r="ALH199"/>
      <c r="ALI199"/>
      <c r="ALJ199"/>
      <c r="ALK199"/>
      <c r="ALL199"/>
      <c r="ALM199"/>
      <c r="ALN199"/>
      <c r="ALO199"/>
      <c r="ALP199"/>
      <c r="ALQ199"/>
      <c r="ALR199"/>
      <c r="ALS199"/>
      <c r="ALT199"/>
      <c r="ALU199"/>
      <c r="ALV199"/>
      <c r="ALW199"/>
      <c r="ALX199"/>
      <c r="ALY199"/>
      <c r="ALZ199"/>
      <c r="AMA199"/>
      <c r="AMB199"/>
      <c r="AMC199"/>
      <c r="AMD199"/>
      <c r="AME199"/>
      <c r="AMF199"/>
      <c r="AMG199"/>
      <c r="AMH199"/>
      <c r="AMI199"/>
      <c r="AMJ199"/>
      <c r="AMK199"/>
    </row>
    <row r="200" spans="1:1025" ht="17.100000000000001" customHeight="1">
      <c r="A200" s="21" t="s">
        <v>1216</v>
      </c>
      <c r="B200" s="20">
        <f>SUM(C200:W200)</f>
        <v>137</v>
      </c>
      <c r="D200" s="20">
        <f>31+32</f>
        <v>63</v>
      </c>
      <c r="E200" s="3">
        <v>0</v>
      </c>
      <c r="F200" s="3">
        <v>32</v>
      </c>
      <c r="H200" s="4"/>
      <c r="J200" s="4">
        <v>42</v>
      </c>
    </row>
    <row r="201" spans="1:1025" ht="17.100000000000001" customHeight="1">
      <c r="A201" s="21" t="s">
        <v>1147</v>
      </c>
      <c r="B201" s="20">
        <f>SUM(C201:W201)</f>
        <v>136</v>
      </c>
      <c r="D201" s="20">
        <v>0</v>
      </c>
      <c r="E201" s="3">
        <v>0</v>
      </c>
      <c r="F201" s="3">
        <v>0</v>
      </c>
      <c r="H201" s="4">
        <f>SUM(34+51+51)</f>
        <v>136</v>
      </c>
      <c r="JA201" s="4"/>
      <c r="JB201" s="4"/>
      <c r="JC201" s="4"/>
      <c r="JD201" s="4"/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/>
      <c r="JR201" s="4"/>
      <c r="JS201" s="4"/>
      <c r="JT201" s="4"/>
      <c r="JU201" s="4"/>
      <c r="JV201" s="4"/>
      <c r="JW201" s="4"/>
      <c r="JX201" s="4"/>
      <c r="JY201" s="4"/>
      <c r="JZ201" s="4"/>
      <c r="KA201" s="4"/>
      <c r="KB201" s="4"/>
      <c r="KC201" s="4"/>
      <c r="KD201" s="4"/>
      <c r="KE201" s="4"/>
      <c r="KF201" s="4"/>
      <c r="KG201" s="4"/>
      <c r="KH201" s="4"/>
      <c r="KI201" s="4"/>
      <c r="KJ201" s="4"/>
      <c r="KK201" s="4"/>
      <c r="KL201" s="4"/>
      <c r="KM201" s="4"/>
      <c r="KN201" s="4"/>
      <c r="KO201" s="4"/>
      <c r="KP201" s="4"/>
      <c r="KQ201" s="4"/>
      <c r="KR201" s="4"/>
      <c r="KS201" s="4"/>
      <c r="KT201" s="4"/>
      <c r="KU201" s="4"/>
      <c r="KV201" s="4"/>
      <c r="KW201" s="4"/>
      <c r="KX201" s="4"/>
      <c r="KY201" s="4"/>
      <c r="KZ201" s="4"/>
      <c r="LA201" s="4"/>
      <c r="LB201" s="4"/>
      <c r="LC201" s="4"/>
      <c r="LD201" s="4"/>
      <c r="LE201" s="4"/>
      <c r="LF201" s="4"/>
      <c r="LG201" s="4"/>
      <c r="LH201" s="4"/>
      <c r="LI201" s="4"/>
      <c r="LJ201" s="4"/>
      <c r="LK201" s="4"/>
      <c r="LL201" s="4"/>
      <c r="LM201" s="4"/>
      <c r="LN201" s="4"/>
      <c r="LO201" s="4"/>
      <c r="LP201" s="4"/>
      <c r="LQ201" s="4"/>
      <c r="LR201" s="4"/>
      <c r="LS201" s="4"/>
      <c r="LT201" s="4"/>
      <c r="LU201" s="4"/>
      <c r="LV201" s="4"/>
      <c r="LW201" s="4"/>
      <c r="LX201" s="4"/>
      <c r="LY201" s="4"/>
      <c r="LZ201" s="4"/>
      <c r="MA201" s="4"/>
      <c r="MB201" s="4"/>
      <c r="MC201" s="4"/>
      <c r="MD201" s="4"/>
      <c r="ME201" s="4"/>
      <c r="MF201" s="4"/>
      <c r="MG201" s="4"/>
      <c r="MH201" s="4"/>
      <c r="MI201" s="4"/>
      <c r="MJ201" s="4"/>
      <c r="MK201" s="4"/>
      <c r="ML201" s="4"/>
      <c r="MM201" s="4"/>
      <c r="MN201" s="4"/>
      <c r="MO201" s="4"/>
      <c r="MP201" s="4"/>
      <c r="MQ201" s="4"/>
      <c r="MR201" s="4"/>
      <c r="MS201" s="4"/>
      <c r="MT201" s="4"/>
      <c r="MU201" s="4"/>
      <c r="MV201" s="4"/>
      <c r="MW201" s="4"/>
      <c r="MX201" s="4"/>
      <c r="MY201" s="4"/>
      <c r="MZ201" s="4"/>
      <c r="NA201" s="4"/>
      <c r="NB201" s="4"/>
      <c r="NC201" s="4"/>
      <c r="ND201" s="4"/>
      <c r="NE201" s="4"/>
      <c r="NF201" s="4"/>
      <c r="NG201" s="4"/>
      <c r="NH201" s="4"/>
      <c r="NI201" s="4"/>
      <c r="NJ201" s="4"/>
      <c r="NK201" s="4"/>
      <c r="NL201" s="4"/>
      <c r="NM201" s="4"/>
      <c r="NN201" s="4"/>
      <c r="NO201" s="4"/>
      <c r="NP201" s="4"/>
      <c r="NQ201" s="4"/>
      <c r="NR201" s="4"/>
      <c r="NS201" s="4"/>
      <c r="NT201" s="4"/>
      <c r="NU201" s="4"/>
      <c r="NV201" s="4"/>
      <c r="NW201" s="4"/>
      <c r="NX201" s="4"/>
      <c r="NY201" s="4"/>
      <c r="NZ201" s="4"/>
      <c r="OA201" s="4"/>
      <c r="OB201" s="4"/>
      <c r="OC201" s="4"/>
      <c r="OD201" s="4"/>
      <c r="OE201" s="4"/>
      <c r="OF201" s="4"/>
      <c r="OG201" s="4"/>
      <c r="OH201" s="4"/>
      <c r="OI201" s="4"/>
      <c r="OJ201" s="4"/>
      <c r="OK201" s="4"/>
      <c r="OL201" s="4"/>
      <c r="OM201" s="4"/>
      <c r="ON201" s="4"/>
      <c r="OO201" s="4"/>
      <c r="OP201" s="4"/>
      <c r="OQ201" s="4"/>
      <c r="OR201" s="4"/>
      <c r="OS201" s="4"/>
      <c r="OT201" s="4"/>
      <c r="OU201" s="4"/>
      <c r="OV201" s="4"/>
      <c r="OW201" s="4"/>
      <c r="OX201" s="4"/>
      <c r="OY201" s="4"/>
      <c r="OZ201" s="4"/>
      <c r="PA201" s="4"/>
      <c r="PB201" s="4"/>
      <c r="PC201" s="4"/>
      <c r="PD201" s="4"/>
      <c r="PE201" s="4"/>
      <c r="PF201" s="4"/>
      <c r="PG201" s="4"/>
      <c r="PH201" s="4"/>
      <c r="PI201" s="4"/>
      <c r="PJ201" s="4"/>
      <c r="PK201" s="4"/>
      <c r="PL201" s="4"/>
      <c r="PM201" s="4"/>
      <c r="PN201" s="4"/>
      <c r="PO201" s="4"/>
      <c r="PP201" s="4"/>
      <c r="PQ201" s="4"/>
      <c r="PR201" s="4"/>
      <c r="PS201" s="4"/>
      <c r="PT201" s="4"/>
      <c r="PU201" s="4"/>
      <c r="PV201" s="4"/>
      <c r="PW201" s="4"/>
      <c r="PX201" s="4"/>
      <c r="PY201" s="4"/>
      <c r="PZ201" s="4"/>
      <c r="QA201" s="4"/>
      <c r="QB201" s="4"/>
      <c r="QC201" s="4"/>
      <c r="QD201" s="4"/>
      <c r="QE201" s="4"/>
      <c r="QF201" s="4"/>
      <c r="QG201" s="4"/>
      <c r="QH201" s="4"/>
      <c r="QI201" s="4"/>
      <c r="QJ201" s="4"/>
      <c r="QK201" s="4"/>
      <c r="QL201" s="4"/>
      <c r="QM201" s="4"/>
      <c r="QN201" s="4"/>
      <c r="QO201" s="4"/>
      <c r="QP201" s="4"/>
      <c r="QQ201" s="4"/>
      <c r="QR201" s="4"/>
      <c r="QS201" s="4"/>
      <c r="QT201" s="4"/>
      <c r="QU201" s="4"/>
      <c r="QV201" s="4"/>
      <c r="QW201" s="4"/>
      <c r="QX201" s="4"/>
      <c r="QY201" s="4"/>
      <c r="QZ201" s="4"/>
      <c r="RA201" s="4"/>
      <c r="RB201" s="4"/>
      <c r="RC201" s="4"/>
      <c r="RD201" s="4"/>
      <c r="RE201" s="4"/>
      <c r="RF201" s="4"/>
      <c r="RG201" s="4"/>
      <c r="RH201" s="4"/>
      <c r="RI201" s="4"/>
      <c r="RJ201" s="4"/>
      <c r="RK201" s="4"/>
      <c r="RL201" s="4"/>
      <c r="RM201" s="4"/>
      <c r="RN201" s="4"/>
      <c r="RO201" s="4"/>
      <c r="RP201" s="4"/>
      <c r="RQ201" s="4"/>
      <c r="RR201" s="4"/>
      <c r="RS201" s="4"/>
      <c r="RT201" s="4"/>
      <c r="RU201" s="4"/>
      <c r="RV201" s="4"/>
      <c r="RW201" s="4"/>
      <c r="RX201" s="4"/>
      <c r="RY201" s="4"/>
      <c r="RZ201" s="4"/>
      <c r="SA201" s="4"/>
      <c r="SB201" s="4"/>
      <c r="SC201" s="4"/>
      <c r="SD201" s="4"/>
      <c r="SE201" s="4"/>
      <c r="SF201" s="4"/>
      <c r="SG201" s="4"/>
      <c r="SH201" s="4"/>
      <c r="SI201" s="4"/>
      <c r="SJ201" s="4"/>
      <c r="SK201" s="4"/>
      <c r="SL201" s="4"/>
      <c r="SM201" s="4"/>
      <c r="SN201" s="4"/>
      <c r="SO201" s="4"/>
      <c r="SP201" s="4"/>
      <c r="SQ201" s="4"/>
      <c r="SR201" s="4"/>
      <c r="SS201" s="4"/>
      <c r="ST201" s="4"/>
      <c r="SU201" s="4"/>
      <c r="SV201" s="4"/>
      <c r="SW201" s="4"/>
      <c r="SX201" s="4"/>
      <c r="SY201" s="4"/>
      <c r="SZ201" s="4"/>
      <c r="TA201" s="4"/>
      <c r="TB201" s="4"/>
      <c r="TC201" s="4"/>
      <c r="TD201" s="4"/>
      <c r="TE201" s="4"/>
      <c r="TF201" s="4"/>
      <c r="TG201" s="4"/>
      <c r="TH201" s="4"/>
      <c r="TI201" s="4"/>
      <c r="TJ201" s="4"/>
      <c r="TK201" s="4"/>
      <c r="TL201" s="4"/>
      <c r="TM201" s="4"/>
      <c r="TN201" s="4"/>
      <c r="TO201" s="4"/>
      <c r="TP201" s="4"/>
      <c r="TQ201" s="4"/>
      <c r="TR201" s="4"/>
      <c r="TS201" s="4"/>
      <c r="TT201" s="4"/>
      <c r="TU201" s="4"/>
      <c r="TV201" s="4"/>
      <c r="TW201" s="4"/>
      <c r="TX201" s="4"/>
      <c r="TY201" s="4"/>
      <c r="TZ201" s="4"/>
      <c r="UA201" s="4"/>
      <c r="UB201" s="4"/>
      <c r="UC201" s="4"/>
      <c r="UD201" s="4"/>
      <c r="UE201" s="4"/>
      <c r="UF201" s="4"/>
      <c r="UG201" s="4"/>
      <c r="UH201" s="4"/>
      <c r="UI201" s="4"/>
      <c r="UJ201" s="4"/>
      <c r="UK201" s="4"/>
      <c r="UL201" s="4"/>
      <c r="UM201" s="4"/>
      <c r="UN201" s="4"/>
      <c r="UO201" s="4"/>
      <c r="UP201" s="4"/>
      <c r="UQ201" s="4"/>
      <c r="UR201" s="4"/>
      <c r="US201" s="4"/>
      <c r="UT201" s="4"/>
      <c r="UU201" s="4"/>
      <c r="UV201" s="4"/>
      <c r="UW201" s="4"/>
      <c r="UX201" s="4"/>
      <c r="UY201" s="4"/>
      <c r="UZ201" s="4"/>
      <c r="VA201" s="4"/>
      <c r="VB201" s="4"/>
      <c r="VC201" s="4"/>
      <c r="VD201" s="4"/>
      <c r="VE201" s="4"/>
      <c r="VF201" s="4"/>
      <c r="VG201" s="4"/>
      <c r="VH201" s="4"/>
      <c r="VI201" s="4"/>
      <c r="VJ201" s="4"/>
      <c r="VK201" s="4"/>
      <c r="VL201" s="4"/>
      <c r="VM201" s="4"/>
      <c r="VN201" s="4"/>
      <c r="VO201" s="4"/>
      <c r="VP201" s="4"/>
      <c r="VQ201" s="4"/>
      <c r="VR201" s="4"/>
      <c r="VS201" s="4"/>
      <c r="VT201" s="4"/>
      <c r="VU201" s="4"/>
      <c r="VV201" s="4"/>
      <c r="VW201" s="4"/>
      <c r="VX201" s="4"/>
      <c r="VY201" s="4"/>
      <c r="VZ201" s="4"/>
      <c r="WA201" s="4"/>
      <c r="WB201" s="4"/>
      <c r="WC201" s="4"/>
      <c r="WD201" s="4"/>
      <c r="WE201" s="4"/>
      <c r="WF201" s="4"/>
      <c r="WG201" s="4"/>
      <c r="WH201" s="4"/>
      <c r="WI201" s="4"/>
      <c r="WJ201" s="4"/>
      <c r="WK201" s="4"/>
      <c r="WL201" s="4"/>
      <c r="WM201" s="4"/>
      <c r="WN201" s="4"/>
      <c r="WO201" s="4"/>
      <c r="WP201" s="4"/>
      <c r="WQ201" s="4"/>
      <c r="WR201" s="4"/>
      <c r="WS201" s="4"/>
      <c r="WT201" s="4"/>
      <c r="WU201" s="4"/>
      <c r="WV201" s="4"/>
      <c r="WW201" s="4"/>
      <c r="WX201" s="4"/>
      <c r="WY201" s="4"/>
      <c r="WZ201" s="4"/>
      <c r="XA201" s="4"/>
      <c r="XB201" s="4"/>
      <c r="XC201" s="4"/>
      <c r="XD201" s="4"/>
      <c r="XE201" s="4"/>
      <c r="XF201" s="4"/>
      <c r="XG201" s="4"/>
      <c r="XH201" s="4"/>
      <c r="XI201" s="4"/>
      <c r="XJ201" s="4"/>
      <c r="XK201" s="4"/>
      <c r="XL201" s="4"/>
      <c r="XM201" s="4"/>
      <c r="XN201" s="4"/>
      <c r="XO201" s="4"/>
      <c r="XP201" s="4"/>
      <c r="XQ201" s="4"/>
      <c r="XR201" s="4"/>
      <c r="XS201" s="4"/>
      <c r="XT201" s="4"/>
      <c r="XU201" s="4"/>
      <c r="XV201" s="4"/>
      <c r="XW201" s="4"/>
      <c r="XX201" s="4"/>
      <c r="XY201" s="4"/>
      <c r="XZ201" s="4"/>
      <c r="YA201" s="4"/>
      <c r="YB201" s="4"/>
      <c r="YC201" s="4"/>
      <c r="YD201" s="4"/>
      <c r="YE201" s="4"/>
      <c r="YF201" s="4"/>
      <c r="YG201" s="4"/>
      <c r="YH201" s="4"/>
      <c r="YI201" s="4"/>
      <c r="YJ201" s="4"/>
      <c r="YK201" s="4"/>
      <c r="YL201" s="4"/>
      <c r="YM201" s="4"/>
      <c r="YN201" s="4"/>
      <c r="YO201" s="4"/>
      <c r="YP201" s="4"/>
      <c r="YQ201" s="4"/>
      <c r="YR201" s="4"/>
      <c r="YS201" s="4"/>
      <c r="YT201" s="4"/>
      <c r="YU201" s="4"/>
      <c r="YV201" s="4"/>
      <c r="YW201" s="4"/>
      <c r="YX201" s="4"/>
      <c r="YY201" s="4"/>
      <c r="YZ201" s="4"/>
      <c r="ZA201" s="4"/>
      <c r="ZB201" s="4"/>
      <c r="ZC201" s="4"/>
      <c r="ZD201" s="4"/>
      <c r="ZE201" s="4"/>
      <c r="ZF201" s="4"/>
      <c r="ZG201" s="4"/>
      <c r="ZH201" s="4"/>
      <c r="ZI201" s="4"/>
      <c r="ZJ201" s="4"/>
      <c r="ZK201" s="4"/>
      <c r="ZL201" s="4"/>
      <c r="ZM201" s="4"/>
      <c r="ZN201" s="4"/>
      <c r="ZO201" s="4"/>
      <c r="ZP201" s="4"/>
      <c r="ZQ201" s="4"/>
      <c r="ZR201" s="4"/>
      <c r="ZS201" s="4"/>
      <c r="ZT201" s="4"/>
      <c r="ZU201" s="4"/>
      <c r="ZV201" s="4"/>
      <c r="ZW201" s="4"/>
      <c r="ZX201" s="4"/>
      <c r="ZY201" s="4"/>
      <c r="ZZ201" s="4"/>
      <c r="AAA201" s="4"/>
      <c r="AAB201" s="4"/>
      <c r="AAC201" s="4"/>
      <c r="AAD201" s="4"/>
      <c r="AAE201" s="4"/>
      <c r="AAF201" s="4"/>
      <c r="AAG201" s="4"/>
      <c r="AAH201" s="4"/>
      <c r="AAI201" s="4"/>
      <c r="AAJ201" s="4"/>
      <c r="AAK201" s="4"/>
      <c r="AAL201" s="4"/>
      <c r="AAM201" s="4"/>
      <c r="AAN201" s="4"/>
      <c r="AAO201" s="4"/>
      <c r="AAP201" s="4"/>
      <c r="AAQ201" s="4"/>
      <c r="AAR201" s="4"/>
      <c r="AAS201" s="4"/>
      <c r="AAT201" s="4"/>
      <c r="AAU201" s="4"/>
      <c r="AAV201" s="4"/>
      <c r="AAW201" s="4"/>
      <c r="AAX201" s="4"/>
      <c r="AAY201" s="4"/>
      <c r="AAZ201" s="4"/>
      <c r="ABA201" s="4"/>
      <c r="ABB201" s="4"/>
      <c r="ABC201" s="4"/>
      <c r="ABD201" s="4"/>
      <c r="ABE201" s="4"/>
      <c r="ABF201" s="4"/>
      <c r="ABG201" s="4"/>
      <c r="ABH201" s="4"/>
      <c r="ABI201" s="4"/>
      <c r="ABJ201" s="4"/>
      <c r="ABK201" s="4"/>
      <c r="ABL201" s="4"/>
      <c r="ABM201" s="4"/>
      <c r="ABN201" s="4"/>
      <c r="ABO201" s="4"/>
      <c r="ABP201" s="4"/>
      <c r="ABQ201" s="4"/>
      <c r="ABR201" s="4"/>
      <c r="ABS201" s="4"/>
      <c r="ABT201" s="4"/>
      <c r="ABU201" s="4"/>
      <c r="ABV201" s="4"/>
      <c r="ABW201" s="4"/>
      <c r="ABX201" s="4"/>
      <c r="ABY201" s="4"/>
      <c r="ABZ201" s="4"/>
      <c r="ACA201" s="4"/>
      <c r="ACB201" s="4"/>
      <c r="ACC201" s="4"/>
      <c r="ACD201" s="4"/>
      <c r="ACE201" s="4"/>
      <c r="ACF201" s="4"/>
      <c r="ACG201" s="4"/>
      <c r="ACH201" s="4"/>
      <c r="ACI201" s="4"/>
      <c r="ACJ201" s="4"/>
      <c r="ACK201" s="4"/>
      <c r="ACL201" s="4"/>
      <c r="ACM201" s="4"/>
      <c r="ACN201" s="4"/>
      <c r="ACO201" s="4"/>
      <c r="ACP201" s="4"/>
      <c r="ACQ201" s="4"/>
      <c r="ACR201" s="4"/>
      <c r="ACS201" s="4"/>
      <c r="ACT201" s="4"/>
      <c r="ACU201" s="4"/>
      <c r="ACV201" s="4"/>
      <c r="ACW201" s="4"/>
      <c r="ACX201" s="4"/>
      <c r="ACY201" s="4"/>
      <c r="ACZ201" s="4"/>
      <c r="ADA201" s="4"/>
      <c r="ADB201" s="4"/>
      <c r="ADC201" s="4"/>
      <c r="ADD201" s="4"/>
      <c r="ADE201" s="4"/>
      <c r="ADF201" s="4"/>
      <c r="ADG201" s="4"/>
      <c r="ADH201" s="4"/>
      <c r="ADI201" s="4"/>
      <c r="ADJ201" s="4"/>
      <c r="ADK201" s="4"/>
      <c r="ADL201" s="4"/>
      <c r="ADM201" s="4"/>
      <c r="ADN201" s="4"/>
      <c r="ADO201" s="4"/>
      <c r="ADP201" s="4"/>
      <c r="ADQ201" s="4"/>
      <c r="ADR201" s="4"/>
      <c r="ADS201" s="4"/>
      <c r="ADT201" s="4"/>
      <c r="ADU201" s="4"/>
      <c r="ADV201" s="4"/>
      <c r="ADW201" s="4"/>
      <c r="ADX201" s="4"/>
      <c r="ADY201" s="4"/>
      <c r="ADZ201" s="4"/>
      <c r="AEA201" s="4"/>
      <c r="AEB201" s="4"/>
      <c r="AEC201" s="4"/>
      <c r="AED201" s="4"/>
      <c r="AEE201" s="4"/>
      <c r="AEF201" s="4"/>
      <c r="AEG201" s="4"/>
      <c r="AEH201" s="4"/>
      <c r="AEI201" s="4"/>
      <c r="AEJ201" s="4"/>
      <c r="AEK201" s="4"/>
      <c r="AEL201" s="4"/>
      <c r="AEM201" s="4"/>
      <c r="AEN201" s="4"/>
      <c r="AEO201" s="4"/>
      <c r="AEP201" s="4"/>
      <c r="AEQ201" s="4"/>
      <c r="AER201" s="4"/>
      <c r="AES201" s="4"/>
      <c r="AET201" s="4"/>
      <c r="AEU201" s="4"/>
      <c r="AEV201" s="4"/>
      <c r="AEW201" s="4"/>
      <c r="AEX201" s="4"/>
      <c r="AEY201" s="4"/>
      <c r="AEZ201" s="4"/>
      <c r="AFA201" s="4"/>
      <c r="AFB201" s="4"/>
      <c r="AFC201" s="4"/>
      <c r="AFD201" s="4"/>
      <c r="AFE201" s="4"/>
      <c r="AFF201" s="4"/>
      <c r="AFG201" s="4"/>
      <c r="AFH201" s="4"/>
      <c r="AFI201" s="4"/>
      <c r="AFJ201" s="4"/>
      <c r="AFK201" s="4"/>
      <c r="AFL201" s="4"/>
      <c r="AFM201" s="4"/>
      <c r="AFN201" s="4"/>
      <c r="AFO201" s="4"/>
      <c r="AFP201" s="4"/>
      <c r="AFQ201" s="4"/>
      <c r="AFR201" s="4"/>
      <c r="AFS201" s="4"/>
      <c r="AFT201" s="4"/>
      <c r="AFU201" s="4"/>
      <c r="AFV201" s="4"/>
      <c r="AFW201" s="4"/>
      <c r="AFX201" s="4"/>
      <c r="AFY201" s="4"/>
      <c r="AFZ201" s="4"/>
      <c r="AGA201" s="4"/>
      <c r="AGB201" s="4"/>
      <c r="AGC201" s="4"/>
      <c r="AGD201" s="4"/>
      <c r="AGE201" s="4"/>
      <c r="AGF201" s="4"/>
      <c r="AGG201" s="4"/>
      <c r="AGH201" s="4"/>
      <c r="AGI201" s="4"/>
      <c r="AGJ201" s="4"/>
      <c r="AGK201" s="4"/>
      <c r="AGL201" s="4"/>
      <c r="AGM201" s="4"/>
      <c r="AGN201" s="4"/>
      <c r="AGO201" s="4"/>
      <c r="AGP201" s="4"/>
      <c r="AGQ201" s="4"/>
      <c r="AGR201" s="4"/>
      <c r="AGS201" s="4"/>
      <c r="AGT201" s="4"/>
      <c r="AGU201" s="4"/>
      <c r="AGV201" s="4"/>
      <c r="AGW201" s="4"/>
      <c r="AGX201" s="4"/>
      <c r="AGY201" s="4"/>
      <c r="AGZ201" s="4"/>
      <c r="AHA201" s="4"/>
      <c r="AHB201" s="4"/>
      <c r="AHC201" s="4"/>
      <c r="AHD201" s="4"/>
      <c r="AHE201" s="4"/>
      <c r="AHF201" s="4"/>
      <c r="AHG201" s="4"/>
      <c r="AHH201" s="4"/>
      <c r="AHI201" s="4"/>
      <c r="AHJ201" s="4"/>
      <c r="AHK201" s="4"/>
      <c r="AHL201" s="4"/>
      <c r="AHM201" s="4"/>
      <c r="AHN201" s="4"/>
      <c r="AHO201" s="4"/>
      <c r="AHP201" s="4"/>
      <c r="AHQ201" s="4"/>
      <c r="AHR201" s="4"/>
      <c r="AHS201" s="4"/>
      <c r="AHT201" s="4"/>
      <c r="AHU201" s="4"/>
      <c r="AHV201" s="4"/>
      <c r="AHW201" s="4"/>
      <c r="AHX201" s="4"/>
      <c r="AHY201" s="4"/>
      <c r="AHZ201" s="4"/>
      <c r="AIA201" s="4"/>
      <c r="AIB201" s="4"/>
      <c r="AIC201" s="4"/>
      <c r="AID201" s="4"/>
      <c r="AIE201" s="4"/>
      <c r="AIF201" s="4"/>
      <c r="AIG201" s="4"/>
      <c r="AIH201" s="4"/>
      <c r="AII201" s="4"/>
      <c r="AIJ201" s="4"/>
      <c r="AIK201" s="4"/>
      <c r="AIL201" s="4"/>
      <c r="AIM201" s="4"/>
      <c r="AIN201" s="4"/>
      <c r="AIO201" s="4"/>
      <c r="AIP201" s="4"/>
      <c r="AIQ201" s="4"/>
      <c r="AIR201" s="4"/>
      <c r="AIS201" s="4"/>
      <c r="AIT201" s="4"/>
      <c r="AIU201" s="4"/>
      <c r="AIV201" s="4"/>
      <c r="AIW201" s="4"/>
      <c r="AIX201" s="4"/>
      <c r="AIY201" s="4"/>
      <c r="AIZ201" s="4"/>
      <c r="AJA201" s="4"/>
      <c r="AJB201" s="4"/>
      <c r="AJC201" s="4"/>
      <c r="AJD201" s="4"/>
      <c r="AJE201" s="4"/>
      <c r="AJF201" s="4"/>
      <c r="AJG201" s="4"/>
      <c r="AJH201" s="4"/>
      <c r="AJI201" s="4"/>
      <c r="AJJ201" s="4"/>
      <c r="AJK201" s="4"/>
      <c r="AJL201" s="4"/>
      <c r="AJM201" s="4"/>
      <c r="AJN201" s="4"/>
      <c r="AJO201" s="4"/>
      <c r="AJP201" s="4"/>
      <c r="AJQ201" s="4"/>
      <c r="AJR201" s="4"/>
      <c r="AJS201" s="4"/>
      <c r="AJT201" s="4"/>
      <c r="AJU201" s="4"/>
      <c r="AJV201" s="4"/>
      <c r="AJW201" s="4"/>
      <c r="AJX201" s="4"/>
      <c r="AJY201" s="4"/>
      <c r="AJZ201" s="4"/>
      <c r="AKA201" s="4"/>
      <c r="AKB201" s="4"/>
      <c r="AKC201" s="4"/>
      <c r="AKD201" s="4"/>
      <c r="AKE201" s="4"/>
      <c r="AKF201" s="4"/>
      <c r="AKG201" s="4"/>
      <c r="AKH201" s="4"/>
      <c r="AKI201" s="4"/>
      <c r="AKJ201" s="4"/>
      <c r="AKK201" s="4"/>
      <c r="AKL201" s="4"/>
      <c r="AKM201" s="4"/>
      <c r="AKN201" s="4"/>
      <c r="AKO201" s="4"/>
      <c r="AKP201" s="4"/>
      <c r="AKQ201" s="4"/>
      <c r="AKR201" s="4"/>
      <c r="AKS201" s="4"/>
      <c r="AKT201" s="4"/>
      <c r="AKU201" s="4"/>
      <c r="AKV201" s="4"/>
      <c r="AKW201" s="4"/>
      <c r="AKX201" s="4"/>
      <c r="AKY201" s="4"/>
      <c r="AKZ201" s="4"/>
      <c r="ALA201" s="4"/>
      <c r="ALB201" s="4"/>
      <c r="ALC201" s="4"/>
      <c r="ALD201" s="4"/>
      <c r="ALE201" s="4"/>
      <c r="ALF201" s="4"/>
      <c r="ALG201" s="4"/>
      <c r="ALH201" s="4"/>
      <c r="ALI201" s="4"/>
      <c r="ALJ201" s="4"/>
      <c r="ALK201" s="4"/>
      <c r="ALL201" s="4"/>
      <c r="ALM201" s="4"/>
      <c r="ALN201" s="4"/>
      <c r="ALO201" s="4"/>
      <c r="ALP201" s="4"/>
      <c r="ALQ201" s="4"/>
      <c r="ALR201" s="4"/>
      <c r="ALS201" s="4"/>
      <c r="ALT201" s="4"/>
      <c r="ALU201" s="4"/>
      <c r="ALV201" s="4"/>
      <c r="ALW201" s="4"/>
      <c r="ALX201" s="4"/>
      <c r="ALY201" s="4"/>
      <c r="ALZ201" s="4"/>
      <c r="AMA201" s="4"/>
      <c r="AMB201" s="4"/>
      <c r="AMC201" s="4"/>
      <c r="AMD201" s="4"/>
      <c r="AME201" s="4"/>
      <c r="AMF201" s="4"/>
      <c r="AMG201" s="4"/>
      <c r="AMH201" s="4"/>
      <c r="AMI201" s="4"/>
      <c r="AMJ201" s="4"/>
      <c r="AMK201" s="4"/>
    </row>
    <row r="202" spans="1:1025" ht="17.100000000000001" customHeight="1">
      <c r="A202" s="21" t="s">
        <v>1148</v>
      </c>
      <c r="B202" s="20">
        <f>SUM(C202:W202)</f>
        <v>136</v>
      </c>
      <c r="D202" s="20">
        <v>0</v>
      </c>
      <c r="E202" s="3">
        <v>0</v>
      </c>
      <c r="F202" s="3">
        <v>0</v>
      </c>
      <c r="G202" s="4">
        <f>SUM(34+52+50)</f>
        <v>136</v>
      </c>
      <c r="H202" s="4"/>
    </row>
    <row r="203" spans="1:1025" ht="17.100000000000001" customHeight="1">
      <c r="A203" s="21" t="s">
        <v>1391</v>
      </c>
      <c r="B203" s="20">
        <f>SUM(C203:W203)</f>
        <v>133.5</v>
      </c>
      <c r="C203" s="20">
        <f>33+37.5+32+31</f>
        <v>133.5</v>
      </c>
    </row>
    <row r="204" spans="1:1025" ht="17.100000000000001" customHeight="1">
      <c r="A204" s="21" t="s">
        <v>1393</v>
      </c>
      <c r="B204" s="20">
        <f>SUM(C204:W204)</f>
        <v>133</v>
      </c>
      <c r="C204" s="20">
        <f>33+30+34+36</f>
        <v>133</v>
      </c>
    </row>
    <row r="205" spans="1:1025" ht="17.100000000000001" customHeight="1">
      <c r="A205" s="21" t="s">
        <v>1323</v>
      </c>
      <c r="B205" s="20">
        <f>SUM(C205:W205)</f>
        <v>132.5</v>
      </c>
      <c r="D205" s="20">
        <v>50</v>
      </c>
      <c r="E205" s="3">
        <f>SUM(30+52.5)</f>
        <v>82.5</v>
      </c>
      <c r="F205" s="3">
        <v>0</v>
      </c>
    </row>
    <row r="206" spans="1:1025" ht="17.100000000000001" customHeight="1">
      <c r="A206" s="21" t="s">
        <v>1338</v>
      </c>
      <c r="B206" s="20">
        <f>SUM(C206:W206)</f>
        <v>131.19999999999999</v>
      </c>
      <c r="D206" s="20">
        <f>31.6+46+53.6</f>
        <v>131.19999999999999</v>
      </c>
      <c r="F206" s="3">
        <v>0</v>
      </c>
    </row>
    <row r="207" spans="1:1025" ht="17.100000000000001" customHeight="1">
      <c r="A207" s="21" t="s">
        <v>1366</v>
      </c>
      <c r="B207" s="20">
        <f>SUM(C207:W207)</f>
        <v>131</v>
      </c>
      <c r="C207" s="20">
        <f>32+32</f>
        <v>64</v>
      </c>
      <c r="D207" s="20">
        <f>35+32</f>
        <v>67</v>
      </c>
      <c r="F207" s="3">
        <v>0</v>
      </c>
    </row>
    <row r="208" spans="1:1025" ht="17.100000000000001" customHeight="1">
      <c r="A208" s="21" t="s">
        <v>1151</v>
      </c>
      <c r="B208" s="20">
        <f>SUM(C208:W208)</f>
        <v>128.6</v>
      </c>
      <c r="D208" s="20">
        <v>0</v>
      </c>
      <c r="E208" s="3">
        <v>0</v>
      </c>
      <c r="F208" s="3">
        <v>0</v>
      </c>
      <c r="G208" s="4">
        <f>SUM(48.4+30.6+49.6)</f>
        <v>128.6</v>
      </c>
      <c r="H208" s="4"/>
      <c r="JA208" s="4"/>
      <c r="JB208" s="4"/>
      <c r="JC208" s="4"/>
      <c r="JD208" s="4"/>
      <c r="JE208" s="4"/>
      <c r="JF208" s="4"/>
      <c r="JG208" s="4"/>
      <c r="JH208" s="4"/>
      <c r="JI208" s="4"/>
      <c r="JJ208" s="4"/>
      <c r="JK208" s="4"/>
      <c r="JL208" s="4"/>
      <c r="JM208" s="4"/>
      <c r="JN208" s="4"/>
      <c r="JO208" s="4"/>
      <c r="JP208" s="4"/>
      <c r="JQ208" s="4"/>
      <c r="JR208" s="4"/>
      <c r="JS208" s="4"/>
      <c r="JT208" s="4"/>
      <c r="JU208" s="4"/>
      <c r="JV208" s="4"/>
      <c r="JW208" s="4"/>
      <c r="JX208" s="4"/>
      <c r="JY208" s="4"/>
      <c r="JZ208" s="4"/>
      <c r="KA208" s="4"/>
      <c r="KB208" s="4"/>
      <c r="KC208" s="4"/>
      <c r="KD208" s="4"/>
      <c r="KE208" s="4"/>
      <c r="KF208" s="4"/>
      <c r="KG208" s="4"/>
      <c r="KH208" s="4"/>
      <c r="KI208" s="4"/>
      <c r="KJ208" s="4"/>
      <c r="KK208" s="4"/>
      <c r="KL208" s="4"/>
      <c r="KM208" s="4"/>
      <c r="KN208" s="4"/>
      <c r="KO208" s="4"/>
      <c r="KP208" s="4"/>
      <c r="KQ208" s="4"/>
      <c r="KR208" s="4"/>
      <c r="KS208" s="4"/>
      <c r="KT208" s="4"/>
      <c r="KU208" s="4"/>
      <c r="KV208" s="4"/>
      <c r="KW208" s="4"/>
      <c r="KX208" s="4"/>
      <c r="KY208" s="4"/>
      <c r="KZ208" s="4"/>
      <c r="LA208" s="4"/>
      <c r="LB208" s="4"/>
      <c r="LC208" s="4"/>
      <c r="LD208" s="4"/>
      <c r="LE208" s="4"/>
      <c r="LF208" s="4"/>
      <c r="LG208" s="4"/>
      <c r="LH208" s="4"/>
      <c r="LI208" s="4"/>
      <c r="LJ208" s="4"/>
      <c r="LK208" s="4"/>
      <c r="LL208" s="4"/>
      <c r="LM208" s="4"/>
      <c r="LN208" s="4"/>
      <c r="LO208" s="4"/>
      <c r="LP208" s="4"/>
      <c r="LQ208" s="4"/>
      <c r="LR208" s="4"/>
      <c r="LS208" s="4"/>
      <c r="LT208" s="4"/>
      <c r="LU208" s="4"/>
      <c r="LV208" s="4"/>
      <c r="LW208" s="4"/>
      <c r="LX208" s="4"/>
      <c r="LY208" s="4"/>
      <c r="LZ208" s="4"/>
      <c r="MA208" s="4"/>
      <c r="MB208" s="4"/>
      <c r="MC208" s="4"/>
      <c r="MD208" s="4"/>
      <c r="ME208" s="4"/>
      <c r="MF208" s="4"/>
      <c r="MG208" s="4"/>
      <c r="MH208" s="4"/>
      <c r="MI208" s="4"/>
      <c r="MJ208" s="4"/>
      <c r="MK208" s="4"/>
      <c r="ML208" s="4"/>
      <c r="MM208" s="4"/>
      <c r="MN208" s="4"/>
      <c r="MO208" s="4"/>
      <c r="MP208" s="4"/>
      <c r="MQ208" s="4"/>
      <c r="MR208" s="4"/>
      <c r="MS208" s="4"/>
      <c r="MT208" s="4"/>
      <c r="MU208" s="4"/>
      <c r="MV208" s="4"/>
      <c r="MW208" s="4"/>
      <c r="MX208" s="4"/>
      <c r="MY208" s="4"/>
      <c r="MZ208" s="4"/>
      <c r="NA208" s="4"/>
      <c r="NB208" s="4"/>
      <c r="NC208" s="4"/>
      <c r="ND208" s="4"/>
      <c r="NE208" s="4"/>
      <c r="NF208" s="4"/>
      <c r="NG208" s="4"/>
      <c r="NH208" s="4"/>
      <c r="NI208" s="4"/>
      <c r="NJ208" s="4"/>
      <c r="NK208" s="4"/>
      <c r="NL208" s="4"/>
      <c r="NM208" s="4"/>
      <c r="NN208" s="4"/>
      <c r="NO208" s="4"/>
      <c r="NP208" s="4"/>
      <c r="NQ208" s="4"/>
      <c r="NR208" s="4"/>
      <c r="NS208" s="4"/>
      <c r="NT208" s="4"/>
      <c r="NU208" s="4"/>
      <c r="NV208" s="4"/>
      <c r="NW208" s="4"/>
      <c r="NX208" s="4"/>
      <c r="NY208" s="4"/>
      <c r="NZ208" s="4"/>
      <c r="OA208" s="4"/>
      <c r="OB208" s="4"/>
      <c r="OC208" s="4"/>
      <c r="OD208" s="4"/>
      <c r="OE208" s="4"/>
      <c r="OF208" s="4"/>
      <c r="OG208" s="4"/>
      <c r="OH208" s="4"/>
      <c r="OI208" s="4"/>
      <c r="OJ208" s="4"/>
      <c r="OK208" s="4"/>
      <c r="OL208" s="4"/>
      <c r="OM208" s="4"/>
      <c r="ON208" s="4"/>
      <c r="OO208" s="4"/>
      <c r="OP208" s="4"/>
      <c r="OQ208" s="4"/>
      <c r="OR208" s="4"/>
      <c r="OS208" s="4"/>
      <c r="OT208" s="4"/>
      <c r="OU208" s="4"/>
      <c r="OV208" s="4"/>
      <c r="OW208" s="4"/>
      <c r="OX208" s="4"/>
      <c r="OY208" s="4"/>
      <c r="OZ208" s="4"/>
      <c r="PA208" s="4"/>
      <c r="PB208" s="4"/>
      <c r="PC208" s="4"/>
      <c r="PD208" s="4"/>
      <c r="PE208" s="4"/>
      <c r="PF208" s="4"/>
      <c r="PG208" s="4"/>
      <c r="PH208" s="4"/>
      <c r="PI208" s="4"/>
      <c r="PJ208" s="4"/>
      <c r="PK208" s="4"/>
      <c r="PL208" s="4"/>
      <c r="PM208" s="4"/>
      <c r="PN208" s="4"/>
      <c r="PO208" s="4"/>
      <c r="PP208" s="4"/>
      <c r="PQ208" s="4"/>
      <c r="PR208" s="4"/>
      <c r="PS208" s="4"/>
      <c r="PT208" s="4"/>
      <c r="PU208" s="4"/>
      <c r="PV208" s="4"/>
      <c r="PW208" s="4"/>
      <c r="PX208" s="4"/>
      <c r="PY208" s="4"/>
      <c r="PZ208" s="4"/>
      <c r="QA208" s="4"/>
      <c r="QB208" s="4"/>
      <c r="QC208" s="4"/>
      <c r="QD208" s="4"/>
      <c r="QE208" s="4"/>
      <c r="QF208" s="4"/>
      <c r="QG208" s="4"/>
      <c r="QH208" s="4"/>
      <c r="QI208" s="4"/>
      <c r="QJ208" s="4"/>
      <c r="QK208" s="4"/>
      <c r="QL208" s="4"/>
      <c r="QM208" s="4"/>
      <c r="QN208" s="4"/>
      <c r="QO208" s="4"/>
      <c r="QP208" s="4"/>
      <c r="QQ208" s="4"/>
      <c r="QR208" s="4"/>
      <c r="QS208" s="4"/>
      <c r="QT208" s="4"/>
      <c r="QU208" s="4"/>
      <c r="QV208" s="4"/>
      <c r="QW208" s="4"/>
      <c r="QX208" s="4"/>
      <c r="QY208" s="4"/>
      <c r="QZ208" s="4"/>
      <c r="RA208" s="4"/>
      <c r="RB208" s="4"/>
      <c r="RC208" s="4"/>
      <c r="RD208" s="4"/>
      <c r="RE208" s="4"/>
      <c r="RF208" s="4"/>
      <c r="RG208" s="4"/>
      <c r="RH208" s="4"/>
      <c r="RI208" s="4"/>
      <c r="RJ208" s="4"/>
      <c r="RK208" s="4"/>
      <c r="RL208" s="4"/>
      <c r="RM208" s="4"/>
      <c r="RN208" s="4"/>
      <c r="RO208" s="4"/>
      <c r="RP208" s="4"/>
      <c r="RQ208" s="4"/>
      <c r="RR208" s="4"/>
      <c r="RS208" s="4"/>
      <c r="RT208" s="4"/>
      <c r="RU208" s="4"/>
      <c r="RV208" s="4"/>
      <c r="RW208" s="4"/>
      <c r="RX208" s="4"/>
      <c r="RY208" s="4"/>
      <c r="RZ208" s="4"/>
      <c r="SA208" s="4"/>
      <c r="SB208" s="4"/>
      <c r="SC208" s="4"/>
      <c r="SD208" s="4"/>
      <c r="SE208" s="4"/>
      <c r="SF208" s="4"/>
      <c r="SG208" s="4"/>
      <c r="SH208" s="4"/>
      <c r="SI208" s="4"/>
      <c r="SJ208" s="4"/>
      <c r="SK208" s="4"/>
      <c r="SL208" s="4"/>
      <c r="SM208" s="4"/>
      <c r="SN208" s="4"/>
      <c r="SO208" s="4"/>
      <c r="SP208" s="4"/>
      <c r="SQ208" s="4"/>
      <c r="SR208" s="4"/>
      <c r="SS208" s="4"/>
      <c r="ST208" s="4"/>
      <c r="SU208" s="4"/>
      <c r="SV208" s="4"/>
      <c r="SW208" s="4"/>
      <c r="SX208" s="4"/>
      <c r="SY208" s="4"/>
      <c r="SZ208" s="4"/>
      <c r="TA208" s="4"/>
      <c r="TB208" s="4"/>
      <c r="TC208" s="4"/>
      <c r="TD208" s="4"/>
      <c r="TE208" s="4"/>
      <c r="TF208" s="4"/>
      <c r="TG208" s="4"/>
      <c r="TH208" s="4"/>
      <c r="TI208" s="4"/>
      <c r="TJ208" s="4"/>
      <c r="TK208" s="4"/>
      <c r="TL208" s="4"/>
      <c r="TM208" s="4"/>
      <c r="TN208" s="4"/>
      <c r="TO208" s="4"/>
      <c r="TP208" s="4"/>
      <c r="TQ208" s="4"/>
      <c r="TR208" s="4"/>
      <c r="TS208" s="4"/>
      <c r="TT208" s="4"/>
      <c r="TU208" s="4"/>
      <c r="TV208" s="4"/>
      <c r="TW208" s="4"/>
      <c r="TX208" s="4"/>
      <c r="TY208" s="4"/>
      <c r="TZ208" s="4"/>
      <c r="UA208" s="4"/>
      <c r="UB208" s="4"/>
      <c r="UC208" s="4"/>
      <c r="UD208" s="4"/>
      <c r="UE208" s="4"/>
      <c r="UF208" s="4"/>
      <c r="UG208" s="4"/>
      <c r="UH208" s="4"/>
      <c r="UI208" s="4"/>
      <c r="UJ208" s="4"/>
      <c r="UK208" s="4"/>
      <c r="UL208" s="4"/>
      <c r="UM208" s="4"/>
      <c r="UN208" s="4"/>
      <c r="UO208" s="4"/>
      <c r="UP208" s="4"/>
      <c r="UQ208" s="4"/>
      <c r="UR208" s="4"/>
      <c r="US208" s="4"/>
      <c r="UT208" s="4"/>
      <c r="UU208" s="4"/>
      <c r="UV208" s="4"/>
      <c r="UW208" s="4"/>
      <c r="UX208" s="4"/>
      <c r="UY208" s="4"/>
      <c r="UZ208" s="4"/>
      <c r="VA208" s="4"/>
      <c r="VB208" s="4"/>
      <c r="VC208" s="4"/>
      <c r="VD208" s="4"/>
      <c r="VE208" s="4"/>
      <c r="VF208" s="4"/>
      <c r="VG208" s="4"/>
      <c r="VH208" s="4"/>
      <c r="VI208" s="4"/>
      <c r="VJ208" s="4"/>
      <c r="VK208" s="4"/>
      <c r="VL208" s="4"/>
      <c r="VM208" s="4"/>
      <c r="VN208" s="4"/>
      <c r="VO208" s="4"/>
      <c r="VP208" s="4"/>
      <c r="VQ208" s="4"/>
      <c r="VR208" s="4"/>
      <c r="VS208" s="4"/>
      <c r="VT208" s="4"/>
      <c r="VU208" s="4"/>
      <c r="VV208" s="4"/>
      <c r="VW208" s="4"/>
      <c r="VX208" s="4"/>
      <c r="VY208" s="4"/>
      <c r="VZ208" s="4"/>
      <c r="WA208" s="4"/>
      <c r="WB208" s="4"/>
      <c r="WC208" s="4"/>
      <c r="WD208" s="4"/>
      <c r="WE208" s="4"/>
      <c r="WF208" s="4"/>
      <c r="WG208" s="4"/>
      <c r="WH208" s="4"/>
      <c r="WI208" s="4"/>
      <c r="WJ208" s="4"/>
      <c r="WK208" s="4"/>
      <c r="WL208" s="4"/>
      <c r="WM208" s="4"/>
      <c r="WN208" s="4"/>
      <c r="WO208" s="4"/>
      <c r="WP208" s="4"/>
      <c r="WQ208" s="4"/>
      <c r="WR208" s="4"/>
      <c r="WS208" s="4"/>
      <c r="WT208" s="4"/>
      <c r="WU208" s="4"/>
      <c r="WV208" s="4"/>
      <c r="WW208" s="4"/>
      <c r="WX208" s="4"/>
      <c r="WY208" s="4"/>
      <c r="WZ208" s="4"/>
      <c r="XA208" s="4"/>
      <c r="XB208" s="4"/>
      <c r="XC208" s="4"/>
      <c r="XD208" s="4"/>
      <c r="XE208" s="4"/>
      <c r="XF208" s="4"/>
      <c r="XG208" s="4"/>
      <c r="XH208" s="4"/>
      <c r="XI208" s="4"/>
      <c r="XJ208" s="4"/>
      <c r="XK208" s="4"/>
      <c r="XL208" s="4"/>
      <c r="XM208" s="4"/>
      <c r="XN208" s="4"/>
      <c r="XO208" s="4"/>
      <c r="XP208" s="4"/>
      <c r="XQ208" s="4"/>
      <c r="XR208" s="4"/>
      <c r="XS208" s="4"/>
      <c r="XT208" s="4"/>
      <c r="XU208" s="4"/>
      <c r="XV208" s="4"/>
      <c r="XW208" s="4"/>
      <c r="XX208" s="4"/>
      <c r="XY208" s="4"/>
      <c r="XZ208" s="4"/>
      <c r="YA208" s="4"/>
      <c r="YB208" s="4"/>
      <c r="YC208" s="4"/>
      <c r="YD208" s="4"/>
      <c r="YE208" s="4"/>
      <c r="YF208" s="4"/>
      <c r="YG208" s="4"/>
      <c r="YH208" s="4"/>
      <c r="YI208" s="4"/>
      <c r="YJ208" s="4"/>
      <c r="YK208" s="4"/>
      <c r="YL208" s="4"/>
      <c r="YM208" s="4"/>
      <c r="YN208" s="4"/>
      <c r="YO208" s="4"/>
      <c r="YP208" s="4"/>
      <c r="YQ208" s="4"/>
      <c r="YR208" s="4"/>
      <c r="YS208" s="4"/>
      <c r="YT208" s="4"/>
      <c r="YU208" s="4"/>
      <c r="YV208" s="4"/>
      <c r="YW208" s="4"/>
      <c r="YX208" s="4"/>
      <c r="YY208" s="4"/>
      <c r="YZ208" s="4"/>
      <c r="ZA208" s="4"/>
      <c r="ZB208" s="4"/>
      <c r="ZC208" s="4"/>
      <c r="ZD208" s="4"/>
      <c r="ZE208" s="4"/>
      <c r="ZF208" s="4"/>
      <c r="ZG208" s="4"/>
      <c r="ZH208" s="4"/>
      <c r="ZI208" s="4"/>
      <c r="ZJ208" s="4"/>
      <c r="ZK208" s="4"/>
      <c r="ZL208" s="4"/>
      <c r="ZM208" s="4"/>
      <c r="ZN208" s="4"/>
      <c r="ZO208" s="4"/>
      <c r="ZP208" s="4"/>
      <c r="ZQ208" s="4"/>
      <c r="ZR208" s="4"/>
      <c r="ZS208" s="4"/>
      <c r="ZT208" s="4"/>
      <c r="ZU208" s="4"/>
      <c r="ZV208" s="4"/>
      <c r="ZW208" s="4"/>
      <c r="ZX208" s="4"/>
      <c r="ZY208" s="4"/>
      <c r="ZZ208" s="4"/>
      <c r="AAA208" s="4"/>
      <c r="AAB208" s="4"/>
      <c r="AAC208" s="4"/>
      <c r="AAD208" s="4"/>
      <c r="AAE208" s="4"/>
      <c r="AAF208" s="4"/>
      <c r="AAG208" s="4"/>
      <c r="AAH208" s="4"/>
      <c r="AAI208" s="4"/>
      <c r="AAJ208" s="4"/>
      <c r="AAK208" s="4"/>
      <c r="AAL208" s="4"/>
      <c r="AAM208" s="4"/>
      <c r="AAN208" s="4"/>
      <c r="AAO208" s="4"/>
      <c r="AAP208" s="4"/>
      <c r="AAQ208" s="4"/>
      <c r="AAR208" s="4"/>
      <c r="AAS208" s="4"/>
      <c r="AAT208" s="4"/>
      <c r="AAU208" s="4"/>
      <c r="AAV208" s="4"/>
      <c r="AAW208" s="4"/>
      <c r="AAX208" s="4"/>
      <c r="AAY208" s="4"/>
      <c r="AAZ208" s="4"/>
      <c r="ABA208" s="4"/>
      <c r="ABB208" s="4"/>
      <c r="ABC208" s="4"/>
      <c r="ABD208" s="4"/>
      <c r="ABE208" s="4"/>
      <c r="ABF208" s="4"/>
      <c r="ABG208" s="4"/>
      <c r="ABH208" s="4"/>
      <c r="ABI208" s="4"/>
      <c r="ABJ208" s="4"/>
      <c r="ABK208" s="4"/>
      <c r="ABL208" s="4"/>
      <c r="ABM208" s="4"/>
      <c r="ABN208" s="4"/>
      <c r="ABO208" s="4"/>
      <c r="ABP208" s="4"/>
      <c r="ABQ208" s="4"/>
      <c r="ABR208" s="4"/>
      <c r="ABS208" s="4"/>
      <c r="ABT208" s="4"/>
      <c r="ABU208" s="4"/>
      <c r="ABV208" s="4"/>
      <c r="ABW208" s="4"/>
      <c r="ABX208" s="4"/>
      <c r="ABY208" s="4"/>
      <c r="ABZ208" s="4"/>
      <c r="ACA208" s="4"/>
      <c r="ACB208" s="4"/>
      <c r="ACC208" s="4"/>
      <c r="ACD208" s="4"/>
      <c r="ACE208" s="4"/>
      <c r="ACF208" s="4"/>
      <c r="ACG208" s="4"/>
      <c r="ACH208" s="4"/>
      <c r="ACI208" s="4"/>
      <c r="ACJ208" s="4"/>
      <c r="ACK208" s="4"/>
      <c r="ACL208" s="4"/>
      <c r="ACM208" s="4"/>
      <c r="ACN208" s="4"/>
      <c r="ACO208" s="4"/>
      <c r="ACP208" s="4"/>
      <c r="ACQ208" s="4"/>
      <c r="ACR208" s="4"/>
      <c r="ACS208" s="4"/>
      <c r="ACT208" s="4"/>
      <c r="ACU208" s="4"/>
      <c r="ACV208" s="4"/>
      <c r="ACW208" s="4"/>
      <c r="ACX208" s="4"/>
      <c r="ACY208" s="4"/>
      <c r="ACZ208" s="4"/>
      <c r="ADA208" s="4"/>
      <c r="ADB208" s="4"/>
      <c r="ADC208" s="4"/>
      <c r="ADD208" s="4"/>
      <c r="ADE208" s="4"/>
      <c r="ADF208" s="4"/>
      <c r="ADG208" s="4"/>
      <c r="ADH208" s="4"/>
      <c r="ADI208" s="4"/>
      <c r="ADJ208" s="4"/>
      <c r="ADK208" s="4"/>
      <c r="ADL208" s="4"/>
      <c r="ADM208" s="4"/>
      <c r="ADN208" s="4"/>
      <c r="ADO208" s="4"/>
      <c r="ADP208" s="4"/>
      <c r="ADQ208" s="4"/>
      <c r="ADR208" s="4"/>
      <c r="ADS208" s="4"/>
      <c r="ADT208" s="4"/>
      <c r="ADU208" s="4"/>
      <c r="ADV208" s="4"/>
      <c r="ADW208" s="4"/>
      <c r="ADX208" s="4"/>
      <c r="ADY208" s="4"/>
      <c r="ADZ208" s="4"/>
      <c r="AEA208" s="4"/>
      <c r="AEB208" s="4"/>
      <c r="AEC208" s="4"/>
      <c r="AED208" s="4"/>
      <c r="AEE208" s="4"/>
      <c r="AEF208" s="4"/>
      <c r="AEG208" s="4"/>
      <c r="AEH208" s="4"/>
      <c r="AEI208" s="4"/>
      <c r="AEJ208" s="4"/>
      <c r="AEK208" s="4"/>
      <c r="AEL208" s="4"/>
      <c r="AEM208" s="4"/>
      <c r="AEN208" s="4"/>
      <c r="AEO208" s="4"/>
      <c r="AEP208" s="4"/>
      <c r="AEQ208" s="4"/>
      <c r="AER208" s="4"/>
      <c r="AES208" s="4"/>
      <c r="AET208" s="4"/>
      <c r="AEU208" s="4"/>
      <c r="AEV208" s="4"/>
      <c r="AEW208" s="4"/>
      <c r="AEX208" s="4"/>
      <c r="AEY208" s="4"/>
      <c r="AEZ208" s="4"/>
      <c r="AFA208" s="4"/>
      <c r="AFB208" s="4"/>
      <c r="AFC208" s="4"/>
      <c r="AFD208" s="4"/>
      <c r="AFE208" s="4"/>
      <c r="AFF208" s="4"/>
      <c r="AFG208" s="4"/>
      <c r="AFH208" s="4"/>
      <c r="AFI208" s="4"/>
      <c r="AFJ208" s="4"/>
      <c r="AFK208" s="4"/>
      <c r="AFL208" s="4"/>
      <c r="AFM208" s="4"/>
      <c r="AFN208" s="4"/>
      <c r="AFO208" s="4"/>
      <c r="AFP208" s="4"/>
      <c r="AFQ208" s="4"/>
      <c r="AFR208" s="4"/>
      <c r="AFS208" s="4"/>
      <c r="AFT208" s="4"/>
      <c r="AFU208" s="4"/>
      <c r="AFV208" s="4"/>
      <c r="AFW208" s="4"/>
      <c r="AFX208" s="4"/>
      <c r="AFY208" s="4"/>
      <c r="AFZ208" s="4"/>
      <c r="AGA208" s="4"/>
      <c r="AGB208" s="4"/>
      <c r="AGC208" s="4"/>
      <c r="AGD208" s="4"/>
      <c r="AGE208" s="4"/>
      <c r="AGF208" s="4"/>
      <c r="AGG208" s="4"/>
      <c r="AGH208" s="4"/>
      <c r="AGI208" s="4"/>
      <c r="AGJ208" s="4"/>
      <c r="AGK208" s="4"/>
      <c r="AGL208" s="4"/>
      <c r="AGM208" s="4"/>
      <c r="AGN208" s="4"/>
      <c r="AGO208" s="4"/>
      <c r="AGP208" s="4"/>
      <c r="AGQ208" s="4"/>
      <c r="AGR208" s="4"/>
      <c r="AGS208" s="4"/>
      <c r="AGT208" s="4"/>
      <c r="AGU208" s="4"/>
      <c r="AGV208" s="4"/>
      <c r="AGW208" s="4"/>
      <c r="AGX208" s="4"/>
      <c r="AGY208" s="4"/>
      <c r="AGZ208" s="4"/>
      <c r="AHA208" s="4"/>
      <c r="AHB208" s="4"/>
      <c r="AHC208" s="4"/>
      <c r="AHD208" s="4"/>
      <c r="AHE208" s="4"/>
      <c r="AHF208" s="4"/>
      <c r="AHG208" s="4"/>
      <c r="AHH208" s="4"/>
      <c r="AHI208" s="4"/>
      <c r="AHJ208" s="4"/>
      <c r="AHK208" s="4"/>
      <c r="AHL208" s="4"/>
      <c r="AHM208" s="4"/>
      <c r="AHN208" s="4"/>
      <c r="AHO208" s="4"/>
      <c r="AHP208" s="4"/>
      <c r="AHQ208" s="4"/>
      <c r="AHR208" s="4"/>
      <c r="AHS208" s="4"/>
      <c r="AHT208" s="4"/>
      <c r="AHU208" s="4"/>
      <c r="AHV208" s="4"/>
      <c r="AHW208" s="4"/>
      <c r="AHX208" s="4"/>
      <c r="AHY208" s="4"/>
      <c r="AHZ208" s="4"/>
      <c r="AIA208" s="4"/>
      <c r="AIB208" s="4"/>
      <c r="AIC208" s="4"/>
      <c r="AID208" s="4"/>
      <c r="AIE208" s="4"/>
      <c r="AIF208" s="4"/>
      <c r="AIG208" s="4"/>
      <c r="AIH208" s="4"/>
      <c r="AII208" s="4"/>
      <c r="AIJ208" s="4"/>
      <c r="AIK208" s="4"/>
      <c r="AIL208" s="4"/>
      <c r="AIM208" s="4"/>
      <c r="AIN208" s="4"/>
      <c r="AIO208" s="4"/>
      <c r="AIP208" s="4"/>
      <c r="AIQ208" s="4"/>
      <c r="AIR208" s="4"/>
      <c r="AIS208" s="4"/>
      <c r="AIT208" s="4"/>
      <c r="AIU208" s="4"/>
      <c r="AIV208" s="4"/>
      <c r="AIW208" s="4"/>
      <c r="AIX208" s="4"/>
      <c r="AIY208" s="4"/>
      <c r="AIZ208" s="4"/>
      <c r="AJA208" s="4"/>
      <c r="AJB208" s="4"/>
      <c r="AJC208" s="4"/>
      <c r="AJD208" s="4"/>
      <c r="AJE208" s="4"/>
      <c r="AJF208" s="4"/>
      <c r="AJG208" s="4"/>
      <c r="AJH208" s="4"/>
      <c r="AJI208" s="4"/>
      <c r="AJJ208" s="4"/>
      <c r="AJK208" s="4"/>
      <c r="AJL208" s="4"/>
      <c r="AJM208" s="4"/>
      <c r="AJN208" s="4"/>
      <c r="AJO208" s="4"/>
      <c r="AJP208" s="4"/>
      <c r="AJQ208" s="4"/>
      <c r="AJR208" s="4"/>
      <c r="AJS208" s="4"/>
      <c r="AJT208" s="4"/>
      <c r="AJU208" s="4"/>
      <c r="AJV208" s="4"/>
      <c r="AJW208" s="4"/>
      <c r="AJX208" s="4"/>
      <c r="AJY208" s="4"/>
      <c r="AJZ208" s="4"/>
      <c r="AKA208" s="4"/>
      <c r="AKB208" s="4"/>
      <c r="AKC208" s="4"/>
      <c r="AKD208" s="4"/>
      <c r="AKE208" s="4"/>
      <c r="AKF208" s="4"/>
      <c r="AKG208" s="4"/>
      <c r="AKH208" s="4"/>
      <c r="AKI208" s="4"/>
      <c r="AKJ208" s="4"/>
      <c r="AKK208" s="4"/>
      <c r="AKL208" s="4"/>
      <c r="AKM208" s="4"/>
      <c r="AKN208" s="4"/>
      <c r="AKO208" s="4"/>
      <c r="AKP208" s="4"/>
      <c r="AKQ208" s="4"/>
      <c r="AKR208" s="4"/>
      <c r="AKS208" s="4"/>
      <c r="AKT208" s="4"/>
      <c r="AKU208" s="4"/>
      <c r="AKV208" s="4"/>
      <c r="AKW208" s="4"/>
      <c r="AKX208" s="4"/>
      <c r="AKY208" s="4"/>
      <c r="AKZ208" s="4"/>
      <c r="ALA208" s="4"/>
      <c r="ALB208" s="4"/>
      <c r="ALC208" s="4"/>
      <c r="ALD208" s="4"/>
      <c r="ALE208" s="4"/>
      <c r="ALF208" s="4"/>
      <c r="ALG208" s="4"/>
      <c r="ALH208" s="4"/>
      <c r="ALI208" s="4"/>
      <c r="ALJ208" s="4"/>
      <c r="ALK208" s="4"/>
      <c r="ALL208" s="4"/>
      <c r="ALM208" s="4"/>
      <c r="ALN208" s="4"/>
      <c r="ALO208" s="4"/>
      <c r="ALP208" s="4"/>
      <c r="ALQ208" s="4"/>
      <c r="ALR208" s="4"/>
      <c r="ALS208" s="4"/>
      <c r="ALT208" s="4"/>
      <c r="ALU208" s="4"/>
      <c r="ALV208" s="4"/>
      <c r="ALW208" s="4"/>
      <c r="ALX208" s="4"/>
      <c r="ALY208" s="4"/>
      <c r="ALZ208" s="4"/>
      <c r="AMA208" s="4"/>
      <c r="AMB208" s="4"/>
      <c r="AMC208" s="4"/>
      <c r="AMD208" s="4"/>
      <c r="AME208" s="4"/>
      <c r="AMF208" s="4"/>
      <c r="AMG208" s="4"/>
      <c r="AMH208" s="4"/>
      <c r="AMI208" s="4"/>
      <c r="AMJ208" s="4"/>
      <c r="AMK208" s="4"/>
    </row>
    <row r="209" spans="1:1025" s="4" customFormat="1" ht="17.100000000000001" customHeight="1">
      <c r="A209" s="21" t="s">
        <v>1152</v>
      </c>
      <c r="B209" s="20">
        <f>SUM(C209:W209)</f>
        <v>128.6</v>
      </c>
      <c r="C209" s="20"/>
      <c r="D209" s="20">
        <v>0</v>
      </c>
      <c r="E209" s="3">
        <v>0</v>
      </c>
      <c r="F209" s="3">
        <v>0</v>
      </c>
      <c r="G209" s="4">
        <f>SUM(30.6+48.4+49.6)</f>
        <v>128.6</v>
      </c>
    </row>
    <row r="210" spans="1:1025" s="4" customFormat="1" ht="17.100000000000001" customHeight="1">
      <c r="A210" s="21" t="s">
        <v>1153</v>
      </c>
      <c r="B210" s="20">
        <f>SUM(C210:W210)</f>
        <v>128</v>
      </c>
      <c r="C210" s="20"/>
      <c r="D210" s="20">
        <v>0</v>
      </c>
      <c r="E210" s="3">
        <v>0</v>
      </c>
      <c r="F210" s="3">
        <v>0</v>
      </c>
      <c r="N210" s="4">
        <v>128</v>
      </c>
    </row>
    <row r="211" spans="1:1025" s="4" customFormat="1" ht="17.100000000000001" customHeight="1">
      <c r="A211" s="21" t="s">
        <v>1154</v>
      </c>
      <c r="B211" s="20">
        <f>SUM(C211:W211)</f>
        <v>125</v>
      </c>
      <c r="C211" s="20"/>
      <c r="D211" s="20">
        <v>0</v>
      </c>
      <c r="E211" s="3">
        <v>0</v>
      </c>
      <c r="F211" s="3">
        <v>0</v>
      </c>
      <c r="I211" s="4">
        <v>30</v>
      </c>
      <c r="J211" s="4">
        <v>26</v>
      </c>
      <c r="M211" s="4">
        <v>69</v>
      </c>
      <c r="JA211"/>
      <c r="JB211"/>
      <c r="JC211"/>
      <c r="JD211"/>
      <c r="JE211"/>
      <c r="JF211"/>
      <c r="JG211"/>
      <c r="JH211"/>
      <c r="JI211"/>
      <c r="JJ211"/>
      <c r="JK211"/>
      <c r="JL211"/>
      <c r="JM211"/>
      <c r="JN211"/>
      <c r="JO211"/>
      <c r="JP211"/>
      <c r="JQ211"/>
      <c r="JR211"/>
      <c r="JS211"/>
      <c r="JT211"/>
      <c r="JU211"/>
      <c r="JV211"/>
      <c r="JW211"/>
      <c r="JX211"/>
      <c r="JY211"/>
      <c r="JZ211"/>
      <c r="KA211"/>
      <c r="KB211"/>
      <c r="KC211"/>
      <c r="KD211"/>
      <c r="KE211"/>
      <c r="KF211"/>
      <c r="KG211"/>
      <c r="KH211"/>
      <c r="KI211"/>
      <c r="KJ211"/>
      <c r="KK211"/>
      <c r="KL211"/>
      <c r="KM211"/>
      <c r="KN211"/>
      <c r="KO211"/>
      <c r="KP211"/>
      <c r="KQ211"/>
      <c r="KR211"/>
      <c r="KS211"/>
      <c r="KT211"/>
      <c r="KU211"/>
      <c r="KV211"/>
      <c r="KW211"/>
      <c r="KX211"/>
      <c r="KY211"/>
      <c r="KZ211"/>
      <c r="LA211"/>
      <c r="LB211"/>
      <c r="LC211"/>
      <c r="LD211"/>
      <c r="LE211"/>
      <c r="LF211"/>
      <c r="LG211"/>
      <c r="LH211"/>
      <c r="LI211"/>
      <c r="LJ211"/>
      <c r="LK211"/>
      <c r="LL211"/>
      <c r="LM211"/>
      <c r="LN211"/>
      <c r="LO211"/>
      <c r="LP211"/>
      <c r="LQ211"/>
      <c r="LR211"/>
      <c r="LS211"/>
      <c r="LT211"/>
      <c r="LU211"/>
      <c r="LV211"/>
      <c r="LW211"/>
      <c r="LX211"/>
      <c r="LY211"/>
      <c r="LZ211"/>
      <c r="MA211"/>
      <c r="MB211"/>
      <c r="MC211"/>
      <c r="MD211"/>
      <c r="ME211"/>
      <c r="MF211"/>
      <c r="MG211"/>
      <c r="MH211"/>
      <c r="MI211"/>
      <c r="MJ211"/>
      <c r="MK211"/>
      <c r="ML211"/>
      <c r="MM211"/>
      <c r="MN211"/>
      <c r="MO211"/>
      <c r="MP211"/>
      <c r="MQ211"/>
      <c r="MR211"/>
      <c r="MS211"/>
      <c r="MT211"/>
      <c r="MU211"/>
      <c r="MV211"/>
      <c r="MW211"/>
      <c r="MX211"/>
      <c r="MY211"/>
      <c r="MZ211"/>
      <c r="NA211"/>
      <c r="NB211"/>
      <c r="NC211"/>
      <c r="ND211"/>
      <c r="NE211"/>
      <c r="NF211"/>
      <c r="NG211"/>
      <c r="NH211"/>
      <c r="NI211"/>
      <c r="NJ211"/>
      <c r="NK211"/>
      <c r="NL211"/>
      <c r="NM211"/>
      <c r="NN211"/>
      <c r="NO211"/>
      <c r="NP211"/>
      <c r="NQ211"/>
      <c r="NR211"/>
      <c r="NS211"/>
      <c r="NT211"/>
      <c r="NU211"/>
      <c r="NV211"/>
      <c r="NW211"/>
      <c r="NX211"/>
      <c r="NY211"/>
      <c r="NZ211"/>
      <c r="OA211"/>
      <c r="OB211"/>
      <c r="OC211"/>
      <c r="OD211"/>
      <c r="OE211"/>
      <c r="OF211"/>
      <c r="OG211"/>
      <c r="OH211"/>
      <c r="OI211"/>
      <c r="OJ211"/>
      <c r="OK211"/>
      <c r="OL211"/>
      <c r="OM211"/>
      <c r="ON211"/>
      <c r="OO211"/>
      <c r="OP211"/>
      <c r="OQ211"/>
      <c r="OR211"/>
      <c r="OS211"/>
      <c r="OT211"/>
      <c r="OU211"/>
      <c r="OV211"/>
      <c r="OW211"/>
      <c r="OX211"/>
      <c r="OY211"/>
      <c r="OZ211"/>
      <c r="PA211"/>
      <c r="PB211"/>
      <c r="PC211"/>
      <c r="PD211"/>
      <c r="PE211"/>
      <c r="PF211"/>
      <c r="PG211"/>
      <c r="PH211"/>
      <c r="PI211"/>
      <c r="PJ211"/>
      <c r="PK211"/>
      <c r="PL211"/>
      <c r="PM211"/>
      <c r="PN211"/>
      <c r="PO211"/>
      <c r="PP211"/>
      <c r="PQ211"/>
      <c r="PR211"/>
      <c r="PS211"/>
      <c r="PT211"/>
      <c r="PU211"/>
      <c r="PV211"/>
      <c r="PW211"/>
      <c r="PX211"/>
      <c r="PY211"/>
      <c r="PZ211"/>
      <c r="QA211"/>
      <c r="QB211"/>
      <c r="QC211"/>
      <c r="QD211"/>
      <c r="QE211"/>
      <c r="QF211"/>
      <c r="QG211"/>
      <c r="QH211"/>
      <c r="QI211"/>
      <c r="QJ211"/>
      <c r="QK211"/>
      <c r="QL211"/>
      <c r="QM211"/>
      <c r="QN211"/>
      <c r="QO211"/>
      <c r="QP211"/>
      <c r="QQ211"/>
      <c r="QR211"/>
      <c r="QS211"/>
      <c r="QT211"/>
      <c r="QU211"/>
      <c r="QV211"/>
      <c r="QW211"/>
      <c r="QX211"/>
      <c r="QY211"/>
      <c r="QZ211"/>
      <c r="RA211"/>
      <c r="RB211"/>
      <c r="RC211"/>
      <c r="RD211"/>
      <c r="RE211"/>
      <c r="RF211"/>
      <c r="RG211"/>
      <c r="RH211"/>
      <c r="RI211"/>
      <c r="RJ211"/>
      <c r="RK211"/>
      <c r="RL211"/>
      <c r="RM211"/>
      <c r="RN211"/>
      <c r="RO211"/>
      <c r="RP211"/>
      <c r="RQ211"/>
      <c r="RR211"/>
      <c r="RS211"/>
      <c r="RT211"/>
      <c r="RU211"/>
      <c r="RV211"/>
      <c r="RW211"/>
      <c r="RX211"/>
      <c r="RY211"/>
      <c r="RZ211"/>
      <c r="SA211"/>
      <c r="SB211"/>
      <c r="SC211"/>
      <c r="SD211"/>
      <c r="SE211"/>
      <c r="SF211"/>
      <c r="SG211"/>
      <c r="SH211"/>
      <c r="SI211"/>
      <c r="SJ211"/>
      <c r="SK211"/>
      <c r="SL211"/>
      <c r="SM211"/>
      <c r="SN211"/>
      <c r="SO211"/>
      <c r="SP211"/>
      <c r="SQ211"/>
      <c r="SR211"/>
      <c r="SS211"/>
      <c r="ST211"/>
      <c r="SU211"/>
      <c r="SV211"/>
      <c r="SW211"/>
      <c r="SX211"/>
      <c r="SY211"/>
      <c r="SZ211"/>
      <c r="TA211"/>
      <c r="TB211"/>
      <c r="TC211"/>
      <c r="TD211"/>
      <c r="TE211"/>
      <c r="TF211"/>
      <c r="TG211"/>
      <c r="TH211"/>
      <c r="TI211"/>
      <c r="TJ211"/>
      <c r="TK211"/>
      <c r="TL211"/>
      <c r="TM211"/>
      <c r="TN211"/>
      <c r="TO211"/>
      <c r="TP211"/>
      <c r="TQ211"/>
      <c r="TR211"/>
      <c r="TS211"/>
      <c r="TT211"/>
      <c r="TU211"/>
      <c r="TV211"/>
      <c r="TW211"/>
      <c r="TX211"/>
      <c r="TY211"/>
      <c r="TZ211"/>
      <c r="UA211"/>
      <c r="UB211"/>
      <c r="UC211"/>
      <c r="UD211"/>
      <c r="UE211"/>
      <c r="UF211"/>
      <c r="UG211"/>
      <c r="UH211"/>
      <c r="UI211"/>
      <c r="UJ211"/>
      <c r="UK211"/>
      <c r="UL211"/>
      <c r="UM211"/>
      <c r="UN211"/>
      <c r="UO211"/>
      <c r="UP211"/>
      <c r="UQ211"/>
      <c r="UR211"/>
      <c r="US211"/>
      <c r="UT211"/>
      <c r="UU211"/>
      <c r="UV211"/>
      <c r="UW211"/>
      <c r="UX211"/>
      <c r="UY211"/>
      <c r="UZ211"/>
      <c r="VA211"/>
      <c r="VB211"/>
      <c r="VC211"/>
      <c r="VD211"/>
      <c r="VE211"/>
      <c r="VF211"/>
      <c r="VG211"/>
      <c r="VH211"/>
      <c r="VI211"/>
      <c r="VJ211"/>
      <c r="VK211"/>
      <c r="VL211"/>
      <c r="VM211"/>
      <c r="VN211"/>
      <c r="VO211"/>
      <c r="VP211"/>
      <c r="VQ211"/>
      <c r="VR211"/>
      <c r="VS211"/>
      <c r="VT211"/>
      <c r="VU211"/>
      <c r="VV211"/>
      <c r="VW211"/>
      <c r="VX211"/>
      <c r="VY211"/>
      <c r="VZ211"/>
      <c r="WA211"/>
      <c r="WB211"/>
      <c r="WC211"/>
      <c r="WD211"/>
      <c r="WE211"/>
      <c r="WF211"/>
      <c r="WG211"/>
      <c r="WH211"/>
      <c r="WI211"/>
      <c r="WJ211"/>
      <c r="WK211"/>
      <c r="WL211"/>
      <c r="WM211"/>
      <c r="WN211"/>
      <c r="WO211"/>
      <c r="WP211"/>
      <c r="WQ211"/>
      <c r="WR211"/>
      <c r="WS211"/>
      <c r="WT211"/>
      <c r="WU211"/>
      <c r="WV211"/>
      <c r="WW211"/>
      <c r="WX211"/>
      <c r="WY211"/>
      <c r="WZ211"/>
      <c r="XA211"/>
      <c r="XB211"/>
      <c r="XC211"/>
      <c r="XD211"/>
      <c r="XE211"/>
      <c r="XF211"/>
      <c r="XG211"/>
      <c r="XH211"/>
      <c r="XI211"/>
      <c r="XJ211"/>
      <c r="XK211"/>
      <c r="XL211"/>
      <c r="XM211"/>
      <c r="XN211"/>
      <c r="XO211"/>
      <c r="XP211"/>
      <c r="XQ211"/>
      <c r="XR211"/>
      <c r="XS211"/>
      <c r="XT211"/>
      <c r="XU211"/>
      <c r="XV211"/>
      <c r="XW211"/>
      <c r="XX211"/>
      <c r="XY211"/>
      <c r="XZ211"/>
      <c r="YA211"/>
      <c r="YB211"/>
      <c r="YC211"/>
      <c r="YD211"/>
      <c r="YE211"/>
      <c r="YF211"/>
      <c r="YG211"/>
      <c r="YH211"/>
      <c r="YI211"/>
      <c r="YJ211"/>
      <c r="YK211"/>
      <c r="YL211"/>
      <c r="YM211"/>
      <c r="YN211"/>
      <c r="YO211"/>
      <c r="YP211"/>
      <c r="YQ211"/>
      <c r="YR211"/>
      <c r="YS211"/>
      <c r="YT211"/>
      <c r="YU211"/>
      <c r="YV211"/>
      <c r="YW211"/>
      <c r="YX211"/>
      <c r="YY211"/>
      <c r="YZ211"/>
      <c r="ZA211"/>
      <c r="ZB211"/>
      <c r="ZC211"/>
      <c r="ZD211"/>
      <c r="ZE211"/>
      <c r="ZF211"/>
      <c r="ZG211"/>
      <c r="ZH211"/>
      <c r="ZI211"/>
      <c r="ZJ211"/>
      <c r="ZK211"/>
      <c r="ZL211"/>
      <c r="ZM211"/>
      <c r="ZN211"/>
      <c r="ZO211"/>
      <c r="ZP211"/>
      <c r="ZQ211"/>
      <c r="ZR211"/>
      <c r="ZS211"/>
      <c r="ZT211"/>
      <c r="ZU211"/>
      <c r="ZV211"/>
      <c r="ZW211"/>
      <c r="ZX211"/>
      <c r="ZY211"/>
      <c r="ZZ211"/>
      <c r="AAA211"/>
      <c r="AAB211"/>
      <c r="AAC211"/>
      <c r="AAD211"/>
      <c r="AAE211"/>
      <c r="AAF211"/>
      <c r="AAG211"/>
      <c r="AAH211"/>
      <c r="AAI211"/>
      <c r="AAJ211"/>
      <c r="AAK211"/>
      <c r="AAL211"/>
      <c r="AAM211"/>
      <c r="AAN211"/>
      <c r="AAO211"/>
      <c r="AAP211"/>
      <c r="AAQ211"/>
      <c r="AAR211"/>
      <c r="AAS211"/>
      <c r="AAT211"/>
      <c r="AAU211"/>
      <c r="AAV211"/>
      <c r="AAW211"/>
      <c r="AAX211"/>
      <c r="AAY211"/>
      <c r="AAZ211"/>
      <c r="ABA211"/>
      <c r="ABB211"/>
      <c r="ABC211"/>
      <c r="ABD211"/>
      <c r="ABE211"/>
      <c r="ABF211"/>
      <c r="ABG211"/>
      <c r="ABH211"/>
      <c r="ABI211"/>
      <c r="ABJ211"/>
      <c r="ABK211"/>
      <c r="ABL211"/>
      <c r="ABM211"/>
      <c r="ABN211"/>
      <c r="ABO211"/>
      <c r="ABP211"/>
      <c r="ABQ211"/>
      <c r="ABR211"/>
      <c r="ABS211"/>
      <c r="ABT211"/>
      <c r="ABU211"/>
      <c r="ABV211"/>
      <c r="ABW211"/>
      <c r="ABX211"/>
      <c r="ABY211"/>
      <c r="ABZ211"/>
      <c r="ACA211"/>
      <c r="ACB211"/>
      <c r="ACC211"/>
      <c r="ACD211"/>
      <c r="ACE211"/>
      <c r="ACF211"/>
      <c r="ACG211"/>
      <c r="ACH211"/>
      <c r="ACI211"/>
      <c r="ACJ211"/>
      <c r="ACK211"/>
      <c r="ACL211"/>
      <c r="ACM211"/>
      <c r="ACN211"/>
      <c r="ACO211"/>
      <c r="ACP211"/>
      <c r="ACQ211"/>
      <c r="ACR211"/>
      <c r="ACS211"/>
      <c r="ACT211"/>
      <c r="ACU211"/>
      <c r="ACV211"/>
      <c r="ACW211"/>
      <c r="ACX211"/>
      <c r="ACY211"/>
      <c r="ACZ211"/>
      <c r="ADA211"/>
      <c r="ADB211"/>
      <c r="ADC211"/>
      <c r="ADD211"/>
      <c r="ADE211"/>
      <c r="ADF211"/>
      <c r="ADG211"/>
      <c r="ADH211"/>
      <c r="ADI211"/>
      <c r="ADJ211"/>
      <c r="ADK211"/>
      <c r="ADL211"/>
      <c r="ADM211"/>
      <c r="ADN211"/>
      <c r="ADO211"/>
      <c r="ADP211"/>
      <c r="ADQ211"/>
      <c r="ADR211"/>
      <c r="ADS211"/>
      <c r="ADT211"/>
      <c r="ADU211"/>
      <c r="ADV211"/>
      <c r="ADW211"/>
      <c r="ADX211"/>
      <c r="ADY211"/>
      <c r="ADZ211"/>
      <c r="AEA211"/>
      <c r="AEB211"/>
      <c r="AEC211"/>
      <c r="AED211"/>
      <c r="AEE211"/>
      <c r="AEF211"/>
      <c r="AEG211"/>
      <c r="AEH211"/>
      <c r="AEI211"/>
      <c r="AEJ211"/>
      <c r="AEK211"/>
      <c r="AEL211"/>
      <c r="AEM211"/>
      <c r="AEN211"/>
      <c r="AEO211"/>
      <c r="AEP211"/>
      <c r="AEQ211"/>
      <c r="AER211"/>
      <c r="AES211"/>
      <c r="AET211"/>
      <c r="AEU211"/>
      <c r="AEV211"/>
      <c r="AEW211"/>
      <c r="AEX211"/>
      <c r="AEY211"/>
      <c r="AEZ211"/>
      <c r="AFA211"/>
      <c r="AFB211"/>
      <c r="AFC211"/>
      <c r="AFD211"/>
      <c r="AFE211"/>
      <c r="AFF211"/>
      <c r="AFG211"/>
      <c r="AFH211"/>
      <c r="AFI211"/>
      <c r="AFJ211"/>
      <c r="AFK211"/>
      <c r="AFL211"/>
      <c r="AFM211"/>
      <c r="AFN211"/>
      <c r="AFO211"/>
      <c r="AFP211"/>
      <c r="AFQ211"/>
      <c r="AFR211"/>
      <c r="AFS211"/>
      <c r="AFT211"/>
      <c r="AFU211"/>
      <c r="AFV211"/>
      <c r="AFW211"/>
      <c r="AFX211"/>
      <c r="AFY211"/>
      <c r="AFZ211"/>
      <c r="AGA211"/>
      <c r="AGB211"/>
      <c r="AGC211"/>
      <c r="AGD211"/>
      <c r="AGE211"/>
      <c r="AGF211"/>
      <c r="AGG211"/>
      <c r="AGH211"/>
      <c r="AGI211"/>
      <c r="AGJ211"/>
      <c r="AGK211"/>
      <c r="AGL211"/>
      <c r="AGM211"/>
      <c r="AGN211"/>
      <c r="AGO211"/>
      <c r="AGP211"/>
      <c r="AGQ211"/>
      <c r="AGR211"/>
      <c r="AGS211"/>
      <c r="AGT211"/>
      <c r="AGU211"/>
      <c r="AGV211"/>
      <c r="AGW211"/>
      <c r="AGX211"/>
      <c r="AGY211"/>
      <c r="AGZ211"/>
      <c r="AHA211"/>
      <c r="AHB211"/>
      <c r="AHC211"/>
      <c r="AHD211"/>
      <c r="AHE211"/>
      <c r="AHF211"/>
      <c r="AHG211"/>
      <c r="AHH211"/>
      <c r="AHI211"/>
      <c r="AHJ211"/>
      <c r="AHK211"/>
      <c r="AHL211"/>
      <c r="AHM211"/>
      <c r="AHN211"/>
      <c r="AHO211"/>
      <c r="AHP211"/>
      <c r="AHQ211"/>
      <c r="AHR211"/>
      <c r="AHS211"/>
      <c r="AHT211"/>
      <c r="AHU211"/>
      <c r="AHV211"/>
      <c r="AHW211"/>
      <c r="AHX211"/>
      <c r="AHY211"/>
      <c r="AHZ211"/>
      <c r="AIA211"/>
      <c r="AIB211"/>
      <c r="AIC211"/>
      <c r="AID211"/>
      <c r="AIE211"/>
      <c r="AIF211"/>
      <c r="AIG211"/>
      <c r="AIH211"/>
      <c r="AII211"/>
      <c r="AIJ211"/>
      <c r="AIK211"/>
      <c r="AIL211"/>
      <c r="AIM211"/>
      <c r="AIN211"/>
      <c r="AIO211"/>
      <c r="AIP211"/>
      <c r="AIQ211"/>
      <c r="AIR211"/>
      <c r="AIS211"/>
      <c r="AIT211"/>
      <c r="AIU211"/>
      <c r="AIV211"/>
      <c r="AIW211"/>
      <c r="AIX211"/>
      <c r="AIY211"/>
      <c r="AIZ211"/>
      <c r="AJA211"/>
      <c r="AJB211"/>
      <c r="AJC211"/>
      <c r="AJD211"/>
      <c r="AJE211"/>
      <c r="AJF211"/>
      <c r="AJG211"/>
      <c r="AJH211"/>
      <c r="AJI211"/>
      <c r="AJJ211"/>
      <c r="AJK211"/>
      <c r="AJL211"/>
      <c r="AJM211"/>
      <c r="AJN211"/>
      <c r="AJO211"/>
      <c r="AJP211"/>
      <c r="AJQ211"/>
      <c r="AJR211"/>
      <c r="AJS211"/>
      <c r="AJT211"/>
      <c r="AJU211"/>
      <c r="AJV211"/>
      <c r="AJW211"/>
      <c r="AJX211"/>
      <c r="AJY211"/>
      <c r="AJZ211"/>
      <c r="AKA211"/>
      <c r="AKB211"/>
      <c r="AKC211"/>
      <c r="AKD211"/>
      <c r="AKE211"/>
      <c r="AKF211"/>
      <c r="AKG211"/>
      <c r="AKH211"/>
      <c r="AKI211"/>
      <c r="AKJ211"/>
      <c r="AKK211"/>
      <c r="AKL211"/>
      <c r="AKM211"/>
      <c r="AKN211"/>
      <c r="AKO211"/>
      <c r="AKP211"/>
      <c r="AKQ211"/>
      <c r="AKR211"/>
      <c r="AKS211"/>
      <c r="AKT211"/>
      <c r="AKU211"/>
      <c r="AKV211"/>
      <c r="AKW211"/>
      <c r="AKX211"/>
      <c r="AKY211"/>
      <c r="AKZ211"/>
      <c r="ALA211"/>
      <c r="ALB211"/>
      <c r="ALC211"/>
      <c r="ALD211"/>
      <c r="ALE211"/>
      <c r="ALF211"/>
      <c r="ALG211"/>
      <c r="ALH211"/>
      <c r="ALI211"/>
      <c r="ALJ211"/>
      <c r="ALK211"/>
      <c r="ALL211"/>
      <c r="ALM211"/>
      <c r="ALN211"/>
      <c r="ALO211"/>
      <c r="ALP211"/>
      <c r="ALQ211"/>
      <c r="ALR211"/>
      <c r="ALS211"/>
      <c r="ALT211"/>
      <c r="ALU211"/>
      <c r="ALV211"/>
      <c r="ALW211"/>
      <c r="ALX211"/>
      <c r="ALY211"/>
      <c r="ALZ211"/>
      <c r="AMA211"/>
      <c r="AMB211"/>
      <c r="AMC211"/>
      <c r="AMD211"/>
      <c r="AME211"/>
      <c r="AMF211"/>
      <c r="AMG211"/>
      <c r="AMH211"/>
      <c r="AMI211"/>
      <c r="AMJ211"/>
      <c r="AMK211"/>
    </row>
    <row r="212" spans="1:1025" s="4" customFormat="1" ht="17.100000000000001" customHeight="1">
      <c r="A212" s="21" t="s">
        <v>1156</v>
      </c>
      <c r="B212" s="20">
        <f>SUM(C212:W212)</f>
        <v>125</v>
      </c>
      <c r="C212" s="20"/>
      <c r="D212" s="20">
        <v>0</v>
      </c>
      <c r="E212" s="3">
        <v>0</v>
      </c>
      <c r="F212" s="3">
        <v>0</v>
      </c>
      <c r="G212" s="4">
        <f>SUM(34+34+57)</f>
        <v>125</v>
      </c>
    </row>
    <row r="213" spans="1:1025" s="4" customFormat="1" ht="17.100000000000001" customHeight="1">
      <c r="A213" s="21" t="s">
        <v>1336</v>
      </c>
      <c r="B213" s="20">
        <f>SUM(C213:W213)</f>
        <v>124</v>
      </c>
      <c r="C213" s="20"/>
      <c r="D213" s="20">
        <f>31.6+50+42.4</f>
        <v>124</v>
      </c>
      <c r="E213" s="3"/>
      <c r="F213" s="3">
        <v>0</v>
      </c>
      <c r="H213" s="3"/>
      <c r="JA213"/>
      <c r="JB213"/>
      <c r="JC213"/>
      <c r="JD213"/>
      <c r="JE213"/>
      <c r="JF213"/>
      <c r="JG213"/>
      <c r="JH213"/>
      <c r="JI213"/>
      <c r="JJ213"/>
      <c r="JK213"/>
      <c r="JL213"/>
      <c r="JM213"/>
      <c r="JN213"/>
      <c r="JO213"/>
      <c r="JP213"/>
      <c r="JQ213"/>
      <c r="JR213"/>
      <c r="JS213"/>
      <c r="JT213"/>
      <c r="JU213"/>
      <c r="JV213"/>
      <c r="JW213"/>
      <c r="JX213"/>
      <c r="JY213"/>
      <c r="JZ213"/>
      <c r="KA213"/>
      <c r="KB213"/>
      <c r="KC213"/>
      <c r="KD213"/>
      <c r="KE213"/>
      <c r="KF213"/>
      <c r="KG213"/>
      <c r="KH213"/>
      <c r="KI213"/>
      <c r="KJ213"/>
      <c r="KK213"/>
      <c r="KL213"/>
      <c r="KM213"/>
      <c r="KN213"/>
      <c r="KO213"/>
      <c r="KP213"/>
      <c r="KQ213"/>
      <c r="KR213"/>
      <c r="KS213"/>
      <c r="KT213"/>
      <c r="KU213"/>
      <c r="KV213"/>
      <c r="KW213"/>
      <c r="KX213"/>
      <c r="KY213"/>
      <c r="KZ213"/>
      <c r="LA213"/>
      <c r="LB213"/>
      <c r="LC213"/>
      <c r="LD213"/>
      <c r="LE213"/>
      <c r="LF213"/>
      <c r="LG213"/>
      <c r="LH213"/>
      <c r="LI213"/>
      <c r="LJ213"/>
      <c r="LK213"/>
      <c r="LL213"/>
      <c r="LM213"/>
      <c r="LN213"/>
      <c r="LO213"/>
      <c r="LP213"/>
      <c r="LQ213"/>
      <c r="LR213"/>
      <c r="LS213"/>
      <c r="LT213"/>
      <c r="LU213"/>
      <c r="LV213"/>
      <c r="LW213"/>
      <c r="LX213"/>
      <c r="LY213"/>
      <c r="LZ213"/>
      <c r="MA213"/>
      <c r="MB213"/>
      <c r="MC213"/>
      <c r="MD213"/>
      <c r="ME213"/>
      <c r="MF213"/>
      <c r="MG213"/>
      <c r="MH213"/>
      <c r="MI213"/>
      <c r="MJ213"/>
      <c r="MK213"/>
      <c r="ML213"/>
      <c r="MM213"/>
      <c r="MN213"/>
      <c r="MO213"/>
      <c r="MP213"/>
      <c r="MQ213"/>
      <c r="MR213"/>
      <c r="MS213"/>
      <c r="MT213"/>
      <c r="MU213"/>
      <c r="MV213"/>
      <c r="MW213"/>
      <c r="MX213"/>
      <c r="MY213"/>
      <c r="MZ213"/>
      <c r="NA213"/>
      <c r="NB213"/>
      <c r="NC213"/>
      <c r="ND213"/>
      <c r="NE213"/>
      <c r="NF213"/>
      <c r="NG213"/>
      <c r="NH213"/>
      <c r="NI213"/>
      <c r="NJ213"/>
      <c r="NK213"/>
      <c r="NL213"/>
      <c r="NM213"/>
      <c r="NN213"/>
      <c r="NO213"/>
      <c r="NP213"/>
      <c r="NQ213"/>
      <c r="NR213"/>
      <c r="NS213"/>
      <c r="NT213"/>
      <c r="NU213"/>
      <c r="NV213"/>
      <c r="NW213"/>
      <c r="NX213"/>
      <c r="NY213"/>
      <c r="NZ213"/>
      <c r="OA213"/>
      <c r="OB213"/>
      <c r="OC213"/>
      <c r="OD213"/>
      <c r="OE213"/>
      <c r="OF213"/>
      <c r="OG213"/>
      <c r="OH213"/>
      <c r="OI213"/>
      <c r="OJ213"/>
      <c r="OK213"/>
      <c r="OL213"/>
      <c r="OM213"/>
      <c r="ON213"/>
      <c r="OO213"/>
      <c r="OP213"/>
      <c r="OQ213"/>
      <c r="OR213"/>
      <c r="OS213"/>
      <c r="OT213"/>
      <c r="OU213"/>
      <c r="OV213"/>
      <c r="OW213"/>
      <c r="OX213"/>
      <c r="OY213"/>
      <c r="OZ213"/>
      <c r="PA213"/>
      <c r="PB213"/>
      <c r="PC213"/>
      <c r="PD213"/>
      <c r="PE213"/>
      <c r="PF213"/>
      <c r="PG213"/>
      <c r="PH213"/>
      <c r="PI213"/>
      <c r="PJ213"/>
      <c r="PK213"/>
      <c r="PL213"/>
      <c r="PM213"/>
      <c r="PN213"/>
      <c r="PO213"/>
      <c r="PP213"/>
      <c r="PQ213"/>
      <c r="PR213"/>
      <c r="PS213"/>
      <c r="PT213"/>
      <c r="PU213"/>
      <c r="PV213"/>
      <c r="PW213"/>
      <c r="PX213"/>
      <c r="PY213"/>
      <c r="PZ213"/>
      <c r="QA213"/>
      <c r="QB213"/>
      <c r="QC213"/>
      <c r="QD213"/>
      <c r="QE213"/>
      <c r="QF213"/>
      <c r="QG213"/>
      <c r="QH213"/>
      <c r="QI213"/>
      <c r="QJ213"/>
      <c r="QK213"/>
      <c r="QL213"/>
      <c r="QM213"/>
      <c r="QN213"/>
      <c r="QO213"/>
      <c r="QP213"/>
      <c r="QQ213"/>
      <c r="QR213"/>
      <c r="QS213"/>
      <c r="QT213"/>
      <c r="QU213"/>
      <c r="QV213"/>
      <c r="QW213"/>
      <c r="QX213"/>
      <c r="QY213"/>
      <c r="QZ213"/>
      <c r="RA213"/>
      <c r="RB213"/>
      <c r="RC213"/>
      <c r="RD213"/>
      <c r="RE213"/>
      <c r="RF213"/>
      <c r="RG213"/>
      <c r="RH213"/>
      <c r="RI213"/>
      <c r="RJ213"/>
      <c r="RK213"/>
      <c r="RL213"/>
      <c r="RM213"/>
      <c r="RN213"/>
      <c r="RO213"/>
      <c r="RP213"/>
      <c r="RQ213"/>
      <c r="RR213"/>
      <c r="RS213"/>
      <c r="RT213"/>
      <c r="RU213"/>
      <c r="RV213"/>
      <c r="RW213"/>
      <c r="RX213"/>
      <c r="RY213"/>
      <c r="RZ213"/>
      <c r="SA213"/>
      <c r="SB213"/>
      <c r="SC213"/>
      <c r="SD213"/>
      <c r="SE213"/>
      <c r="SF213"/>
      <c r="SG213"/>
      <c r="SH213"/>
      <c r="SI213"/>
      <c r="SJ213"/>
      <c r="SK213"/>
      <c r="SL213"/>
      <c r="SM213"/>
      <c r="SN213"/>
      <c r="SO213"/>
      <c r="SP213"/>
      <c r="SQ213"/>
      <c r="SR213"/>
      <c r="SS213"/>
      <c r="ST213"/>
      <c r="SU213"/>
      <c r="SV213"/>
      <c r="SW213"/>
      <c r="SX213"/>
      <c r="SY213"/>
      <c r="SZ213"/>
      <c r="TA213"/>
      <c r="TB213"/>
      <c r="TC213"/>
      <c r="TD213"/>
      <c r="TE213"/>
      <c r="TF213"/>
      <c r="TG213"/>
      <c r="TH213"/>
      <c r="TI213"/>
      <c r="TJ213"/>
      <c r="TK213"/>
      <c r="TL213"/>
      <c r="TM213"/>
      <c r="TN213"/>
      <c r="TO213"/>
      <c r="TP213"/>
      <c r="TQ213"/>
      <c r="TR213"/>
      <c r="TS213"/>
      <c r="TT213"/>
      <c r="TU213"/>
      <c r="TV213"/>
      <c r="TW213"/>
      <c r="TX213"/>
      <c r="TY213"/>
      <c r="TZ213"/>
      <c r="UA213"/>
      <c r="UB213"/>
      <c r="UC213"/>
      <c r="UD213"/>
      <c r="UE213"/>
      <c r="UF213"/>
      <c r="UG213"/>
      <c r="UH213"/>
      <c r="UI213"/>
      <c r="UJ213"/>
      <c r="UK213"/>
      <c r="UL213"/>
      <c r="UM213"/>
      <c r="UN213"/>
      <c r="UO213"/>
      <c r="UP213"/>
      <c r="UQ213"/>
      <c r="UR213"/>
      <c r="US213"/>
      <c r="UT213"/>
      <c r="UU213"/>
      <c r="UV213"/>
      <c r="UW213"/>
      <c r="UX213"/>
      <c r="UY213"/>
      <c r="UZ213"/>
      <c r="VA213"/>
      <c r="VB213"/>
      <c r="VC213"/>
      <c r="VD213"/>
      <c r="VE213"/>
      <c r="VF213"/>
      <c r="VG213"/>
      <c r="VH213"/>
      <c r="VI213"/>
      <c r="VJ213"/>
      <c r="VK213"/>
      <c r="VL213"/>
      <c r="VM213"/>
      <c r="VN213"/>
      <c r="VO213"/>
      <c r="VP213"/>
      <c r="VQ213"/>
      <c r="VR213"/>
      <c r="VS213"/>
      <c r="VT213"/>
      <c r="VU213"/>
      <c r="VV213"/>
      <c r="VW213"/>
      <c r="VX213"/>
      <c r="VY213"/>
      <c r="VZ213"/>
      <c r="WA213"/>
      <c r="WB213"/>
      <c r="WC213"/>
      <c r="WD213"/>
      <c r="WE213"/>
      <c r="WF213"/>
      <c r="WG213"/>
      <c r="WH213"/>
      <c r="WI213"/>
      <c r="WJ213"/>
      <c r="WK213"/>
      <c r="WL213"/>
      <c r="WM213"/>
      <c r="WN213"/>
      <c r="WO213"/>
      <c r="WP213"/>
      <c r="WQ213"/>
      <c r="WR213"/>
      <c r="WS213"/>
      <c r="WT213"/>
      <c r="WU213"/>
      <c r="WV213"/>
      <c r="WW213"/>
      <c r="WX213"/>
      <c r="WY213"/>
      <c r="WZ213"/>
      <c r="XA213"/>
      <c r="XB213"/>
      <c r="XC213"/>
      <c r="XD213"/>
      <c r="XE213"/>
      <c r="XF213"/>
      <c r="XG213"/>
      <c r="XH213"/>
      <c r="XI213"/>
      <c r="XJ213"/>
      <c r="XK213"/>
      <c r="XL213"/>
      <c r="XM213"/>
      <c r="XN213"/>
      <c r="XO213"/>
      <c r="XP213"/>
      <c r="XQ213"/>
      <c r="XR213"/>
      <c r="XS213"/>
      <c r="XT213"/>
      <c r="XU213"/>
      <c r="XV213"/>
      <c r="XW213"/>
      <c r="XX213"/>
      <c r="XY213"/>
      <c r="XZ213"/>
      <c r="YA213"/>
      <c r="YB213"/>
      <c r="YC213"/>
      <c r="YD213"/>
      <c r="YE213"/>
      <c r="YF213"/>
      <c r="YG213"/>
      <c r="YH213"/>
      <c r="YI213"/>
      <c r="YJ213"/>
      <c r="YK213"/>
      <c r="YL213"/>
      <c r="YM213"/>
      <c r="YN213"/>
      <c r="YO213"/>
      <c r="YP213"/>
      <c r="YQ213"/>
      <c r="YR213"/>
      <c r="YS213"/>
      <c r="YT213"/>
      <c r="YU213"/>
      <c r="YV213"/>
      <c r="YW213"/>
      <c r="YX213"/>
      <c r="YY213"/>
      <c r="YZ213"/>
      <c r="ZA213"/>
      <c r="ZB213"/>
      <c r="ZC213"/>
      <c r="ZD213"/>
      <c r="ZE213"/>
      <c r="ZF213"/>
      <c r="ZG213"/>
      <c r="ZH213"/>
      <c r="ZI213"/>
      <c r="ZJ213"/>
      <c r="ZK213"/>
      <c r="ZL213"/>
      <c r="ZM213"/>
      <c r="ZN213"/>
      <c r="ZO213"/>
      <c r="ZP213"/>
      <c r="ZQ213"/>
      <c r="ZR213"/>
      <c r="ZS213"/>
      <c r="ZT213"/>
      <c r="ZU213"/>
      <c r="ZV213"/>
      <c r="ZW213"/>
      <c r="ZX213"/>
      <c r="ZY213"/>
      <c r="ZZ213"/>
      <c r="AAA213"/>
      <c r="AAB213"/>
      <c r="AAC213"/>
      <c r="AAD213"/>
      <c r="AAE213"/>
      <c r="AAF213"/>
      <c r="AAG213"/>
      <c r="AAH213"/>
      <c r="AAI213"/>
      <c r="AAJ213"/>
      <c r="AAK213"/>
      <c r="AAL213"/>
      <c r="AAM213"/>
      <c r="AAN213"/>
      <c r="AAO213"/>
      <c r="AAP213"/>
      <c r="AAQ213"/>
      <c r="AAR213"/>
      <c r="AAS213"/>
      <c r="AAT213"/>
      <c r="AAU213"/>
      <c r="AAV213"/>
      <c r="AAW213"/>
      <c r="AAX213"/>
      <c r="AAY213"/>
      <c r="AAZ213"/>
      <c r="ABA213"/>
      <c r="ABB213"/>
      <c r="ABC213"/>
      <c r="ABD213"/>
      <c r="ABE213"/>
      <c r="ABF213"/>
      <c r="ABG213"/>
      <c r="ABH213"/>
      <c r="ABI213"/>
      <c r="ABJ213"/>
      <c r="ABK213"/>
      <c r="ABL213"/>
      <c r="ABM213"/>
      <c r="ABN213"/>
      <c r="ABO213"/>
      <c r="ABP213"/>
      <c r="ABQ213"/>
      <c r="ABR213"/>
      <c r="ABS213"/>
      <c r="ABT213"/>
      <c r="ABU213"/>
      <c r="ABV213"/>
      <c r="ABW213"/>
      <c r="ABX213"/>
      <c r="ABY213"/>
      <c r="ABZ213"/>
      <c r="ACA213"/>
      <c r="ACB213"/>
      <c r="ACC213"/>
      <c r="ACD213"/>
      <c r="ACE213"/>
      <c r="ACF213"/>
      <c r="ACG213"/>
      <c r="ACH213"/>
      <c r="ACI213"/>
      <c r="ACJ213"/>
      <c r="ACK213"/>
      <c r="ACL213"/>
      <c r="ACM213"/>
      <c r="ACN213"/>
      <c r="ACO213"/>
      <c r="ACP213"/>
      <c r="ACQ213"/>
      <c r="ACR213"/>
      <c r="ACS213"/>
      <c r="ACT213"/>
      <c r="ACU213"/>
      <c r="ACV213"/>
      <c r="ACW213"/>
      <c r="ACX213"/>
      <c r="ACY213"/>
      <c r="ACZ213"/>
      <c r="ADA213"/>
      <c r="ADB213"/>
      <c r="ADC213"/>
      <c r="ADD213"/>
      <c r="ADE213"/>
      <c r="ADF213"/>
      <c r="ADG213"/>
      <c r="ADH213"/>
      <c r="ADI213"/>
      <c r="ADJ213"/>
      <c r="ADK213"/>
      <c r="ADL213"/>
      <c r="ADM213"/>
      <c r="ADN213"/>
      <c r="ADO213"/>
      <c r="ADP213"/>
      <c r="ADQ213"/>
      <c r="ADR213"/>
      <c r="ADS213"/>
      <c r="ADT213"/>
      <c r="ADU213"/>
      <c r="ADV213"/>
      <c r="ADW213"/>
      <c r="ADX213"/>
      <c r="ADY213"/>
      <c r="ADZ213"/>
      <c r="AEA213"/>
      <c r="AEB213"/>
      <c r="AEC213"/>
      <c r="AED213"/>
      <c r="AEE213"/>
      <c r="AEF213"/>
      <c r="AEG213"/>
      <c r="AEH213"/>
      <c r="AEI213"/>
      <c r="AEJ213"/>
      <c r="AEK213"/>
      <c r="AEL213"/>
      <c r="AEM213"/>
      <c r="AEN213"/>
      <c r="AEO213"/>
      <c r="AEP213"/>
      <c r="AEQ213"/>
      <c r="AER213"/>
      <c r="AES213"/>
      <c r="AET213"/>
      <c r="AEU213"/>
      <c r="AEV213"/>
      <c r="AEW213"/>
      <c r="AEX213"/>
      <c r="AEY213"/>
      <c r="AEZ213"/>
      <c r="AFA213"/>
      <c r="AFB213"/>
      <c r="AFC213"/>
      <c r="AFD213"/>
      <c r="AFE213"/>
      <c r="AFF213"/>
      <c r="AFG213"/>
      <c r="AFH213"/>
      <c r="AFI213"/>
      <c r="AFJ213"/>
      <c r="AFK213"/>
      <c r="AFL213"/>
      <c r="AFM213"/>
      <c r="AFN213"/>
      <c r="AFO213"/>
      <c r="AFP213"/>
      <c r="AFQ213"/>
      <c r="AFR213"/>
      <c r="AFS213"/>
      <c r="AFT213"/>
      <c r="AFU213"/>
      <c r="AFV213"/>
      <c r="AFW213"/>
      <c r="AFX213"/>
      <c r="AFY213"/>
      <c r="AFZ213"/>
      <c r="AGA213"/>
      <c r="AGB213"/>
      <c r="AGC213"/>
      <c r="AGD213"/>
      <c r="AGE213"/>
      <c r="AGF213"/>
      <c r="AGG213"/>
      <c r="AGH213"/>
      <c r="AGI213"/>
      <c r="AGJ213"/>
      <c r="AGK213"/>
      <c r="AGL213"/>
      <c r="AGM213"/>
      <c r="AGN213"/>
      <c r="AGO213"/>
      <c r="AGP213"/>
      <c r="AGQ213"/>
      <c r="AGR213"/>
      <c r="AGS213"/>
      <c r="AGT213"/>
      <c r="AGU213"/>
      <c r="AGV213"/>
      <c r="AGW213"/>
      <c r="AGX213"/>
      <c r="AGY213"/>
      <c r="AGZ213"/>
      <c r="AHA213"/>
      <c r="AHB213"/>
      <c r="AHC213"/>
      <c r="AHD213"/>
      <c r="AHE213"/>
      <c r="AHF213"/>
      <c r="AHG213"/>
      <c r="AHH213"/>
      <c r="AHI213"/>
      <c r="AHJ213"/>
      <c r="AHK213"/>
      <c r="AHL213"/>
      <c r="AHM213"/>
      <c r="AHN213"/>
      <c r="AHO213"/>
      <c r="AHP213"/>
      <c r="AHQ213"/>
      <c r="AHR213"/>
      <c r="AHS213"/>
      <c r="AHT213"/>
      <c r="AHU213"/>
      <c r="AHV213"/>
      <c r="AHW213"/>
      <c r="AHX213"/>
      <c r="AHY213"/>
      <c r="AHZ213"/>
      <c r="AIA213"/>
      <c r="AIB213"/>
      <c r="AIC213"/>
      <c r="AID213"/>
      <c r="AIE213"/>
      <c r="AIF213"/>
      <c r="AIG213"/>
      <c r="AIH213"/>
      <c r="AII213"/>
      <c r="AIJ213"/>
      <c r="AIK213"/>
      <c r="AIL213"/>
      <c r="AIM213"/>
      <c r="AIN213"/>
      <c r="AIO213"/>
      <c r="AIP213"/>
      <c r="AIQ213"/>
      <c r="AIR213"/>
      <c r="AIS213"/>
      <c r="AIT213"/>
      <c r="AIU213"/>
      <c r="AIV213"/>
      <c r="AIW213"/>
      <c r="AIX213"/>
      <c r="AIY213"/>
      <c r="AIZ213"/>
      <c r="AJA213"/>
      <c r="AJB213"/>
      <c r="AJC213"/>
      <c r="AJD213"/>
      <c r="AJE213"/>
      <c r="AJF213"/>
      <c r="AJG213"/>
      <c r="AJH213"/>
      <c r="AJI213"/>
      <c r="AJJ213"/>
      <c r="AJK213"/>
      <c r="AJL213"/>
      <c r="AJM213"/>
      <c r="AJN213"/>
      <c r="AJO213"/>
      <c r="AJP213"/>
      <c r="AJQ213"/>
      <c r="AJR213"/>
      <c r="AJS213"/>
      <c r="AJT213"/>
      <c r="AJU213"/>
      <c r="AJV213"/>
      <c r="AJW213"/>
      <c r="AJX213"/>
      <c r="AJY213"/>
      <c r="AJZ213"/>
      <c r="AKA213"/>
      <c r="AKB213"/>
      <c r="AKC213"/>
      <c r="AKD213"/>
      <c r="AKE213"/>
      <c r="AKF213"/>
      <c r="AKG213"/>
      <c r="AKH213"/>
      <c r="AKI213"/>
      <c r="AKJ213"/>
      <c r="AKK213"/>
      <c r="AKL213"/>
      <c r="AKM213"/>
      <c r="AKN213"/>
      <c r="AKO213"/>
      <c r="AKP213"/>
      <c r="AKQ213"/>
      <c r="AKR213"/>
      <c r="AKS213"/>
      <c r="AKT213"/>
      <c r="AKU213"/>
      <c r="AKV213"/>
      <c r="AKW213"/>
      <c r="AKX213"/>
      <c r="AKY213"/>
      <c r="AKZ213"/>
      <c r="ALA213"/>
      <c r="ALB213"/>
      <c r="ALC213"/>
      <c r="ALD213"/>
      <c r="ALE213"/>
      <c r="ALF213"/>
      <c r="ALG213"/>
      <c r="ALH213"/>
      <c r="ALI213"/>
      <c r="ALJ213"/>
      <c r="ALK213"/>
      <c r="ALL213"/>
      <c r="ALM213"/>
      <c r="ALN213"/>
      <c r="ALO213"/>
      <c r="ALP213"/>
      <c r="ALQ213"/>
      <c r="ALR213"/>
      <c r="ALS213"/>
      <c r="ALT213"/>
      <c r="ALU213"/>
      <c r="ALV213"/>
      <c r="ALW213"/>
      <c r="ALX213"/>
      <c r="ALY213"/>
      <c r="ALZ213"/>
      <c r="AMA213"/>
      <c r="AMB213"/>
      <c r="AMC213"/>
      <c r="AMD213"/>
      <c r="AME213"/>
      <c r="AMF213"/>
      <c r="AMG213"/>
      <c r="AMH213"/>
      <c r="AMI213"/>
      <c r="AMJ213"/>
      <c r="AMK213"/>
    </row>
    <row r="214" spans="1:1025" ht="17.100000000000001" customHeight="1">
      <c r="A214" s="21" t="s">
        <v>1157</v>
      </c>
      <c r="B214" s="20">
        <f>SUM(C214:W214)</f>
        <v>122.6</v>
      </c>
      <c r="D214" s="20">
        <v>0</v>
      </c>
      <c r="E214" s="3">
        <v>0</v>
      </c>
      <c r="F214" s="3">
        <v>0</v>
      </c>
      <c r="G214" s="4">
        <f>SUM(31.6+57)</f>
        <v>88.6</v>
      </c>
      <c r="H214" s="4">
        <f>SUM(34)</f>
        <v>34</v>
      </c>
    </row>
    <row r="215" spans="1:1025" ht="17.100000000000001" customHeight="1">
      <c r="A215" s="21" t="s">
        <v>1158</v>
      </c>
      <c r="B215" s="20">
        <f>SUM(C215:W215)</f>
        <v>122</v>
      </c>
      <c r="D215" s="20">
        <v>0</v>
      </c>
      <c r="E215" s="3">
        <v>0</v>
      </c>
      <c r="F215" s="3">
        <v>0</v>
      </c>
      <c r="H215" s="4"/>
      <c r="L215" s="4">
        <v>55</v>
      </c>
      <c r="M215" s="4">
        <v>67</v>
      </c>
    </row>
    <row r="216" spans="1:1025" s="4" customFormat="1" ht="17.100000000000001" customHeight="1">
      <c r="A216" s="21" t="s">
        <v>1159</v>
      </c>
      <c r="B216" s="20">
        <f>SUM(C216:W216)</f>
        <v>122</v>
      </c>
      <c r="C216" s="20"/>
      <c r="D216" s="20">
        <v>0</v>
      </c>
      <c r="E216" s="3">
        <v>0</v>
      </c>
      <c r="F216" s="3">
        <v>0</v>
      </c>
      <c r="N216" s="4">
        <v>51</v>
      </c>
      <c r="O216" s="4">
        <v>40</v>
      </c>
      <c r="P216" s="4">
        <v>31</v>
      </c>
      <c r="JA216"/>
      <c r="JB216"/>
      <c r="JC216"/>
      <c r="JD216"/>
      <c r="JE216"/>
      <c r="JF216"/>
      <c r="JG216"/>
      <c r="JH216"/>
      <c r="JI216"/>
      <c r="JJ216"/>
      <c r="JK216"/>
      <c r="JL216"/>
      <c r="JM216"/>
      <c r="JN216"/>
      <c r="JO216"/>
      <c r="JP216"/>
      <c r="JQ216"/>
      <c r="JR216"/>
      <c r="JS216"/>
      <c r="JT216"/>
      <c r="JU216"/>
      <c r="JV216"/>
      <c r="JW216"/>
      <c r="JX216"/>
      <c r="JY216"/>
      <c r="JZ216"/>
      <c r="KA216"/>
      <c r="KB216"/>
      <c r="KC216"/>
      <c r="KD216"/>
      <c r="KE216"/>
      <c r="KF216"/>
      <c r="KG216"/>
      <c r="KH216"/>
      <c r="KI216"/>
      <c r="KJ216"/>
      <c r="KK216"/>
      <c r="KL216"/>
      <c r="KM216"/>
      <c r="KN216"/>
      <c r="KO216"/>
      <c r="KP216"/>
      <c r="KQ216"/>
      <c r="KR216"/>
      <c r="KS216"/>
      <c r="KT216"/>
      <c r="KU216"/>
      <c r="KV216"/>
      <c r="KW216"/>
      <c r="KX216"/>
      <c r="KY216"/>
      <c r="KZ216"/>
      <c r="LA216"/>
      <c r="LB216"/>
      <c r="LC216"/>
      <c r="LD216"/>
      <c r="LE216"/>
      <c r="LF216"/>
      <c r="LG216"/>
      <c r="LH216"/>
      <c r="LI216"/>
      <c r="LJ216"/>
      <c r="LK216"/>
      <c r="LL216"/>
      <c r="LM216"/>
      <c r="LN216"/>
      <c r="LO216"/>
      <c r="LP216"/>
      <c r="LQ216"/>
      <c r="LR216"/>
      <c r="LS216"/>
      <c r="LT216"/>
      <c r="LU216"/>
      <c r="LV216"/>
      <c r="LW216"/>
      <c r="LX216"/>
      <c r="LY216"/>
      <c r="LZ216"/>
      <c r="MA216"/>
      <c r="MB216"/>
      <c r="MC216"/>
      <c r="MD216"/>
      <c r="ME216"/>
      <c r="MF216"/>
      <c r="MG216"/>
      <c r="MH216"/>
      <c r="MI216"/>
      <c r="MJ216"/>
      <c r="MK216"/>
      <c r="ML216"/>
      <c r="MM216"/>
      <c r="MN216"/>
      <c r="MO216"/>
      <c r="MP216"/>
      <c r="MQ216"/>
      <c r="MR216"/>
      <c r="MS216"/>
      <c r="MT216"/>
      <c r="MU216"/>
      <c r="MV216"/>
      <c r="MW216"/>
      <c r="MX216"/>
      <c r="MY216"/>
      <c r="MZ216"/>
      <c r="NA216"/>
      <c r="NB216"/>
      <c r="NC216"/>
      <c r="ND216"/>
      <c r="NE216"/>
      <c r="NF216"/>
      <c r="NG216"/>
      <c r="NH216"/>
      <c r="NI216"/>
      <c r="NJ216"/>
      <c r="NK216"/>
      <c r="NL216"/>
      <c r="NM216"/>
      <c r="NN216"/>
      <c r="NO216"/>
      <c r="NP216"/>
      <c r="NQ216"/>
      <c r="NR216"/>
      <c r="NS216"/>
      <c r="NT216"/>
      <c r="NU216"/>
      <c r="NV216"/>
      <c r="NW216"/>
      <c r="NX216"/>
      <c r="NY216"/>
      <c r="NZ216"/>
      <c r="OA216"/>
      <c r="OB216"/>
      <c r="OC216"/>
      <c r="OD216"/>
      <c r="OE216"/>
      <c r="OF216"/>
      <c r="OG216"/>
      <c r="OH216"/>
      <c r="OI216"/>
      <c r="OJ216"/>
      <c r="OK216"/>
      <c r="OL216"/>
      <c r="OM216"/>
      <c r="ON216"/>
      <c r="OO216"/>
      <c r="OP216"/>
      <c r="OQ216"/>
      <c r="OR216"/>
      <c r="OS216"/>
      <c r="OT216"/>
      <c r="OU216"/>
      <c r="OV216"/>
      <c r="OW216"/>
      <c r="OX216"/>
      <c r="OY216"/>
      <c r="OZ216"/>
      <c r="PA216"/>
      <c r="PB216"/>
      <c r="PC216"/>
      <c r="PD216"/>
      <c r="PE216"/>
      <c r="PF216"/>
      <c r="PG216"/>
      <c r="PH216"/>
      <c r="PI216"/>
      <c r="PJ216"/>
      <c r="PK216"/>
      <c r="PL216"/>
      <c r="PM216"/>
      <c r="PN216"/>
      <c r="PO216"/>
      <c r="PP216"/>
      <c r="PQ216"/>
      <c r="PR216"/>
      <c r="PS216"/>
      <c r="PT216"/>
      <c r="PU216"/>
      <c r="PV216"/>
      <c r="PW216"/>
      <c r="PX216"/>
      <c r="PY216"/>
      <c r="PZ216"/>
      <c r="QA216"/>
      <c r="QB216"/>
      <c r="QC216"/>
      <c r="QD216"/>
      <c r="QE216"/>
      <c r="QF216"/>
      <c r="QG216"/>
      <c r="QH216"/>
      <c r="QI216"/>
      <c r="QJ216"/>
      <c r="QK216"/>
      <c r="QL216"/>
      <c r="QM216"/>
      <c r="QN216"/>
      <c r="QO216"/>
      <c r="QP216"/>
      <c r="QQ216"/>
      <c r="QR216"/>
      <c r="QS216"/>
      <c r="QT216"/>
      <c r="QU216"/>
      <c r="QV216"/>
      <c r="QW216"/>
      <c r="QX216"/>
      <c r="QY216"/>
      <c r="QZ216"/>
      <c r="RA216"/>
      <c r="RB216"/>
      <c r="RC216"/>
      <c r="RD216"/>
      <c r="RE216"/>
      <c r="RF216"/>
      <c r="RG216"/>
      <c r="RH216"/>
      <c r="RI216"/>
      <c r="RJ216"/>
      <c r="RK216"/>
      <c r="RL216"/>
      <c r="RM216"/>
      <c r="RN216"/>
      <c r="RO216"/>
      <c r="RP216"/>
      <c r="RQ216"/>
      <c r="RR216"/>
      <c r="RS216"/>
      <c r="RT216"/>
      <c r="RU216"/>
      <c r="RV216"/>
      <c r="RW216"/>
      <c r="RX216"/>
      <c r="RY216"/>
      <c r="RZ216"/>
      <c r="SA216"/>
      <c r="SB216"/>
      <c r="SC216"/>
      <c r="SD216"/>
      <c r="SE216"/>
      <c r="SF216"/>
      <c r="SG216"/>
      <c r="SH216"/>
      <c r="SI216"/>
      <c r="SJ216"/>
      <c r="SK216"/>
      <c r="SL216"/>
      <c r="SM216"/>
      <c r="SN216"/>
      <c r="SO216"/>
      <c r="SP216"/>
      <c r="SQ216"/>
      <c r="SR216"/>
      <c r="SS216"/>
      <c r="ST216"/>
      <c r="SU216"/>
      <c r="SV216"/>
      <c r="SW216"/>
      <c r="SX216"/>
      <c r="SY216"/>
      <c r="SZ216"/>
      <c r="TA216"/>
      <c r="TB216"/>
      <c r="TC216"/>
      <c r="TD216"/>
      <c r="TE216"/>
      <c r="TF216"/>
      <c r="TG216"/>
      <c r="TH216"/>
      <c r="TI216"/>
      <c r="TJ216"/>
      <c r="TK216"/>
      <c r="TL216"/>
      <c r="TM216"/>
      <c r="TN216"/>
      <c r="TO216"/>
      <c r="TP216"/>
      <c r="TQ216"/>
      <c r="TR216"/>
      <c r="TS216"/>
      <c r="TT216"/>
      <c r="TU216"/>
      <c r="TV216"/>
      <c r="TW216"/>
      <c r="TX216"/>
      <c r="TY216"/>
      <c r="TZ216"/>
      <c r="UA216"/>
      <c r="UB216"/>
      <c r="UC216"/>
      <c r="UD216"/>
      <c r="UE216"/>
      <c r="UF216"/>
      <c r="UG216"/>
      <c r="UH216"/>
      <c r="UI216"/>
      <c r="UJ216"/>
      <c r="UK216"/>
      <c r="UL216"/>
      <c r="UM216"/>
      <c r="UN216"/>
      <c r="UO216"/>
      <c r="UP216"/>
      <c r="UQ216"/>
      <c r="UR216"/>
      <c r="US216"/>
      <c r="UT216"/>
      <c r="UU216"/>
      <c r="UV216"/>
      <c r="UW216"/>
      <c r="UX216"/>
      <c r="UY216"/>
      <c r="UZ216"/>
      <c r="VA216"/>
      <c r="VB216"/>
      <c r="VC216"/>
      <c r="VD216"/>
      <c r="VE216"/>
      <c r="VF216"/>
      <c r="VG216"/>
      <c r="VH216"/>
      <c r="VI216"/>
      <c r="VJ216"/>
      <c r="VK216"/>
      <c r="VL216"/>
      <c r="VM216"/>
      <c r="VN216"/>
      <c r="VO216"/>
      <c r="VP216"/>
      <c r="VQ216"/>
      <c r="VR216"/>
      <c r="VS216"/>
      <c r="VT216"/>
      <c r="VU216"/>
      <c r="VV216"/>
      <c r="VW216"/>
      <c r="VX216"/>
      <c r="VY216"/>
      <c r="VZ216"/>
      <c r="WA216"/>
      <c r="WB216"/>
      <c r="WC216"/>
      <c r="WD216"/>
      <c r="WE216"/>
      <c r="WF216"/>
      <c r="WG216"/>
      <c r="WH216"/>
      <c r="WI216"/>
      <c r="WJ216"/>
      <c r="WK216"/>
      <c r="WL216"/>
      <c r="WM216"/>
      <c r="WN216"/>
      <c r="WO216"/>
      <c r="WP216"/>
      <c r="WQ216"/>
      <c r="WR216"/>
      <c r="WS216"/>
      <c r="WT216"/>
      <c r="WU216"/>
      <c r="WV216"/>
      <c r="WW216"/>
      <c r="WX216"/>
      <c r="WY216"/>
      <c r="WZ216"/>
      <c r="XA216"/>
      <c r="XB216"/>
      <c r="XC216"/>
      <c r="XD216"/>
      <c r="XE216"/>
      <c r="XF216"/>
      <c r="XG216"/>
      <c r="XH216"/>
      <c r="XI216"/>
      <c r="XJ216"/>
      <c r="XK216"/>
      <c r="XL216"/>
      <c r="XM216"/>
      <c r="XN216"/>
      <c r="XO216"/>
      <c r="XP216"/>
      <c r="XQ216"/>
      <c r="XR216"/>
      <c r="XS216"/>
      <c r="XT216"/>
      <c r="XU216"/>
      <c r="XV216"/>
      <c r="XW216"/>
      <c r="XX216"/>
      <c r="XY216"/>
      <c r="XZ216"/>
      <c r="YA216"/>
      <c r="YB216"/>
      <c r="YC216"/>
      <c r="YD216"/>
      <c r="YE216"/>
      <c r="YF216"/>
      <c r="YG216"/>
      <c r="YH216"/>
      <c r="YI216"/>
      <c r="YJ216"/>
      <c r="YK216"/>
      <c r="YL216"/>
      <c r="YM216"/>
      <c r="YN216"/>
      <c r="YO216"/>
      <c r="YP216"/>
      <c r="YQ216"/>
      <c r="YR216"/>
      <c r="YS216"/>
      <c r="YT216"/>
      <c r="YU216"/>
      <c r="YV216"/>
      <c r="YW216"/>
      <c r="YX216"/>
      <c r="YY216"/>
      <c r="YZ216"/>
      <c r="ZA216"/>
      <c r="ZB216"/>
      <c r="ZC216"/>
      <c r="ZD216"/>
      <c r="ZE216"/>
      <c r="ZF216"/>
      <c r="ZG216"/>
      <c r="ZH216"/>
      <c r="ZI216"/>
      <c r="ZJ216"/>
      <c r="ZK216"/>
      <c r="ZL216"/>
      <c r="ZM216"/>
      <c r="ZN216"/>
      <c r="ZO216"/>
      <c r="ZP216"/>
      <c r="ZQ216"/>
      <c r="ZR216"/>
      <c r="ZS216"/>
      <c r="ZT216"/>
      <c r="ZU216"/>
      <c r="ZV216"/>
      <c r="ZW216"/>
      <c r="ZX216"/>
      <c r="ZY216"/>
      <c r="ZZ216"/>
      <c r="AAA216"/>
      <c r="AAB216"/>
      <c r="AAC216"/>
      <c r="AAD216"/>
      <c r="AAE216"/>
      <c r="AAF216"/>
      <c r="AAG216"/>
      <c r="AAH216"/>
      <c r="AAI216"/>
      <c r="AAJ216"/>
      <c r="AAK216"/>
      <c r="AAL216"/>
      <c r="AAM216"/>
      <c r="AAN216"/>
      <c r="AAO216"/>
      <c r="AAP216"/>
      <c r="AAQ216"/>
      <c r="AAR216"/>
      <c r="AAS216"/>
      <c r="AAT216"/>
      <c r="AAU216"/>
      <c r="AAV216"/>
      <c r="AAW216"/>
      <c r="AAX216"/>
      <c r="AAY216"/>
      <c r="AAZ216"/>
      <c r="ABA216"/>
      <c r="ABB216"/>
      <c r="ABC216"/>
      <c r="ABD216"/>
      <c r="ABE216"/>
      <c r="ABF216"/>
      <c r="ABG216"/>
      <c r="ABH216"/>
      <c r="ABI216"/>
      <c r="ABJ216"/>
      <c r="ABK216"/>
      <c r="ABL216"/>
      <c r="ABM216"/>
      <c r="ABN216"/>
      <c r="ABO216"/>
      <c r="ABP216"/>
      <c r="ABQ216"/>
      <c r="ABR216"/>
      <c r="ABS216"/>
      <c r="ABT216"/>
      <c r="ABU216"/>
      <c r="ABV216"/>
      <c r="ABW216"/>
      <c r="ABX216"/>
      <c r="ABY216"/>
      <c r="ABZ216"/>
      <c r="ACA216"/>
      <c r="ACB216"/>
      <c r="ACC216"/>
      <c r="ACD216"/>
      <c r="ACE216"/>
      <c r="ACF216"/>
      <c r="ACG216"/>
      <c r="ACH216"/>
      <c r="ACI216"/>
      <c r="ACJ216"/>
      <c r="ACK216"/>
      <c r="ACL216"/>
      <c r="ACM216"/>
      <c r="ACN216"/>
      <c r="ACO216"/>
      <c r="ACP216"/>
      <c r="ACQ216"/>
      <c r="ACR216"/>
      <c r="ACS216"/>
      <c r="ACT216"/>
      <c r="ACU216"/>
      <c r="ACV216"/>
      <c r="ACW216"/>
      <c r="ACX216"/>
      <c r="ACY216"/>
      <c r="ACZ216"/>
      <c r="ADA216"/>
      <c r="ADB216"/>
      <c r="ADC216"/>
      <c r="ADD216"/>
      <c r="ADE216"/>
      <c r="ADF216"/>
      <c r="ADG216"/>
      <c r="ADH216"/>
      <c r="ADI216"/>
      <c r="ADJ216"/>
      <c r="ADK216"/>
      <c r="ADL216"/>
      <c r="ADM216"/>
      <c r="ADN216"/>
      <c r="ADO216"/>
      <c r="ADP216"/>
      <c r="ADQ216"/>
      <c r="ADR216"/>
      <c r="ADS216"/>
      <c r="ADT216"/>
      <c r="ADU216"/>
      <c r="ADV216"/>
      <c r="ADW216"/>
      <c r="ADX216"/>
      <c r="ADY216"/>
      <c r="ADZ216"/>
      <c r="AEA216"/>
      <c r="AEB216"/>
      <c r="AEC216"/>
      <c r="AED216"/>
      <c r="AEE216"/>
      <c r="AEF216"/>
      <c r="AEG216"/>
      <c r="AEH216"/>
      <c r="AEI216"/>
      <c r="AEJ216"/>
      <c r="AEK216"/>
      <c r="AEL216"/>
      <c r="AEM216"/>
      <c r="AEN216"/>
      <c r="AEO216"/>
      <c r="AEP216"/>
      <c r="AEQ216"/>
      <c r="AER216"/>
      <c r="AES216"/>
      <c r="AET216"/>
      <c r="AEU216"/>
      <c r="AEV216"/>
      <c r="AEW216"/>
      <c r="AEX216"/>
      <c r="AEY216"/>
      <c r="AEZ216"/>
      <c r="AFA216"/>
      <c r="AFB216"/>
      <c r="AFC216"/>
      <c r="AFD216"/>
      <c r="AFE216"/>
      <c r="AFF216"/>
      <c r="AFG216"/>
      <c r="AFH216"/>
      <c r="AFI216"/>
      <c r="AFJ216"/>
      <c r="AFK216"/>
      <c r="AFL216"/>
      <c r="AFM216"/>
      <c r="AFN216"/>
      <c r="AFO216"/>
      <c r="AFP216"/>
      <c r="AFQ216"/>
      <c r="AFR216"/>
      <c r="AFS216"/>
      <c r="AFT216"/>
      <c r="AFU216"/>
      <c r="AFV216"/>
      <c r="AFW216"/>
      <c r="AFX216"/>
      <c r="AFY216"/>
      <c r="AFZ216"/>
      <c r="AGA216"/>
      <c r="AGB216"/>
      <c r="AGC216"/>
      <c r="AGD216"/>
      <c r="AGE216"/>
      <c r="AGF216"/>
      <c r="AGG216"/>
      <c r="AGH216"/>
      <c r="AGI216"/>
      <c r="AGJ216"/>
      <c r="AGK216"/>
      <c r="AGL216"/>
      <c r="AGM216"/>
      <c r="AGN216"/>
      <c r="AGO216"/>
      <c r="AGP216"/>
      <c r="AGQ216"/>
      <c r="AGR216"/>
      <c r="AGS216"/>
      <c r="AGT216"/>
      <c r="AGU216"/>
      <c r="AGV216"/>
      <c r="AGW216"/>
      <c r="AGX216"/>
      <c r="AGY216"/>
      <c r="AGZ216"/>
      <c r="AHA216"/>
      <c r="AHB216"/>
      <c r="AHC216"/>
      <c r="AHD216"/>
      <c r="AHE216"/>
      <c r="AHF216"/>
      <c r="AHG216"/>
      <c r="AHH216"/>
      <c r="AHI216"/>
      <c r="AHJ216"/>
      <c r="AHK216"/>
      <c r="AHL216"/>
      <c r="AHM216"/>
      <c r="AHN216"/>
      <c r="AHO216"/>
      <c r="AHP216"/>
      <c r="AHQ216"/>
      <c r="AHR216"/>
      <c r="AHS216"/>
      <c r="AHT216"/>
      <c r="AHU216"/>
      <c r="AHV216"/>
      <c r="AHW216"/>
      <c r="AHX216"/>
      <c r="AHY216"/>
      <c r="AHZ216"/>
      <c r="AIA216"/>
      <c r="AIB216"/>
      <c r="AIC216"/>
      <c r="AID216"/>
      <c r="AIE216"/>
      <c r="AIF216"/>
      <c r="AIG216"/>
      <c r="AIH216"/>
      <c r="AII216"/>
      <c r="AIJ216"/>
      <c r="AIK216"/>
      <c r="AIL216"/>
      <c r="AIM216"/>
      <c r="AIN216"/>
      <c r="AIO216"/>
      <c r="AIP216"/>
      <c r="AIQ216"/>
      <c r="AIR216"/>
      <c r="AIS216"/>
      <c r="AIT216"/>
      <c r="AIU216"/>
      <c r="AIV216"/>
      <c r="AIW216"/>
      <c r="AIX216"/>
      <c r="AIY216"/>
      <c r="AIZ216"/>
      <c r="AJA216"/>
      <c r="AJB216"/>
      <c r="AJC216"/>
      <c r="AJD216"/>
      <c r="AJE216"/>
      <c r="AJF216"/>
      <c r="AJG216"/>
      <c r="AJH216"/>
      <c r="AJI216"/>
      <c r="AJJ216"/>
      <c r="AJK216"/>
      <c r="AJL216"/>
      <c r="AJM216"/>
      <c r="AJN216"/>
      <c r="AJO216"/>
      <c r="AJP216"/>
      <c r="AJQ216"/>
      <c r="AJR216"/>
      <c r="AJS216"/>
      <c r="AJT216"/>
      <c r="AJU216"/>
      <c r="AJV216"/>
      <c r="AJW216"/>
      <c r="AJX216"/>
      <c r="AJY216"/>
      <c r="AJZ216"/>
      <c r="AKA216"/>
      <c r="AKB216"/>
      <c r="AKC216"/>
      <c r="AKD216"/>
      <c r="AKE216"/>
      <c r="AKF216"/>
      <c r="AKG216"/>
      <c r="AKH216"/>
      <c r="AKI216"/>
      <c r="AKJ216"/>
      <c r="AKK216"/>
      <c r="AKL216"/>
      <c r="AKM216"/>
      <c r="AKN216"/>
      <c r="AKO216"/>
      <c r="AKP216"/>
      <c r="AKQ216"/>
      <c r="AKR216"/>
      <c r="AKS216"/>
      <c r="AKT216"/>
      <c r="AKU216"/>
      <c r="AKV216"/>
      <c r="AKW216"/>
      <c r="AKX216"/>
      <c r="AKY216"/>
      <c r="AKZ216"/>
      <c r="ALA216"/>
      <c r="ALB216"/>
      <c r="ALC216"/>
      <c r="ALD216"/>
      <c r="ALE216"/>
      <c r="ALF216"/>
      <c r="ALG216"/>
      <c r="ALH216"/>
      <c r="ALI216"/>
      <c r="ALJ216"/>
      <c r="ALK216"/>
      <c r="ALL216"/>
      <c r="ALM216"/>
      <c r="ALN216"/>
      <c r="ALO216"/>
      <c r="ALP216"/>
      <c r="ALQ216"/>
      <c r="ALR216"/>
      <c r="ALS216"/>
      <c r="ALT216"/>
      <c r="ALU216"/>
      <c r="ALV216"/>
      <c r="ALW216"/>
      <c r="ALX216"/>
      <c r="ALY216"/>
      <c r="ALZ216"/>
      <c r="AMA216"/>
      <c r="AMB216"/>
      <c r="AMC216"/>
      <c r="AMD216"/>
      <c r="AME216"/>
      <c r="AMF216"/>
      <c r="AMG216"/>
      <c r="AMH216"/>
      <c r="AMI216"/>
      <c r="AMJ216"/>
      <c r="AMK216"/>
    </row>
    <row r="217" spans="1:1025" s="4" customFormat="1" ht="17.100000000000001" customHeight="1">
      <c r="A217" s="21" t="s">
        <v>1160</v>
      </c>
      <c r="B217" s="20">
        <f>SUM(C217:W217)</f>
        <v>121</v>
      </c>
      <c r="C217" s="20"/>
      <c r="D217" s="20">
        <v>0</v>
      </c>
      <c r="E217" s="3">
        <v>0</v>
      </c>
      <c r="F217" s="3">
        <v>0</v>
      </c>
      <c r="J217" s="4">
        <v>42</v>
      </c>
      <c r="K217" s="4">
        <v>42</v>
      </c>
      <c r="M217" s="4">
        <v>37</v>
      </c>
      <c r="JA217"/>
      <c r="JB217"/>
      <c r="JC217"/>
      <c r="JD217"/>
      <c r="JE217"/>
      <c r="JF217"/>
      <c r="JG217"/>
      <c r="JH217"/>
      <c r="JI217"/>
      <c r="JJ217"/>
      <c r="JK217"/>
      <c r="JL217"/>
      <c r="JM217"/>
      <c r="JN217"/>
      <c r="JO217"/>
      <c r="JP217"/>
      <c r="JQ217"/>
      <c r="JR217"/>
      <c r="JS217"/>
      <c r="JT217"/>
      <c r="JU217"/>
      <c r="JV217"/>
      <c r="JW217"/>
      <c r="JX217"/>
      <c r="JY217"/>
      <c r="JZ217"/>
      <c r="KA217"/>
      <c r="KB217"/>
      <c r="KC217"/>
      <c r="KD217"/>
      <c r="KE217"/>
      <c r="KF217"/>
      <c r="KG217"/>
      <c r="KH217"/>
      <c r="KI217"/>
      <c r="KJ217"/>
      <c r="KK217"/>
      <c r="KL217"/>
      <c r="KM217"/>
      <c r="KN217"/>
      <c r="KO217"/>
      <c r="KP217"/>
      <c r="KQ217"/>
      <c r="KR217"/>
      <c r="KS217"/>
      <c r="KT217"/>
      <c r="KU217"/>
      <c r="KV217"/>
      <c r="KW217"/>
      <c r="KX217"/>
      <c r="KY217"/>
      <c r="KZ217"/>
      <c r="LA217"/>
      <c r="LB217"/>
      <c r="LC217"/>
      <c r="LD217"/>
      <c r="LE217"/>
      <c r="LF217"/>
      <c r="LG217"/>
      <c r="LH217"/>
      <c r="LI217"/>
      <c r="LJ217"/>
      <c r="LK217"/>
      <c r="LL217"/>
      <c r="LM217"/>
      <c r="LN217"/>
      <c r="LO217"/>
      <c r="LP217"/>
      <c r="LQ217"/>
      <c r="LR217"/>
      <c r="LS217"/>
      <c r="LT217"/>
      <c r="LU217"/>
      <c r="LV217"/>
      <c r="LW217"/>
      <c r="LX217"/>
      <c r="LY217"/>
      <c r="LZ217"/>
      <c r="MA217"/>
      <c r="MB217"/>
      <c r="MC217"/>
      <c r="MD217"/>
      <c r="ME217"/>
      <c r="MF217"/>
      <c r="MG217"/>
      <c r="MH217"/>
      <c r="MI217"/>
      <c r="MJ217"/>
      <c r="MK217"/>
      <c r="ML217"/>
      <c r="MM217"/>
      <c r="MN217"/>
      <c r="MO217"/>
      <c r="MP217"/>
      <c r="MQ217"/>
      <c r="MR217"/>
      <c r="MS217"/>
      <c r="MT217"/>
      <c r="MU217"/>
      <c r="MV217"/>
      <c r="MW217"/>
      <c r="MX217"/>
      <c r="MY217"/>
      <c r="MZ217"/>
      <c r="NA217"/>
      <c r="NB217"/>
      <c r="NC217"/>
      <c r="ND217"/>
      <c r="NE217"/>
      <c r="NF217"/>
      <c r="NG217"/>
      <c r="NH217"/>
      <c r="NI217"/>
      <c r="NJ217"/>
      <c r="NK217"/>
      <c r="NL217"/>
      <c r="NM217"/>
      <c r="NN217"/>
      <c r="NO217"/>
      <c r="NP217"/>
      <c r="NQ217"/>
      <c r="NR217"/>
      <c r="NS217"/>
      <c r="NT217"/>
      <c r="NU217"/>
      <c r="NV217"/>
      <c r="NW217"/>
      <c r="NX217"/>
      <c r="NY217"/>
      <c r="NZ217"/>
      <c r="OA217"/>
      <c r="OB217"/>
      <c r="OC217"/>
      <c r="OD217"/>
      <c r="OE217"/>
      <c r="OF217"/>
      <c r="OG217"/>
      <c r="OH217"/>
      <c r="OI217"/>
      <c r="OJ217"/>
      <c r="OK217"/>
      <c r="OL217"/>
      <c r="OM217"/>
      <c r="ON217"/>
      <c r="OO217"/>
      <c r="OP217"/>
      <c r="OQ217"/>
      <c r="OR217"/>
      <c r="OS217"/>
      <c r="OT217"/>
      <c r="OU217"/>
      <c r="OV217"/>
      <c r="OW217"/>
      <c r="OX217"/>
      <c r="OY217"/>
      <c r="OZ217"/>
      <c r="PA217"/>
      <c r="PB217"/>
      <c r="PC217"/>
      <c r="PD217"/>
      <c r="PE217"/>
      <c r="PF217"/>
      <c r="PG217"/>
      <c r="PH217"/>
      <c r="PI217"/>
      <c r="PJ217"/>
      <c r="PK217"/>
      <c r="PL217"/>
      <c r="PM217"/>
      <c r="PN217"/>
      <c r="PO217"/>
      <c r="PP217"/>
      <c r="PQ217"/>
      <c r="PR217"/>
      <c r="PS217"/>
      <c r="PT217"/>
      <c r="PU217"/>
      <c r="PV217"/>
      <c r="PW217"/>
      <c r="PX217"/>
      <c r="PY217"/>
      <c r="PZ217"/>
      <c r="QA217"/>
      <c r="QB217"/>
      <c r="QC217"/>
      <c r="QD217"/>
      <c r="QE217"/>
      <c r="QF217"/>
      <c r="QG217"/>
      <c r="QH217"/>
      <c r="QI217"/>
      <c r="QJ217"/>
      <c r="QK217"/>
      <c r="QL217"/>
      <c r="QM217"/>
      <c r="QN217"/>
      <c r="QO217"/>
      <c r="QP217"/>
      <c r="QQ217"/>
      <c r="QR217"/>
      <c r="QS217"/>
      <c r="QT217"/>
      <c r="QU217"/>
      <c r="QV217"/>
      <c r="QW217"/>
      <c r="QX217"/>
      <c r="QY217"/>
      <c r="QZ217"/>
      <c r="RA217"/>
      <c r="RB217"/>
      <c r="RC217"/>
      <c r="RD217"/>
      <c r="RE217"/>
      <c r="RF217"/>
      <c r="RG217"/>
      <c r="RH217"/>
      <c r="RI217"/>
      <c r="RJ217"/>
      <c r="RK217"/>
      <c r="RL217"/>
      <c r="RM217"/>
      <c r="RN217"/>
      <c r="RO217"/>
      <c r="RP217"/>
      <c r="RQ217"/>
      <c r="RR217"/>
      <c r="RS217"/>
      <c r="RT217"/>
      <c r="RU217"/>
      <c r="RV217"/>
      <c r="RW217"/>
      <c r="RX217"/>
      <c r="RY217"/>
      <c r="RZ217"/>
      <c r="SA217"/>
      <c r="SB217"/>
      <c r="SC217"/>
      <c r="SD217"/>
      <c r="SE217"/>
      <c r="SF217"/>
      <c r="SG217"/>
      <c r="SH217"/>
      <c r="SI217"/>
      <c r="SJ217"/>
      <c r="SK217"/>
      <c r="SL217"/>
      <c r="SM217"/>
      <c r="SN217"/>
      <c r="SO217"/>
      <c r="SP217"/>
      <c r="SQ217"/>
      <c r="SR217"/>
      <c r="SS217"/>
      <c r="ST217"/>
      <c r="SU217"/>
      <c r="SV217"/>
      <c r="SW217"/>
      <c r="SX217"/>
      <c r="SY217"/>
      <c r="SZ217"/>
      <c r="TA217"/>
      <c r="TB217"/>
      <c r="TC217"/>
      <c r="TD217"/>
      <c r="TE217"/>
      <c r="TF217"/>
      <c r="TG217"/>
      <c r="TH217"/>
      <c r="TI217"/>
      <c r="TJ217"/>
      <c r="TK217"/>
      <c r="TL217"/>
      <c r="TM217"/>
      <c r="TN217"/>
      <c r="TO217"/>
      <c r="TP217"/>
      <c r="TQ217"/>
      <c r="TR217"/>
      <c r="TS217"/>
      <c r="TT217"/>
      <c r="TU217"/>
      <c r="TV217"/>
      <c r="TW217"/>
      <c r="TX217"/>
      <c r="TY217"/>
      <c r="TZ217"/>
      <c r="UA217"/>
      <c r="UB217"/>
      <c r="UC217"/>
      <c r="UD217"/>
      <c r="UE217"/>
      <c r="UF217"/>
      <c r="UG217"/>
      <c r="UH217"/>
      <c r="UI217"/>
      <c r="UJ217"/>
      <c r="UK217"/>
      <c r="UL217"/>
      <c r="UM217"/>
      <c r="UN217"/>
      <c r="UO217"/>
      <c r="UP217"/>
      <c r="UQ217"/>
      <c r="UR217"/>
      <c r="US217"/>
      <c r="UT217"/>
      <c r="UU217"/>
      <c r="UV217"/>
      <c r="UW217"/>
      <c r="UX217"/>
      <c r="UY217"/>
      <c r="UZ217"/>
      <c r="VA217"/>
      <c r="VB217"/>
      <c r="VC217"/>
      <c r="VD217"/>
      <c r="VE217"/>
      <c r="VF217"/>
      <c r="VG217"/>
      <c r="VH217"/>
      <c r="VI217"/>
      <c r="VJ217"/>
      <c r="VK217"/>
      <c r="VL217"/>
      <c r="VM217"/>
      <c r="VN217"/>
      <c r="VO217"/>
      <c r="VP217"/>
      <c r="VQ217"/>
      <c r="VR217"/>
      <c r="VS217"/>
      <c r="VT217"/>
      <c r="VU217"/>
      <c r="VV217"/>
      <c r="VW217"/>
      <c r="VX217"/>
      <c r="VY217"/>
      <c r="VZ217"/>
      <c r="WA217"/>
      <c r="WB217"/>
      <c r="WC217"/>
      <c r="WD217"/>
      <c r="WE217"/>
      <c r="WF217"/>
      <c r="WG217"/>
      <c r="WH217"/>
      <c r="WI217"/>
      <c r="WJ217"/>
      <c r="WK217"/>
      <c r="WL217"/>
      <c r="WM217"/>
      <c r="WN217"/>
      <c r="WO217"/>
      <c r="WP217"/>
      <c r="WQ217"/>
      <c r="WR217"/>
      <c r="WS217"/>
      <c r="WT217"/>
      <c r="WU217"/>
      <c r="WV217"/>
      <c r="WW217"/>
      <c r="WX217"/>
      <c r="WY217"/>
      <c r="WZ217"/>
      <c r="XA217"/>
      <c r="XB217"/>
      <c r="XC217"/>
      <c r="XD217"/>
      <c r="XE217"/>
      <c r="XF217"/>
      <c r="XG217"/>
      <c r="XH217"/>
      <c r="XI217"/>
      <c r="XJ217"/>
      <c r="XK217"/>
      <c r="XL217"/>
      <c r="XM217"/>
      <c r="XN217"/>
      <c r="XO217"/>
      <c r="XP217"/>
      <c r="XQ217"/>
      <c r="XR217"/>
      <c r="XS217"/>
      <c r="XT217"/>
      <c r="XU217"/>
      <c r="XV217"/>
      <c r="XW217"/>
      <c r="XX217"/>
      <c r="XY217"/>
      <c r="XZ217"/>
      <c r="YA217"/>
      <c r="YB217"/>
      <c r="YC217"/>
      <c r="YD217"/>
      <c r="YE217"/>
      <c r="YF217"/>
      <c r="YG217"/>
      <c r="YH217"/>
      <c r="YI217"/>
      <c r="YJ217"/>
      <c r="YK217"/>
      <c r="YL217"/>
      <c r="YM217"/>
      <c r="YN217"/>
      <c r="YO217"/>
      <c r="YP217"/>
      <c r="YQ217"/>
      <c r="YR217"/>
      <c r="YS217"/>
      <c r="YT217"/>
      <c r="YU217"/>
      <c r="YV217"/>
      <c r="YW217"/>
      <c r="YX217"/>
      <c r="YY217"/>
      <c r="YZ217"/>
      <c r="ZA217"/>
      <c r="ZB217"/>
      <c r="ZC217"/>
      <c r="ZD217"/>
      <c r="ZE217"/>
      <c r="ZF217"/>
      <c r="ZG217"/>
      <c r="ZH217"/>
      <c r="ZI217"/>
      <c r="ZJ217"/>
      <c r="ZK217"/>
      <c r="ZL217"/>
      <c r="ZM217"/>
      <c r="ZN217"/>
      <c r="ZO217"/>
      <c r="ZP217"/>
      <c r="ZQ217"/>
      <c r="ZR217"/>
      <c r="ZS217"/>
      <c r="ZT217"/>
      <c r="ZU217"/>
      <c r="ZV217"/>
      <c r="ZW217"/>
      <c r="ZX217"/>
      <c r="ZY217"/>
      <c r="ZZ217"/>
      <c r="AAA217"/>
      <c r="AAB217"/>
      <c r="AAC217"/>
      <c r="AAD217"/>
      <c r="AAE217"/>
      <c r="AAF217"/>
      <c r="AAG217"/>
      <c r="AAH217"/>
      <c r="AAI217"/>
      <c r="AAJ217"/>
      <c r="AAK217"/>
      <c r="AAL217"/>
      <c r="AAM217"/>
      <c r="AAN217"/>
      <c r="AAO217"/>
      <c r="AAP217"/>
      <c r="AAQ217"/>
      <c r="AAR217"/>
      <c r="AAS217"/>
      <c r="AAT217"/>
      <c r="AAU217"/>
      <c r="AAV217"/>
      <c r="AAW217"/>
      <c r="AAX217"/>
      <c r="AAY217"/>
      <c r="AAZ217"/>
      <c r="ABA217"/>
      <c r="ABB217"/>
      <c r="ABC217"/>
      <c r="ABD217"/>
      <c r="ABE217"/>
      <c r="ABF217"/>
      <c r="ABG217"/>
      <c r="ABH217"/>
      <c r="ABI217"/>
      <c r="ABJ217"/>
      <c r="ABK217"/>
      <c r="ABL217"/>
      <c r="ABM217"/>
      <c r="ABN217"/>
      <c r="ABO217"/>
      <c r="ABP217"/>
      <c r="ABQ217"/>
      <c r="ABR217"/>
      <c r="ABS217"/>
      <c r="ABT217"/>
      <c r="ABU217"/>
      <c r="ABV217"/>
      <c r="ABW217"/>
      <c r="ABX217"/>
      <c r="ABY217"/>
      <c r="ABZ217"/>
      <c r="ACA217"/>
      <c r="ACB217"/>
      <c r="ACC217"/>
      <c r="ACD217"/>
      <c r="ACE217"/>
      <c r="ACF217"/>
      <c r="ACG217"/>
      <c r="ACH217"/>
      <c r="ACI217"/>
      <c r="ACJ217"/>
      <c r="ACK217"/>
      <c r="ACL217"/>
      <c r="ACM217"/>
      <c r="ACN217"/>
      <c r="ACO217"/>
      <c r="ACP217"/>
      <c r="ACQ217"/>
      <c r="ACR217"/>
      <c r="ACS217"/>
      <c r="ACT217"/>
      <c r="ACU217"/>
      <c r="ACV217"/>
      <c r="ACW217"/>
      <c r="ACX217"/>
      <c r="ACY217"/>
      <c r="ACZ217"/>
      <c r="ADA217"/>
      <c r="ADB217"/>
      <c r="ADC217"/>
      <c r="ADD217"/>
      <c r="ADE217"/>
      <c r="ADF217"/>
      <c r="ADG217"/>
      <c r="ADH217"/>
      <c r="ADI217"/>
      <c r="ADJ217"/>
      <c r="ADK217"/>
      <c r="ADL217"/>
      <c r="ADM217"/>
      <c r="ADN217"/>
      <c r="ADO217"/>
      <c r="ADP217"/>
      <c r="ADQ217"/>
      <c r="ADR217"/>
      <c r="ADS217"/>
      <c r="ADT217"/>
      <c r="ADU217"/>
      <c r="ADV217"/>
      <c r="ADW217"/>
      <c r="ADX217"/>
      <c r="ADY217"/>
      <c r="ADZ217"/>
      <c r="AEA217"/>
      <c r="AEB217"/>
      <c r="AEC217"/>
      <c r="AED217"/>
      <c r="AEE217"/>
      <c r="AEF217"/>
      <c r="AEG217"/>
      <c r="AEH217"/>
      <c r="AEI217"/>
      <c r="AEJ217"/>
      <c r="AEK217"/>
      <c r="AEL217"/>
      <c r="AEM217"/>
      <c r="AEN217"/>
      <c r="AEO217"/>
      <c r="AEP217"/>
      <c r="AEQ217"/>
      <c r="AER217"/>
      <c r="AES217"/>
      <c r="AET217"/>
      <c r="AEU217"/>
      <c r="AEV217"/>
      <c r="AEW217"/>
      <c r="AEX217"/>
      <c r="AEY217"/>
      <c r="AEZ217"/>
      <c r="AFA217"/>
      <c r="AFB217"/>
      <c r="AFC217"/>
      <c r="AFD217"/>
      <c r="AFE217"/>
      <c r="AFF217"/>
      <c r="AFG217"/>
      <c r="AFH217"/>
      <c r="AFI217"/>
      <c r="AFJ217"/>
      <c r="AFK217"/>
      <c r="AFL217"/>
      <c r="AFM217"/>
      <c r="AFN217"/>
      <c r="AFO217"/>
      <c r="AFP217"/>
      <c r="AFQ217"/>
      <c r="AFR217"/>
      <c r="AFS217"/>
      <c r="AFT217"/>
      <c r="AFU217"/>
      <c r="AFV217"/>
      <c r="AFW217"/>
      <c r="AFX217"/>
      <c r="AFY217"/>
      <c r="AFZ217"/>
      <c r="AGA217"/>
      <c r="AGB217"/>
      <c r="AGC217"/>
      <c r="AGD217"/>
      <c r="AGE217"/>
      <c r="AGF217"/>
      <c r="AGG217"/>
      <c r="AGH217"/>
      <c r="AGI217"/>
      <c r="AGJ217"/>
      <c r="AGK217"/>
      <c r="AGL217"/>
      <c r="AGM217"/>
      <c r="AGN217"/>
      <c r="AGO217"/>
      <c r="AGP217"/>
      <c r="AGQ217"/>
      <c r="AGR217"/>
      <c r="AGS217"/>
      <c r="AGT217"/>
      <c r="AGU217"/>
      <c r="AGV217"/>
      <c r="AGW217"/>
      <c r="AGX217"/>
      <c r="AGY217"/>
      <c r="AGZ217"/>
      <c r="AHA217"/>
      <c r="AHB217"/>
      <c r="AHC217"/>
      <c r="AHD217"/>
      <c r="AHE217"/>
      <c r="AHF217"/>
      <c r="AHG217"/>
      <c r="AHH217"/>
      <c r="AHI217"/>
      <c r="AHJ217"/>
      <c r="AHK217"/>
      <c r="AHL217"/>
      <c r="AHM217"/>
      <c r="AHN217"/>
      <c r="AHO217"/>
      <c r="AHP217"/>
      <c r="AHQ217"/>
      <c r="AHR217"/>
      <c r="AHS217"/>
      <c r="AHT217"/>
      <c r="AHU217"/>
      <c r="AHV217"/>
      <c r="AHW217"/>
      <c r="AHX217"/>
      <c r="AHY217"/>
      <c r="AHZ217"/>
      <c r="AIA217"/>
      <c r="AIB217"/>
      <c r="AIC217"/>
      <c r="AID217"/>
      <c r="AIE217"/>
      <c r="AIF217"/>
      <c r="AIG217"/>
      <c r="AIH217"/>
      <c r="AII217"/>
      <c r="AIJ217"/>
      <c r="AIK217"/>
      <c r="AIL217"/>
      <c r="AIM217"/>
      <c r="AIN217"/>
      <c r="AIO217"/>
      <c r="AIP217"/>
      <c r="AIQ217"/>
      <c r="AIR217"/>
      <c r="AIS217"/>
      <c r="AIT217"/>
      <c r="AIU217"/>
      <c r="AIV217"/>
      <c r="AIW217"/>
      <c r="AIX217"/>
      <c r="AIY217"/>
      <c r="AIZ217"/>
      <c r="AJA217"/>
      <c r="AJB217"/>
      <c r="AJC217"/>
      <c r="AJD217"/>
      <c r="AJE217"/>
      <c r="AJF217"/>
      <c r="AJG217"/>
      <c r="AJH217"/>
      <c r="AJI217"/>
      <c r="AJJ217"/>
      <c r="AJK217"/>
      <c r="AJL217"/>
      <c r="AJM217"/>
      <c r="AJN217"/>
      <c r="AJO217"/>
      <c r="AJP217"/>
      <c r="AJQ217"/>
      <c r="AJR217"/>
      <c r="AJS217"/>
      <c r="AJT217"/>
      <c r="AJU217"/>
      <c r="AJV217"/>
      <c r="AJW217"/>
      <c r="AJX217"/>
      <c r="AJY217"/>
      <c r="AJZ217"/>
      <c r="AKA217"/>
      <c r="AKB217"/>
      <c r="AKC217"/>
      <c r="AKD217"/>
      <c r="AKE217"/>
      <c r="AKF217"/>
      <c r="AKG217"/>
      <c r="AKH217"/>
      <c r="AKI217"/>
      <c r="AKJ217"/>
      <c r="AKK217"/>
      <c r="AKL217"/>
      <c r="AKM217"/>
      <c r="AKN217"/>
      <c r="AKO217"/>
      <c r="AKP217"/>
      <c r="AKQ217"/>
      <c r="AKR217"/>
      <c r="AKS217"/>
      <c r="AKT217"/>
      <c r="AKU217"/>
      <c r="AKV217"/>
      <c r="AKW217"/>
      <c r="AKX217"/>
      <c r="AKY217"/>
      <c r="AKZ217"/>
      <c r="ALA217"/>
      <c r="ALB217"/>
      <c r="ALC217"/>
      <c r="ALD217"/>
      <c r="ALE217"/>
      <c r="ALF217"/>
      <c r="ALG217"/>
      <c r="ALH217"/>
      <c r="ALI217"/>
      <c r="ALJ217"/>
      <c r="ALK217"/>
      <c r="ALL217"/>
      <c r="ALM217"/>
      <c r="ALN217"/>
      <c r="ALO217"/>
      <c r="ALP217"/>
      <c r="ALQ217"/>
      <c r="ALR217"/>
      <c r="ALS217"/>
      <c r="ALT217"/>
      <c r="ALU217"/>
      <c r="ALV217"/>
      <c r="ALW217"/>
      <c r="ALX217"/>
      <c r="ALY217"/>
      <c r="ALZ217"/>
      <c r="AMA217"/>
      <c r="AMB217"/>
      <c r="AMC217"/>
      <c r="AMD217"/>
      <c r="AME217"/>
      <c r="AMF217"/>
      <c r="AMG217"/>
      <c r="AMH217"/>
      <c r="AMI217"/>
      <c r="AMJ217"/>
      <c r="AMK217"/>
    </row>
    <row r="218" spans="1:1025" ht="17.100000000000001" customHeight="1">
      <c r="A218" s="21" t="s">
        <v>1368</v>
      </c>
      <c r="B218" s="20">
        <f>SUM(C218:W218)</f>
        <v>120</v>
      </c>
      <c r="D218" s="20">
        <v>120</v>
      </c>
      <c r="F218" s="3">
        <v>0</v>
      </c>
    </row>
    <row r="219" spans="1:1025" ht="17.100000000000001" customHeight="1">
      <c r="A219" s="21" t="s">
        <v>1369</v>
      </c>
      <c r="B219" s="20">
        <f>SUM(C219:W219)</f>
        <v>120</v>
      </c>
      <c r="D219" s="20">
        <v>120</v>
      </c>
      <c r="F219" s="3">
        <v>0</v>
      </c>
    </row>
    <row r="220" spans="1:1025" ht="17.100000000000001" customHeight="1">
      <c r="A220" s="21" t="s">
        <v>1412</v>
      </c>
      <c r="B220" s="20">
        <f>SUM(C220:W220)</f>
        <v>120</v>
      </c>
      <c r="C220" s="20">
        <v>120</v>
      </c>
    </row>
    <row r="221" spans="1:1025" ht="17.100000000000001" customHeight="1">
      <c r="A221" s="21" t="s">
        <v>1372</v>
      </c>
      <c r="B221" s="20">
        <f>SUM(C221:W221)</f>
        <v>119</v>
      </c>
      <c r="C221" s="20">
        <v>56</v>
      </c>
      <c r="D221" s="20">
        <f>31+32</f>
        <v>63</v>
      </c>
      <c r="F221" s="3">
        <v>0</v>
      </c>
    </row>
    <row r="222" spans="1:1025" s="4" customFormat="1" ht="17.100000000000001" customHeight="1">
      <c r="A222" s="21" t="s">
        <v>1326</v>
      </c>
      <c r="B222" s="20">
        <f>SUM(C222:W222)</f>
        <v>118.6</v>
      </c>
      <c r="C222" s="20"/>
      <c r="D222" s="20">
        <f>53.6+35</f>
        <v>88.6</v>
      </c>
      <c r="E222" s="3">
        <f>SUM(30)</f>
        <v>30</v>
      </c>
      <c r="F222" s="3">
        <v>0</v>
      </c>
      <c r="H222" s="3"/>
      <c r="JA222"/>
      <c r="JB222"/>
      <c r="JC222"/>
      <c r="JD222"/>
      <c r="JE222"/>
      <c r="JF222"/>
      <c r="JG222"/>
      <c r="JH222"/>
      <c r="JI222"/>
      <c r="JJ222"/>
      <c r="JK222"/>
      <c r="JL222"/>
      <c r="JM222"/>
      <c r="JN222"/>
      <c r="JO222"/>
      <c r="JP222"/>
      <c r="JQ222"/>
      <c r="JR222"/>
      <c r="JS222"/>
      <c r="JT222"/>
      <c r="JU222"/>
      <c r="JV222"/>
      <c r="JW222"/>
      <c r="JX222"/>
      <c r="JY222"/>
      <c r="JZ222"/>
      <c r="KA222"/>
      <c r="KB222"/>
      <c r="KC222"/>
      <c r="KD222"/>
      <c r="KE222"/>
      <c r="KF222"/>
      <c r="KG222"/>
      <c r="KH222"/>
      <c r="KI222"/>
      <c r="KJ222"/>
      <c r="KK222"/>
      <c r="KL222"/>
      <c r="KM222"/>
      <c r="KN222"/>
      <c r="KO222"/>
      <c r="KP222"/>
      <c r="KQ222"/>
      <c r="KR222"/>
      <c r="KS222"/>
      <c r="KT222"/>
      <c r="KU222"/>
      <c r="KV222"/>
      <c r="KW222"/>
      <c r="KX222"/>
      <c r="KY222"/>
      <c r="KZ222"/>
      <c r="LA222"/>
      <c r="LB222"/>
      <c r="LC222"/>
      <c r="LD222"/>
      <c r="LE222"/>
      <c r="LF222"/>
      <c r="LG222"/>
      <c r="LH222"/>
      <c r="LI222"/>
      <c r="LJ222"/>
      <c r="LK222"/>
      <c r="LL222"/>
      <c r="LM222"/>
      <c r="LN222"/>
      <c r="LO222"/>
      <c r="LP222"/>
      <c r="LQ222"/>
      <c r="LR222"/>
      <c r="LS222"/>
      <c r="LT222"/>
      <c r="LU222"/>
      <c r="LV222"/>
      <c r="LW222"/>
      <c r="LX222"/>
      <c r="LY222"/>
      <c r="LZ222"/>
      <c r="MA222"/>
      <c r="MB222"/>
      <c r="MC222"/>
      <c r="MD222"/>
      <c r="ME222"/>
      <c r="MF222"/>
      <c r="MG222"/>
      <c r="MH222"/>
      <c r="MI222"/>
      <c r="MJ222"/>
      <c r="MK222"/>
      <c r="ML222"/>
      <c r="MM222"/>
      <c r="MN222"/>
      <c r="MO222"/>
      <c r="MP222"/>
      <c r="MQ222"/>
      <c r="MR222"/>
      <c r="MS222"/>
      <c r="MT222"/>
      <c r="MU222"/>
      <c r="MV222"/>
      <c r="MW222"/>
      <c r="MX222"/>
      <c r="MY222"/>
      <c r="MZ222"/>
      <c r="NA222"/>
      <c r="NB222"/>
      <c r="NC222"/>
      <c r="ND222"/>
      <c r="NE222"/>
      <c r="NF222"/>
      <c r="NG222"/>
      <c r="NH222"/>
      <c r="NI222"/>
      <c r="NJ222"/>
      <c r="NK222"/>
      <c r="NL222"/>
      <c r="NM222"/>
      <c r="NN222"/>
      <c r="NO222"/>
      <c r="NP222"/>
      <c r="NQ222"/>
      <c r="NR222"/>
      <c r="NS222"/>
      <c r="NT222"/>
      <c r="NU222"/>
      <c r="NV222"/>
      <c r="NW222"/>
      <c r="NX222"/>
      <c r="NY222"/>
      <c r="NZ222"/>
      <c r="OA222"/>
      <c r="OB222"/>
      <c r="OC222"/>
      <c r="OD222"/>
      <c r="OE222"/>
      <c r="OF222"/>
      <c r="OG222"/>
      <c r="OH222"/>
      <c r="OI222"/>
      <c r="OJ222"/>
      <c r="OK222"/>
      <c r="OL222"/>
      <c r="OM222"/>
      <c r="ON222"/>
      <c r="OO222"/>
      <c r="OP222"/>
      <c r="OQ222"/>
      <c r="OR222"/>
      <c r="OS222"/>
      <c r="OT222"/>
      <c r="OU222"/>
      <c r="OV222"/>
      <c r="OW222"/>
      <c r="OX222"/>
      <c r="OY222"/>
      <c r="OZ222"/>
      <c r="PA222"/>
      <c r="PB222"/>
      <c r="PC222"/>
      <c r="PD222"/>
      <c r="PE222"/>
      <c r="PF222"/>
      <c r="PG222"/>
      <c r="PH222"/>
      <c r="PI222"/>
      <c r="PJ222"/>
      <c r="PK222"/>
      <c r="PL222"/>
      <c r="PM222"/>
      <c r="PN222"/>
      <c r="PO222"/>
      <c r="PP222"/>
      <c r="PQ222"/>
      <c r="PR222"/>
      <c r="PS222"/>
      <c r="PT222"/>
      <c r="PU222"/>
      <c r="PV222"/>
      <c r="PW222"/>
      <c r="PX222"/>
      <c r="PY222"/>
      <c r="PZ222"/>
      <c r="QA222"/>
      <c r="QB222"/>
      <c r="QC222"/>
      <c r="QD222"/>
      <c r="QE222"/>
      <c r="QF222"/>
      <c r="QG222"/>
      <c r="QH222"/>
      <c r="QI222"/>
      <c r="QJ222"/>
      <c r="QK222"/>
      <c r="QL222"/>
      <c r="QM222"/>
      <c r="QN222"/>
      <c r="QO222"/>
      <c r="QP222"/>
      <c r="QQ222"/>
      <c r="QR222"/>
      <c r="QS222"/>
      <c r="QT222"/>
      <c r="QU222"/>
      <c r="QV222"/>
      <c r="QW222"/>
      <c r="QX222"/>
      <c r="QY222"/>
      <c r="QZ222"/>
      <c r="RA222"/>
      <c r="RB222"/>
      <c r="RC222"/>
      <c r="RD222"/>
      <c r="RE222"/>
      <c r="RF222"/>
      <c r="RG222"/>
      <c r="RH222"/>
      <c r="RI222"/>
      <c r="RJ222"/>
      <c r="RK222"/>
      <c r="RL222"/>
      <c r="RM222"/>
      <c r="RN222"/>
      <c r="RO222"/>
      <c r="RP222"/>
      <c r="RQ222"/>
      <c r="RR222"/>
      <c r="RS222"/>
      <c r="RT222"/>
      <c r="RU222"/>
      <c r="RV222"/>
      <c r="RW222"/>
      <c r="RX222"/>
      <c r="RY222"/>
      <c r="RZ222"/>
      <c r="SA222"/>
      <c r="SB222"/>
      <c r="SC222"/>
      <c r="SD222"/>
      <c r="SE222"/>
      <c r="SF222"/>
      <c r="SG222"/>
      <c r="SH222"/>
      <c r="SI222"/>
      <c r="SJ222"/>
      <c r="SK222"/>
      <c r="SL222"/>
      <c r="SM222"/>
      <c r="SN222"/>
      <c r="SO222"/>
      <c r="SP222"/>
      <c r="SQ222"/>
      <c r="SR222"/>
      <c r="SS222"/>
      <c r="ST222"/>
      <c r="SU222"/>
      <c r="SV222"/>
      <c r="SW222"/>
      <c r="SX222"/>
      <c r="SY222"/>
      <c r="SZ222"/>
      <c r="TA222"/>
      <c r="TB222"/>
      <c r="TC222"/>
      <c r="TD222"/>
      <c r="TE222"/>
      <c r="TF222"/>
      <c r="TG222"/>
      <c r="TH222"/>
      <c r="TI222"/>
      <c r="TJ222"/>
      <c r="TK222"/>
      <c r="TL222"/>
      <c r="TM222"/>
      <c r="TN222"/>
      <c r="TO222"/>
      <c r="TP222"/>
      <c r="TQ222"/>
      <c r="TR222"/>
      <c r="TS222"/>
      <c r="TT222"/>
      <c r="TU222"/>
      <c r="TV222"/>
      <c r="TW222"/>
      <c r="TX222"/>
      <c r="TY222"/>
      <c r="TZ222"/>
      <c r="UA222"/>
      <c r="UB222"/>
      <c r="UC222"/>
      <c r="UD222"/>
      <c r="UE222"/>
      <c r="UF222"/>
      <c r="UG222"/>
      <c r="UH222"/>
      <c r="UI222"/>
      <c r="UJ222"/>
      <c r="UK222"/>
      <c r="UL222"/>
      <c r="UM222"/>
      <c r="UN222"/>
      <c r="UO222"/>
      <c r="UP222"/>
      <c r="UQ222"/>
      <c r="UR222"/>
      <c r="US222"/>
      <c r="UT222"/>
      <c r="UU222"/>
      <c r="UV222"/>
      <c r="UW222"/>
      <c r="UX222"/>
      <c r="UY222"/>
      <c r="UZ222"/>
      <c r="VA222"/>
      <c r="VB222"/>
      <c r="VC222"/>
      <c r="VD222"/>
      <c r="VE222"/>
      <c r="VF222"/>
      <c r="VG222"/>
      <c r="VH222"/>
      <c r="VI222"/>
      <c r="VJ222"/>
      <c r="VK222"/>
      <c r="VL222"/>
      <c r="VM222"/>
      <c r="VN222"/>
      <c r="VO222"/>
      <c r="VP222"/>
      <c r="VQ222"/>
      <c r="VR222"/>
      <c r="VS222"/>
      <c r="VT222"/>
      <c r="VU222"/>
      <c r="VV222"/>
      <c r="VW222"/>
      <c r="VX222"/>
      <c r="VY222"/>
      <c r="VZ222"/>
      <c r="WA222"/>
      <c r="WB222"/>
      <c r="WC222"/>
      <c r="WD222"/>
      <c r="WE222"/>
      <c r="WF222"/>
      <c r="WG222"/>
      <c r="WH222"/>
      <c r="WI222"/>
      <c r="WJ222"/>
      <c r="WK222"/>
      <c r="WL222"/>
      <c r="WM222"/>
      <c r="WN222"/>
      <c r="WO222"/>
      <c r="WP222"/>
      <c r="WQ222"/>
      <c r="WR222"/>
      <c r="WS222"/>
      <c r="WT222"/>
      <c r="WU222"/>
      <c r="WV222"/>
      <c r="WW222"/>
      <c r="WX222"/>
      <c r="WY222"/>
      <c r="WZ222"/>
      <c r="XA222"/>
      <c r="XB222"/>
      <c r="XC222"/>
      <c r="XD222"/>
      <c r="XE222"/>
      <c r="XF222"/>
      <c r="XG222"/>
      <c r="XH222"/>
      <c r="XI222"/>
      <c r="XJ222"/>
      <c r="XK222"/>
      <c r="XL222"/>
      <c r="XM222"/>
      <c r="XN222"/>
      <c r="XO222"/>
      <c r="XP222"/>
      <c r="XQ222"/>
      <c r="XR222"/>
      <c r="XS222"/>
      <c r="XT222"/>
      <c r="XU222"/>
      <c r="XV222"/>
      <c r="XW222"/>
      <c r="XX222"/>
      <c r="XY222"/>
      <c r="XZ222"/>
      <c r="YA222"/>
      <c r="YB222"/>
      <c r="YC222"/>
      <c r="YD222"/>
      <c r="YE222"/>
      <c r="YF222"/>
      <c r="YG222"/>
      <c r="YH222"/>
      <c r="YI222"/>
      <c r="YJ222"/>
      <c r="YK222"/>
      <c r="YL222"/>
      <c r="YM222"/>
      <c r="YN222"/>
      <c r="YO222"/>
      <c r="YP222"/>
      <c r="YQ222"/>
      <c r="YR222"/>
      <c r="YS222"/>
      <c r="YT222"/>
      <c r="YU222"/>
      <c r="YV222"/>
      <c r="YW222"/>
      <c r="YX222"/>
      <c r="YY222"/>
      <c r="YZ222"/>
      <c r="ZA222"/>
      <c r="ZB222"/>
      <c r="ZC222"/>
      <c r="ZD222"/>
      <c r="ZE222"/>
      <c r="ZF222"/>
      <c r="ZG222"/>
      <c r="ZH222"/>
      <c r="ZI222"/>
      <c r="ZJ222"/>
      <c r="ZK222"/>
      <c r="ZL222"/>
      <c r="ZM222"/>
      <c r="ZN222"/>
      <c r="ZO222"/>
      <c r="ZP222"/>
      <c r="ZQ222"/>
      <c r="ZR222"/>
      <c r="ZS222"/>
      <c r="ZT222"/>
      <c r="ZU222"/>
      <c r="ZV222"/>
      <c r="ZW222"/>
      <c r="ZX222"/>
      <c r="ZY222"/>
      <c r="ZZ222"/>
      <c r="AAA222"/>
      <c r="AAB222"/>
      <c r="AAC222"/>
      <c r="AAD222"/>
      <c r="AAE222"/>
      <c r="AAF222"/>
      <c r="AAG222"/>
      <c r="AAH222"/>
      <c r="AAI222"/>
      <c r="AAJ222"/>
      <c r="AAK222"/>
      <c r="AAL222"/>
      <c r="AAM222"/>
      <c r="AAN222"/>
      <c r="AAO222"/>
      <c r="AAP222"/>
      <c r="AAQ222"/>
      <c r="AAR222"/>
      <c r="AAS222"/>
      <c r="AAT222"/>
      <c r="AAU222"/>
      <c r="AAV222"/>
      <c r="AAW222"/>
      <c r="AAX222"/>
      <c r="AAY222"/>
      <c r="AAZ222"/>
      <c r="ABA222"/>
      <c r="ABB222"/>
      <c r="ABC222"/>
      <c r="ABD222"/>
      <c r="ABE222"/>
      <c r="ABF222"/>
      <c r="ABG222"/>
      <c r="ABH222"/>
      <c r="ABI222"/>
      <c r="ABJ222"/>
      <c r="ABK222"/>
      <c r="ABL222"/>
      <c r="ABM222"/>
      <c r="ABN222"/>
      <c r="ABO222"/>
      <c r="ABP222"/>
      <c r="ABQ222"/>
      <c r="ABR222"/>
      <c r="ABS222"/>
      <c r="ABT222"/>
      <c r="ABU222"/>
      <c r="ABV222"/>
      <c r="ABW222"/>
      <c r="ABX222"/>
      <c r="ABY222"/>
      <c r="ABZ222"/>
      <c r="ACA222"/>
      <c r="ACB222"/>
      <c r="ACC222"/>
      <c r="ACD222"/>
      <c r="ACE222"/>
      <c r="ACF222"/>
      <c r="ACG222"/>
      <c r="ACH222"/>
      <c r="ACI222"/>
      <c r="ACJ222"/>
      <c r="ACK222"/>
      <c r="ACL222"/>
      <c r="ACM222"/>
      <c r="ACN222"/>
      <c r="ACO222"/>
      <c r="ACP222"/>
      <c r="ACQ222"/>
      <c r="ACR222"/>
      <c r="ACS222"/>
      <c r="ACT222"/>
      <c r="ACU222"/>
      <c r="ACV222"/>
      <c r="ACW222"/>
      <c r="ACX222"/>
      <c r="ACY222"/>
      <c r="ACZ222"/>
      <c r="ADA222"/>
      <c r="ADB222"/>
      <c r="ADC222"/>
      <c r="ADD222"/>
      <c r="ADE222"/>
      <c r="ADF222"/>
      <c r="ADG222"/>
      <c r="ADH222"/>
      <c r="ADI222"/>
      <c r="ADJ222"/>
      <c r="ADK222"/>
      <c r="ADL222"/>
      <c r="ADM222"/>
      <c r="ADN222"/>
      <c r="ADO222"/>
      <c r="ADP222"/>
      <c r="ADQ222"/>
      <c r="ADR222"/>
      <c r="ADS222"/>
      <c r="ADT222"/>
      <c r="ADU222"/>
      <c r="ADV222"/>
      <c r="ADW222"/>
      <c r="ADX222"/>
      <c r="ADY222"/>
      <c r="ADZ222"/>
      <c r="AEA222"/>
      <c r="AEB222"/>
      <c r="AEC222"/>
      <c r="AED222"/>
      <c r="AEE222"/>
      <c r="AEF222"/>
      <c r="AEG222"/>
      <c r="AEH222"/>
      <c r="AEI222"/>
      <c r="AEJ222"/>
      <c r="AEK222"/>
      <c r="AEL222"/>
      <c r="AEM222"/>
      <c r="AEN222"/>
      <c r="AEO222"/>
      <c r="AEP222"/>
      <c r="AEQ222"/>
      <c r="AER222"/>
      <c r="AES222"/>
      <c r="AET222"/>
      <c r="AEU222"/>
      <c r="AEV222"/>
      <c r="AEW222"/>
      <c r="AEX222"/>
      <c r="AEY222"/>
      <c r="AEZ222"/>
      <c r="AFA222"/>
      <c r="AFB222"/>
      <c r="AFC222"/>
      <c r="AFD222"/>
      <c r="AFE222"/>
      <c r="AFF222"/>
      <c r="AFG222"/>
      <c r="AFH222"/>
      <c r="AFI222"/>
      <c r="AFJ222"/>
      <c r="AFK222"/>
      <c r="AFL222"/>
      <c r="AFM222"/>
      <c r="AFN222"/>
      <c r="AFO222"/>
      <c r="AFP222"/>
      <c r="AFQ222"/>
      <c r="AFR222"/>
      <c r="AFS222"/>
      <c r="AFT222"/>
      <c r="AFU222"/>
      <c r="AFV222"/>
      <c r="AFW222"/>
      <c r="AFX222"/>
      <c r="AFY222"/>
      <c r="AFZ222"/>
      <c r="AGA222"/>
      <c r="AGB222"/>
      <c r="AGC222"/>
      <c r="AGD222"/>
      <c r="AGE222"/>
      <c r="AGF222"/>
      <c r="AGG222"/>
      <c r="AGH222"/>
      <c r="AGI222"/>
      <c r="AGJ222"/>
      <c r="AGK222"/>
      <c r="AGL222"/>
      <c r="AGM222"/>
      <c r="AGN222"/>
      <c r="AGO222"/>
      <c r="AGP222"/>
      <c r="AGQ222"/>
      <c r="AGR222"/>
      <c r="AGS222"/>
      <c r="AGT222"/>
      <c r="AGU222"/>
      <c r="AGV222"/>
      <c r="AGW222"/>
      <c r="AGX222"/>
      <c r="AGY222"/>
      <c r="AGZ222"/>
      <c r="AHA222"/>
      <c r="AHB222"/>
      <c r="AHC222"/>
      <c r="AHD222"/>
      <c r="AHE222"/>
      <c r="AHF222"/>
      <c r="AHG222"/>
      <c r="AHH222"/>
      <c r="AHI222"/>
      <c r="AHJ222"/>
      <c r="AHK222"/>
      <c r="AHL222"/>
      <c r="AHM222"/>
      <c r="AHN222"/>
      <c r="AHO222"/>
      <c r="AHP222"/>
      <c r="AHQ222"/>
      <c r="AHR222"/>
      <c r="AHS222"/>
      <c r="AHT222"/>
      <c r="AHU222"/>
      <c r="AHV222"/>
      <c r="AHW222"/>
      <c r="AHX222"/>
      <c r="AHY222"/>
      <c r="AHZ222"/>
      <c r="AIA222"/>
      <c r="AIB222"/>
      <c r="AIC222"/>
      <c r="AID222"/>
      <c r="AIE222"/>
      <c r="AIF222"/>
      <c r="AIG222"/>
      <c r="AIH222"/>
      <c r="AII222"/>
      <c r="AIJ222"/>
      <c r="AIK222"/>
      <c r="AIL222"/>
      <c r="AIM222"/>
      <c r="AIN222"/>
      <c r="AIO222"/>
      <c r="AIP222"/>
      <c r="AIQ222"/>
      <c r="AIR222"/>
      <c r="AIS222"/>
      <c r="AIT222"/>
      <c r="AIU222"/>
      <c r="AIV222"/>
      <c r="AIW222"/>
      <c r="AIX222"/>
      <c r="AIY222"/>
      <c r="AIZ222"/>
      <c r="AJA222"/>
      <c r="AJB222"/>
      <c r="AJC222"/>
      <c r="AJD222"/>
      <c r="AJE222"/>
      <c r="AJF222"/>
      <c r="AJG222"/>
      <c r="AJH222"/>
      <c r="AJI222"/>
      <c r="AJJ222"/>
      <c r="AJK222"/>
      <c r="AJL222"/>
      <c r="AJM222"/>
      <c r="AJN222"/>
      <c r="AJO222"/>
      <c r="AJP222"/>
      <c r="AJQ222"/>
      <c r="AJR222"/>
      <c r="AJS222"/>
      <c r="AJT222"/>
      <c r="AJU222"/>
      <c r="AJV222"/>
      <c r="AJW222"/>
      <c r="AJX222"/>
      <c r="AJY222"/>
      <c r="AJZ222"/>
      <c r="AKA222"/>
      <c r="AKB222"/>
      <c r="AKC222"/>
      <c r="AKD222"/>
      <c r="AKE222"/>
      <c r="AKF222"/>
      <c r="AKG222"/>
      <c r="AKH222"/>
      <c r="AKI222"/>
      <c r="AKJ222"/>
      <c r="AKK222"/>
      <c r="AKL222"/>
      <c r="AKM222"/>
      <c r="AKN222"/>
      <c r="AKO222"/>
      <c r="AKP222"/>
      <c r="AKQ222"/>
      <c r="AKR222"/>
      <c r="AKS222"/>
      <c r="AKT222"/>
      <c r="AKU222"/>
      <c r="AKV222"/>
      <c r="AKW222"/>
      <c r="AKX222"/>
      <c r="AKY222"/>
      <c r="AKZ222"/>
      <c r="ALA222"/>
      <c r="ALB222"/>
      <c r="ALC222"/>
      <c r="ALD222"/>
      <c r="ALE222"/>
      <c r="ALF222"/>
      <c r="ALG222"/>
      <c r="ALH222"/>
      <c r="ALI222"/>
      <c r="ALJ222"/>
      <c r="ALK222"/>
      <c r="ALL222"/>
      <c r="ALM222"/>
      <c r="ALN222"/>
      <c r="ALO222"/>
      <c r="ALP222"/>
      <c r="ALQ222"/>
      <c r="ALR222"/>
      <c r="ALS222"/>
      <c r="ALT222"/>
      <c r="ALU222"/>
      <c r="ALV222"/>
      <c r="ALW222"/>
      <c r="ALX222"/>
      <c r="ALY222"/>
      <c r="ALZ222"/>
      <c r="AMA222"/>
      <c r="AMB222"/>
      <c r="AMC222"/>
      <c r="AMD222"/>
      <c r="AME222"/>
      <c r="AMF222"/>
      <c r="AMG222"/>
      <c r="AMH222"/>
      <c r="AMI222"/>
      <c r="AMJ222"/>
      <c r="AMK222"/>
    </row>
    <row r="223" spans="1:1025" s="4" customFormat="1" ht="17.100000000000001" customHeight="1">
      <c r="A223" s="22" t="s">
        <v>1162</v>
      </c>
      <c r="B223" s="20">
        <f>SUM(C223:W223)</f>
        <v>118</v>
      </c>
      <c r="C223" s="20"/>
      <c r="D223" s="20">
        <v>0</v>
      </c>
      <c r="E223" s="3">
        <v>0</v>
      </c>
      <c r="F223" s="3">
        <f>SUM(32+52+34)</f>
        <v>118</v>
      </c>
      <c r="H223" s="3"/>
      <c r="JA223"/>
      <c r="JB223"/>
      <c r="JC223"/>
      <c r="JD223"/>
      <c r="JE223"/>
      <c r="JF223"/>
      <c r="JG223"/>
      <c r="JH223"/>
      <c r="JI223"/>
      <c r="JJ223"/>
      <c r="JK223"/>
      <c r="JL223"/>
      <c r="JM223"/>
      <c r="JN223"/>
      <c r="JO223"/>
      <c r="JP223"/>
      <c r="JQ223"/>
      <c r="JR223"/>
      <c r="JS223"/>
      <c r="JT223"/>
      <c r="JU223"/>
      <c r="JV223"/>
      <c r="JW223"/>
      <c r="JX223"/>
      <c r="JY223"/>
      <c r="JZ223"/>
      <c r="KA223"/>
      <c r="KB223"/>
      <c r="KC223"/>
      <c r="KD223"/>
      <c r="KE223"/>
      <c r="KF223"/>
      <c r="KG223"/>
      <c r="KH223"/>
      <c r="KI223"/>
      <c r="KJ223"/>
      <c r="KK223"/>
      <c r="KL223"/>
      <c r="KM223"/>
      <c r="KN223"/>
      <c r="KO223"/>
      <c r="KP223"/>
      <c r="KQ223"/>
      <c r="KR223"/>
      <c r="KS223"/>
      <c r="KT223"/>
      <c r="KU223"/>
      <c r="KV223"/>
      <c r="KW223"/>
      <c r="KX223"/>
      <c r="KY223"/>
      <c r="KZ223"/>
      <c r="LA223"/>
      <c r="LB223"/>
      <c r="LC223"/>
      <c r="LD223"/>
      <c r="LE223"/>
      <c r="LF223"/>
      <c r="LG223"/>
      <c r="LH223"/>
      <c r="LI223"/>
      <c r="LJ223"/>
      <c r="LK223"/>
      <c r="LL223"/>
      <c r="LM223"/>
      <c r="LN223"/>
      <c r="LO223"/>
      <c r="LP223"/>
      <c r="LQ223"/>
      <c r="LR223"/>
      <c r="LS223"/>
      <c r="LT223"/>
      <c r="LU223"/>
      <c r="LV223"/>
      <c r="LW223"/>
      <c r="LX223"/>
      <c r="LY223"/>
      <c r="LZ223"/>
      <c r="MA223"/>
      <c r="MB223"/>
      <c r="MC223"/>
      <c r="MD223"/>
      <c r="ME223"/>
      <c r="MF223"/>
      <c r="MG223"/>
      <c r="MH223"/>
      <c r="MI223"/>
      <c r="MJ223"/>
      <c r="MK223"/>
      <c r="ML223"/>
      <c r="MM223"/>
      <c r="MN223"/>
      <c r="MO223"/>
      <c r="MP223"/>
      <c r="MQ223"/>
      <c r="MR223"/>
      <c r="MS223"/>
      <c r="MT223"/>
      <c r="MU223"/>
      <c r="MV223"/>
      <c r="MW223"/>
      <c r="MX223"/>
      <c r="MY223"/>
      <c r="MZ223"/>
      <c r="NA223"/>
      <c r="NB223"/>
      <c r="NC223"/>
      <c r="ND223"/>
      <c r="NE223"/>
      <c r="NF223"/>
      <c r="NG223"/>
      <c r="NH223"/>
      <c r="NI223"/>
      <c r="NJ223"/>
      <c r="NK223"/>
      <c r="NL223"/>
      <c r="NM223"/>
      <c r="NN223"/>
      <c r="NO223"/>
      <c r="NP223"/>
      <c r="NQ223"/>
      <c r="NR223"/>
      <c r="NS223"/>
      <c r="NT223"/>
      <c r="NU223"/>
      <c r="NV223"/>
      <c r="NW223"/>
      <c r="NX223"/>
      <c r="NY223"/>
      <c r="NZ223"/>
      <c r="OA223"/>
      <c r="OB223"/>
      <c r="OC223"/>
      <c r="OD223"/>
      <c r="OE223"/>
      <c r="OF223"/>
      <c r="OG223"/>
      <c r="OH223"/>
      <c r="OI223"/>
      <c r="OJ223"/>
      <c r="OK223"/>
      <c r="OL223"/>
      <c r="OM223"/>
      <c r="ON223"/>
      <c r="OO223"/>
      <c r="OP223"/>
      <c r="OQ223"/>
      <c r="OR223"/>
      <c r="OS223"/>
      <c r="OT223"/>
      <c r="OU223"/>
      <c r="OV223"/>
      <c r="OW223"/>
      <c r="OX223"/>
      <c r="OY223"/>
      <c r="OZ223"/>
      <c r="PA223"/>
      <c r="PB223"/>
      <c r="PC223"/>
      <c r="PD223"/>
      <c r="PE223"/>
      <c r="PF223"/>
      <c r="PG223"/>
      <c r="PH223"/>
      <c r="PI223"/>
      <c r="PJ223"/>
      <c r="PK223"/>
      <c r="PL223"/>
      <c r="PM223"/>
      <c r="PN223"/>
      <c r="PO223"/>
      <c r="PP223"/>
      <c r="PQ223"/>
      <c r="PR223"/>
      <c r="PS223"/>
      <c r="PT223"/>
      <c r="PU223"/>
      <c r="PV223"/>
      <c r="PW223"/>
      <c r="PX223"/>
      <c r="PY223"/>
      <c r="PZ223"/>
      <c r="QA223"/>
      <c r="QB223"/>
      <c r="QC223"/>
      <c r="QD223"/>
      <c r="QE223"/>
      <c r="QF223"/>
      <c r="QG223"/>
      <c r="QH223"/>
      <c r="QI223"/>
      <c r="QJ223"/>
      <c r="QK223"/>
      <c r="QL223"/>
      <c r="QM223"/>
      <c r="QN223"/>
      <c r="QO223"/>
      <c r="QP223"/>
      <c r="QQ223"/>
      <c r="QR223"/>
      <c r="QS223"/>
      <c r="QT223"/>
      <c r="QU223"/>
      <c r="QV223"/>
      <c r="QW223"/>
      <c r="QX223"/>
      <c r="QY223"/>
      <c r="QZ223"/>
      <c r="RA223"/>
      <c r="RB223"/>
      <c r="RC223"/>
      <c r="RD223"/>
      <c r="RE223"/>
      <c r="RF223"/>
      <c r="RG223"/>
      <c r="RH223"/>
      <c r="RI223"/>
      <c r="RJ223"/>
      <c r="RK223"/>
      <c r="RL223"/>
      <c r="RM223"/>
      <c r="RN223"/>
      <c r="RO223"/>
      <c r="RP223"/>
      <c r="RQ223"/>
      <c r="RR223"/>
      <c r="RS223"/>
      <c r="RT223"/>
      <c r="RU223"/>
      <c r="RV223"/>
      <c r="RW223"/>
      <c r="RX223"/>
      <c r="RY223"/>
      <c r="RZ223"/>
      <c r="SA223"/>
      <c r="SB223"/>
      <c r="SC223"/>
      <c r="SD223"/>
      <c r="SE223"/>
      <c r="SF223"/>
      <c r="SG223"/>
      <c r="SH223"/>
      <c r="SI223"/>
      <c r="SJ223"/>
      <c r="SK223"/>
      <c r="SL223"/>
      <c r="SM223"/>
      <c r="SN223"/>
      <c r="SO223"/>
      <c r="SP223"/>
      <c r="SQ223"/>
      <c r="SR223"/>
      <c r="SS223"/>
      <c r="ST223"/>
      <c r="SU223"/>
      <c r="SV223"/>
      <c r="SW223"/>
      <c r="SX223"/>
      <c r="SY223"/>
      <c r="SZ223"/>
      <c r="TA223"/>
      <c r="TB223"/>
      <c r="TC223"/>
      <c r="TD223"/>
      <c r="TE223"/>
      <c r="TF223"/>
      <c r="TG223"/>
      <c r="TH223"/>
      <c r="TI223"/>
      <c r="TJ223"/>
      <c r="TK223"/>
      <c r="TL223"/>
      <c r="TM223"/>
      <c r="TN223"/>
      <c r="TO223"/>
      <c r="TP223"/>
      <c r="TQ223"/>
      <c r="TR223"/>
      <c r="TS223"/>
      <c r="TT223"/>
      <c r="TU223"/>
      <c r="TV223"/>
      <c r="TW223"/>
      <c r="TX223"/>
      <c r="TY223"/>
      <c r="TZ223"/>
      <c r="UA223"/>
      <c r="UB223"/>
      <c r="UC223"/>
      <c r="UD223"/>
      <c r="UE223"/>
      <c r="UF223"/>
      <c r="UG223"/>
      <c r="UH223"/>
      <c r="UI223"/>
      <c r="UJ223"/>
      <c r="UK223"/>
      <c r="UL223"/>
      <c r="UM223"/>
      <c r="UN223"/>
      <c r="UO223"/>
      <c r="UP223"/>
      <c r="UQ223"/>
      <c r="UR223"/>
      <c r="US223"/>
      <c r="UT223"/>
      <c r="UU223"/>
      <c r="UV223"/>
      <c r="UW223"/>
      <c r="UX223"/>
      <c r="UY223"/>
      <c r="UZ223"/>
      <c r="VA223"/>
      <c r="VB223"/>
      <c r="VC223"/>
      <c r="VD223"/>
      <c r="VE223"/>
      <c r="VF223"/>
      <c r="VG223"/>
      <c r="VH223"/>
      <c r="VI223"/>
      <c r="VJ223"/>
      <c r="VK223"/>
      <c r="VL223"/>
      <c r="VM223"/>
      <c r="VN223"/>
      <c r="VO223"/>
      <c r="VP223"/>
      <c r="VQ223"/>
      <c r="VR223"/>
      <c r="VS223"/>
      <c r="VT223"/>
      <c r="VU223"/>
      <c r="VV223"/>
      <c r="VW223"/>
      <c r="VX223"/>
      <c r="VY223"/>
      <c r="VZ223"/>
      <c r="WA223"/>
      <c r="WB223"/>
      <c r="WC223"/>
      <c r="WD223"/>
      <c r="WE223"/>
      <c r="WF223"/>
      <c r="WG223"/>
      <c r="WH223"/>
      <c r="WI223"/>
      <c r="WJ223"/>
      <c r="WK223"/>
      <c r="WL223"/>
      <c r="WM223"/>
      <c r="WN223"/>
      <c r="WO223"/>
      <c r="WP223"/>
      <c r="WQ223"/>
      <c r="WR223"/>
      <c r="WS223"/>
      <c r="WT223"/>
      <c r="WU223"/>
      <c r="WV223"/>
      <c r="WW223"/>
      <c r="WX223"/>
      <c r="WY223"/>
      <c r="WZ223"/>
      <c r="XA223"/>
      <c r="XB223"/>
      <c r="XC223"/>
      <c r="XD223"/>
      <c r="XE223"/>
      <c r="XF223"/>
      <c r="XG223"/>
      <c r="XH223"/>
      <c r="XI223"/>
      <c r="XJ223"/>
      <c r="XK223"/>
      <c r="XL223"/>
      <c r="XM223"/>
      <c r="XN223"/>
      <c r="XO223"/>
      <c r="XP223"/>
      <c r="XQ223"/>
      <c r="XR223"/>
      <c r="XS223"/>
      <c r="XT223"/>
      <c r="XU223"/>
      <c r="XV223"/>
      <c r="XW223"/>
      <c r="XX223"/>
      <c r="XY223"/>
      <c r="XZ223"/>
      <c r="YA223"/>
      <c r="YB223"/>
      <c r="YC223"/>
      <c r="YD223"/>
      <c r="YE223"/>
      <c r="YF223"/>
      <c r="YG223"/>
      <c r="YH223"/>
      <c r="YI223"/>
      <c r="YJ223"/>
      <c r="YK223"/>
      <c r="YL223"/>
      <c r="YM223"/>
      <c r="YN223"/>
      <c r="YO223"/>
      <c r="YP223"/>
      <c r="YQ223"/>
      <c r="YR223"/>
      <c r="YS223"/>
      <c r="YT223"/>
      <c r="YU223"/>
      <c r="YV223"/>
      <c r="YW223"/>
      <c r="YX223"/>
      <c r="YY223"/>
      <c r="YZ223"/>
      <c r="ZA223"/>
      <c r="ZB223"/>
      <c r="ZC223"/>
      <c r="ZD223"/>
      <c r="ZE223"/>
      <c r="ZF223"/>
      <c r="ZG223"/>
      <c r="ZH223"/>
      <c r="ZI223"/>
      <c r="ZJ223"/>
      <c r="ZK223"/>
      <c r="ZL223"/>
      <c r="ZM223"/>
      <c r="ZN223"/>
      <c r="ZO223"/>
      <c r="ZP223"/>
      <c r="ZQ223"/>
      <c r="ZR223"/>
      <c r="ZS223"/>
      <c r="ZT223"/>
      <c r="ZU223"/>
      <c r="ZV223"/>
      <c r="ZW223"/>
      <c r="ZX223"/>
      <c r="ZY223"/>
      <c r="ZZ223"/>
      <c r="AAA223"/>
      <c r="AAB223"/>
      <c r="AAC223"/>
      <c r="AAD223"/>
      <c r="AAE223"/>
      <c r="AAF223"/>
      <c r="AAG223"/>
      <c r="AAH223"/>
      <c r="AAI223"/>
      <c r="AAJ223"/>
      <c r="AAK223"/>
      <c r="AAL223"/>
      <c r="AAM223"/>
      <c r="AAN223"/>
      <c r="AAO223"/>
      <c r="AAP223"/>
      <c r="AAQ223"/>
      <c r="AAR223"/>
      <c r="AAS223"/>
      <c r="AAT223"/>
      <c r="AAU223"/>
      <c r="AAV223"/>
      <c r="AAW223"/>
      <c r="AAX223"/>
      <c r="AAY223"/>
      <c r="AAZ223"/>
      <c r="ABA223"/>
      <c r="ABB223"/>
      <c r="ABC223"/>
      <c r="ABD223"/>
      <c r="ABE223"/>
      <c r="ABF223"/>
      <c r="ABG223"/>
      <c r="ABH223"/>
      <c r="ABI223"/>
      <c r="ABJ223"/>
      <c r="ABK223"/>
      <c r="ABL223"/>
      <c r="ABM223"/>
      <c r="ABN223"/>
      <c r="ABO223"/>
      <c r="ABP223"/>
      <c r="ABQ223"/>
      <c r="ABR223"/>
      <c r="ABS223"/>
      <c r="ABT223"/>
      <c r="ABU223"/>
      <c r="ABV223"/>
      <c r="ABW223"/>
      <c r="ABX223"/>
      <c r="ABY223"/>
      <c r="ABZ223"/>
      <c r="ACA223"/>
      <c r="ACB223"/>
      <c r="ACC223"/>
      <c r="ACD223"/>
      <c r="ACE223"/>
      <c r="ACF223"/>
      <c r="ACG223"/>
      <c r="ACH223"/>
      <c r="ACI223"/>
      <c r="ACJ223"/>
      <c r="ACK223"/>
      <c r="ACL223"/>
      <c r="ACM223"/>
      <c r="ACN223"/>
      <c r="ACO223"/>
      <c r="ACP223"/>
      <c r="ACQ223"/>
      <c r="ACR223"/>
      <c r="ACS223"/>
      <c r="ACT223"/>
      <c r="ACU223"/>
      <c r="ACV223"/>
      <c r="ACW223"/>
      <c r="ACX223"/>
      <c r="ACY223"/>
      <c r="ACZ223"/>
      <c r="ADA223"/>
      <c r="ADB223"/>
      <c r="ADC223"/>
      <c r="ADD223"/>
      <c r="ADE223"/>
      <c r="ADF223"/>
      <c r="ADG223"/>
      <c r="ADH223"/>
      <c r="ADI223"/>
      <c r="ADJ223"/>
      <c r="ADK223"/>
      <c r="ADL223"/>
      <c r="ADM223"/>
      <c r="ADN223"/>
      <c r="ADO223"/>
      <c r="ADP223"/>
      <c r="ADQ223"/>
      <c r="ADR223"/>
      <c r="ADS223"/>
      <c r="ADT223"/>
      <c r="ADU223"/>
      <c r="ADV223"/>
      <c r="ADW223"/>
      <c r="ADX223"/>
      <c r="ADY223"/>
      <c r="ADZ223"/>
      <c r="AEA223"/>
      <c r="AEB223"/>
      <c r="AEC223"/>
      <c r="AED223"/>
      <c r="AEE223"/>
      <c r="AEF223"/>
      <c r="AEG223"/>
      <c r="AEH223"/>
      <c r="AEI223"/>
      <c r="AEJ223"/>
      <c r="AEK223"/>
      <c r="AEL223"/>
      <c r="AEM223"/>
      <c r="AEN223"/>
      <c r="AEO223"/>
      <c r="AEP223"/>
      <c r="AEQ223"/>
      <c r="AER223"/>
      <c r="AES223"/>
      <c r="AET223"/>
      <c r="AEU223"/>
      <c r="AEV223"/>
      <c r="AEW223"/>
      <c r="AEX223"/>
      <c r="AEY223"/>
      <c r="AEZ223"/>
      <c r="AFA223"/>
      <c r="AFB223"/>
      <c r="AFC223"/>
      <c r="AFD223"/>
      <c r="AFE223"/>
      <c r="AFF223"/>
      <c r="AFG223"/>
      <c r="AFH223"/>
      <c r="AFI223"/>
      <c r="AFJ223"/>
      <c r="AFK223"/>
      <c r="AFL223"/>
      <c r="AFM223"/>
      <c r="AFN223"/>
      <c r="AFO223"/>
      <c r="AFP223"/>
      <c r="AFQ223"/>
      <c r="AFR223"/>
      <c r="AFS223"/>
      <c r="AFT223"/>
      <c r="AFU223"/>
      <c r="AFV223"/>
      <c r="AFW223"/>
      <c r="AFX223"/>
      <c r="AFY223"/>
      <c r="AFZ223"/>
      <c r="AGA223"/>
      <c r="AGB223"/>
      <c r="AGC223"/>
      <c r="AGD223"/>
      <c r="AGE223"/>
      <c r="AGF223"/>
      <c r="AGG223"/>
      <c r="AGH223"/>
      <c r="AGI223"/>
      <c r="AGJ223"/>
      <c r="AGK223"/>
      <c r="AGL223"/>
      <c r="AGM223"/>
      <c r="AGN223"/>
      <c r="AGO223"/>
      <c r="AGP223"/>
      <c r="AGQ223"/>
      <c r="AGR223"/>
      <c r="AGS223"/>
      <c r="AGT223"/>
      <c r="AGU223"/>
      <c r="AGV223"/>
      <c r="AGW223"/>
      <c r="AGX223"/>
      <c r="AGY223"/>
      <c r="AGZ223"/>
      <c r="AHA223"/>
      <c r="AHB223"/>
      <c r="AHC223"/>
      <c r="AHD223"/>
      <c r="AHE223"/>
      <c r="AHF223"/>
      <c r="AHG223"/>
      <c r="AHH223"/>
      <c r="AHI223"/>
      <c r="AHJ223"/>
      <c r="AHK223"/>
      <c r="AHL223"/>
      <c r="AHM223"/>
      <c r="AHN223"/>
      <c r="AHO223"/>
      <c r="AHP223"/>
      <c r="AHQ223"/>
      <c r="AHR223"/>
      <c r="AHS223"/>
      <c r="AHT223"/>
      <c r="AHU223"/>
      <c r="AHV223"/>
      <c r="AHW223"/>
      <c r="AHX223"/>
      <c r="AHY223"/>
      <c r="AHZ223"/>
      <c r="AIA223"/>
      <c r="AIB223"/>
      <c r="AIC223"/>
      <c r="AID223"/>
      <c r="AIE223"/>
      <c r="AIF223"/>
      <c r="AIG223"/>
      <c r="AIH223"/>
      <c r="AII223"/>
      <c r="AIJ223"/>
      <c r="AIK223"/>
      <c r="AIL223"/>
      <c r="AIM223"/>
      <c r="AIN223"/>
      <c r="AIO223"/>
      <c r="AIP223"/>
      <c r="AIQ223"/>
      <c r="AIR223"/>
      <c r="AIS223"/>
      <c r="AIT223"/>
      <c r="AIU223"/>
      <c r="AIV223"/>
      <c r="AIW223"/>
      <c r="AIX223"/>
      <c r="AIY223"/>
      <c r="AIZ223"/>
      <c r="AJA223"/>
      <c r="AJB223"/>
      <c r="AJC223"/>
      <c r="AJD223"/>
      <c r="AJE223"/>
      <c r="AJF223"/>
      <c r="AJG223"/>
      <c r="AJH223"/>
      <c r="AJI223"/>
      <c r="AJJ223"/>
      <c r="AJK223"/>
      <c r="AJL223"/>
      <c r="AJM223"/>
      <c r="AJN223"/>
      <c r="AJO223"/>
      <c r="AJP223"/>
      <c r="AJQ223"/>
      <c r="AJR223"/>
      <c r="AJS223"/>
      <c r="AJT223"/>
      <c r="AJU223"/>
      <c r="AJV223"/>
      <c r="AJW223"/>
      <c r="AJX223"/>
      <c r="AJY223"/>
      <c r="AJZ223"/>
      <c r="AKA223"/>
      <c r="AKB223"/>
      <c r="AKC223"/>
      <c r="AKD223"/>
      <c r="AKE223"/>
      <c r="AKF223"/>
      <c r="AKG223"/>
      <c r="AKH223"/>
      <c r="AKI223"/>
      <c r="AKJ223"/>
      <c r="AKK223"/>
      <c r="AKL223"/>
      <c r="AKM223"/>
      <c r="AKN223"/>
      <c r="AKO223"/>
      <c r="AKP223"/>
      <c r="AKQ223"/>
      <c r="AKR223"/>
      <c r="AKS223"/>
      <c r="AKT223"/>
      <c r="AKU223"/>
      <c r="AKV223"/>
      <c r="AKW223"/>
      <c r="AKX223"/>
      <c r="AKY223"/>
      <c r="AKZ223"/>
      <c r="ALA223"/>
      <c r="ALB223"/>
      <c r="ALC223"/>
      <c r="ALD223"/>
      <c r="ALE223"/>
      <c r="ALF223"/>
      <c r="ALG223"/>
      <c r="ALH223"/>
      <c r="ALI223"/>
      <c r="ALJ223"/>
      <c r="ALK223"/>
      <c r="ALL223"/>
      <c r="ALM223"/>
      <c r="ALN223"/>
      <c r="ALO223"/>
      <c r="ALP223"/>
      <c r="ALQ223"/>
      <c r="ALR223"/>
      <c r="ALS223"/>
      <c r="ALT223"/>
      <c r="ALU223"/>
      <c r="ALV223"/>
      <c r="ALW223"/>
      <c r="ALX223"/>
      <c r="ALY223"/>
      <c r="ALZ223"/>
      <c r="AMA223"/>
      <c r="AMB223"/>
      <c r="AMC223"/>
      <c r="AMD223"/>
      <c r="AME223"/>
      <c r="AMF223"/>
      <c r="AMG223"/>
      <c r="AMH223"/>
      <c r="AMI223"/>
      <c r="AMJ223"/>
      <c r="AMK223"/>
    </row>
    <row r="224" spans="1:1025" s="4" customFormat="1" ht="17.100000000000001" customHeight="1">
      <c r="A224" s="21" t="s">
        <v>1379</v>
      </c>
      <c r="B224" s="20">
        <f>SUM(C224:W224)</f>
        <v>118</v>
      </c>
      <c r="C224" s="20">
        <v>32</v>
      </c>
      <c r="D224" s="20">
        <f>31+55</f>
        <v>86</v>
      </c>
      <c r="E224" s="3"/>
      <c r="F224" s="3">
        <v>0</v>
      </c>
      <c r="H224" s="3"/>
      <c r="JA224"/>
      <c r="JB224"/>
      <c r="JC224"/>
      <c r="JD224"/>
      <c r="JE224"/>
      <c r="JF224"/>
      <c r="JG224"/>
      <c r="JH224"/>
      <c r="JI224"/>
      <c r="JJ224"/>
      <c r="JK224"/>
      <c r="JL224"/>
      <c r="JM224"/>
      <c r="JN224"/>
      <c r="JO224"/>
      <c r="JP224"/>
      <c r="JQ224"/>
      <c r="JR224"/>
      <c r="JS224"/>
      <c r="JT224"/>
      <c r="JU224"/>
      <c r="JV224"/>
      <c r="JW224"/>
      <c r="JX224"/>
      <c r="JY224"/>
      <c r="JZ224"/>
      <c r="KA224"/>
      <c r="KB224"/>
      <c r="KC224"/>
      <c r="KD224"/>
      <c r="KE224"/>
      <c r="KF224"/>
      <c r="KG224"/>
      <c r="KH224"/>
      <c r="KI224"/>
      <c r="KJ224"/>
      <c r="KK224"/>
      <c r="KL224"/>
      <c r="KM224"/>
      <c r="KN224"/>
      <c r="KO224"/>
      <c r="KP224"/>
      <c r="KQ224"/>
      <c r="KR224"/>
      <c r="KS224"/>
      <c r="KT224"/>
      <c r="KU224"/>
      <c r="KV224"/>
      <c r="KW224"/>
      <c r="KX224"/>
      <c r="KY224"/>
      <c r="KZ224"/>
      <c r="LA224"/>
      <c r="LB224"/>
      <c r="LC224"/>
      <c r="LD224"/>
      <c r="LE224"/>
      <c r="LF224"/>
      <c r="LG224"/>
      <c r="LH224"/>
      <c r="LI224"/>
      <c r="LJ224"/>
      <c r="LK224"/>
      <c r="LL224"/>
      <c r="LM224"/>
      <c r="LN224"/>
      <c r="LO224"/>
      <c r="LP224"/>
      <c r="LQ224"/>
      <c r="LR224"/>
      <c r="LS224"/>
      <c r="LT224"/>
      <c r="LU224"/>
      <c r="LV224"/>
      <c r="LW224"/>
      <c r="LX224"/>
      <c r="LY224"/>
      <c r="LZ224"/>
      <c r="MA224"/>
      <c r="MB224"/>
      <c r="MC224"/>
      <c r="MD224"/>
      <c r="ME224"/>
      <c r="MF224"/>
      <c r="MG224"/>
      <c r="MH224"/>
      <c r="MI224"/>
      <c r="MJ224"/>
      <c r="MK224"/>
      <c r="ML224"/>
      <c r="MM224"/>
      <c r="MN224"/>
      <c r="MO224"/>
      <c r="MP224"/>
      <c r="MQ224"/>
      <c r="MR224"/>
      <c r="MS224"/>
      <c r="MT224"/>
      <c r="MU224"/>
      <c r="MV224"/>
      <c r="MW224"/>
      <c r="MX224"/>
      <c r="MY224"/>
      <c r="MZ224"/>
      <c r="NA224"/>
      <c r="NB224"/>
      <c r="NC224"/>
      <c r="ND224"/>
      <c r="NE224"/>
      <c r="NF224"/>
      <c r="NG224"/>
      <c r="NH224"/>
      <c r="NI224"/>
      <c r="NJ224"/>
      <c r="NK224"/>
      <c r="NL224"/>
      <c r="NM224"/>
      <c r="NN224"/>
      <c r="NO224"/>
      <c r="NP224"/>
      <c r="NQ224"/>
      <c r="NR224"/>
      <c r="NS224"/>
      <c r="NT224"/>
      <c r="NU224"/>
      <c r="NV224"/>
      <c r="NW224"/>
      <c r="NX224"/>
      <c r="NY224"/>
      <c r="NZ224"/>
      <c r="OA224"/>
      <c r="OB224"/>
      <c r="OC224"/>
      <c r="OD224"/>
      <c r="OE224"/>
      <c r="OF224"/>
      <c r="OG224"/>
      <c r="OH224"/>
      <c r="OI224"/>
      <c r="OJ224"/>
      <c r="OK224"/>
      <c r="OL224"/>
      <c r="OM224"/>
      <c r="ON224"/>
      <c r="OO224"/>
      <c r="OP224"/>
      <c r="OQ224"/>
      <c r="OR224"/>
      <c r="OS224"/>
      <c r="OT224"/>
      <c r="OU224"/>
      <c r="OV224"/>
      <c r="OW224"/>
      <c r="OX224"/>
      <c r="OY224"/>
      <c r="OZ224"/>
      <c r="PA224"/>
      <c r="PB224"/>
      <c r="PC224"/>
      <c r="PD224"/>
      <c r="PE224"/>
      <c r="PF224"/>
      <c r="PG224"/>
      <c r="PH224"/>
      <c r="PI224"/>
      <c r="PJ224"/>
      <c r="PK224"/>
      <c r="PL224"/>
      <c r="PM224"/>
      <c r="PN224"/>
      <c r="PO224"/>
      <c r="PP224"/>
      <c r="PQ224"/>
      <c r="PR224"/>
      <c r="PS224"/>
      <c r="PT224"/>
      <c r="PU224"/>
      <c r="PV224"/>
      <c r="PW224"/>
      <c r="PX224"/>
      <c r="PY224"/>
      <c r="PZ224"/>
      <c r="QA224"/>
      <c r="QB224"/>
      <c r="QC224"/>
      <c r="QD224"/>
      <c r="QE224"/>
      <c r="QF224"/>
      <c r="QG224"/>
      <c r="QH224"/>
      <c r="QI224"/>
      <c r="QJ224"/>
      <c r="QK224"/>
      <c r="QL224"/>
      <c r="QM224"/>
      <c r="QN224"/>
      <c r="QO224"/>
      <c r="QP224"/>
      <c r="QQ224"/>
      <c r="QR224"/>
      <c r="QS224"/>
      <c r="QT224"/>
      <c r="QU224"/>
      <c r="QV224"/>
      <c r="QW224"/>
      <c r="QX224"/>
      <c r="QY224"/>
      <c r="QZ224"/>
      <c r="RA224"/>
      <c r="RB224"/>
      <c r="RC224"/>
      <c r="RD224"/>
      <c r="RE224"/>
      <c r="RF224"/>
      <c r="RG224"/>
      <c r="RH224"/>
      <c r="RI224"/>
      <c r="RJ224"/>
      <c r="RK224"/>
      <c r="RL224"/>
      <c r="RM224"/>
      <c r="RN224"/>
      <c r="RO224"/>
      <c r="RP224"/>
      <c r="RQ224"/>
      <c r="RR224"/>
      <c r="RS224"/>
      <c r="RT224"/>
      <c r="RU224"/>
      <c r="RV224"/>
      <c r="RW224"/>
      <c r="RX224"/>
      <c r="RY224"/>
      <c r="RZ224"/>
      <c r="SA224"/>
      <c r="SB224"/>
      <c r="SC224"/>
      <c r="SD224"/>
      <c r="SE224"/>
      <c r="SF224"/>
      <c r="SG224"/>
      <c r="SH224"/>
      <c r="SI224"/>
      <c r="SJ224"/>
      <c r="SK224"/>
      <c r="SL224"/>
      <c r="SM224"/>
      <c r="SN224"/>
      <c r="SO224"/>
      <c r="SP224"/>
      <c r="SQ224"/>
      <c r="SR224"/>
      <c r="SS224"/>
      <c r="ST224"/>
      <c r="SU224"/>
      <c r="SV224"/>
      <c r="SW224"/>
      <c r="SX224"/>
      <c r="SY224"/>
      <c r="SZ224"/>
      <c r="TA224"/>
      <c r="TB224"/>
      <c r="TC224"/>
      <c r="TD224"/>
      <c r="TE224"/>
      <c r="TF224"/>
      <c r="TG224"/>
      <c r="TH224"/>
      <c r="TI224"/>
      <c r="TJ224"/>
      <c r="TK224"/>
      <c r="TL224"/>
      <c r="TM224"/>
      <c r="TN224"/>
      <c r="TO224"/>
      <c r="TP224"/>
      <c r="TQ224"/>
      <c r="TR224"/>
      <c r="TS224"/>
      <c r="TT224"/>
      <c r="TU224"/>
      <c r="TV224"/>
      <c r="TW224"/>
      <c r="TX224"/>
      <c r="TY224"/>
      <c r="TZ224"/>
      <c r="UA224"/>
      <c r="UB224"/>
      <c r="UC224"/>
      <c r="UD224"/>
      <c r="UE224"/>
      <c r="UF224"/>
      <c r="UG224"/>
      <c r="UH224"/>
      <c r="UI224"/>
      <c r="UJ224"/>
      <c r="UK224"/>
      <c r="UL224"/>
      <c r="UM224"/>
      <c r="UN224"/>
      <c r="UO224"/>
      <c r="UP224"/>
      <c r="UQ224"/>
      <c r="UR224"/>
      <c r="US224"/>
      <c r="UT224"/>
      <c r="UU224"/>
      <c r="UV224"/>
      <c r="UW224"/>
      <c r="UX224"/>
      <c r="UY224"/>
      <c r="UZ224"/>
      <c r="VA224"/>
      <c r="VB224"/>
      <c r="VC224"/>
      <c r="VD224"/>
      <c r="VE224"/>
      <c r="VF224"/>
      <c r="VG224"/>
      <c r="VH224"/>
      <c r="VI224"/>
      <c r="VJ224"/>
      <c r="VK224"/>
      <c r="VL224"/>
      <c r="VM224"/>
      <c r="VN224"/>
      <c r="VO224"/>
      <c r="VP224"/>
      <c r="VQ224"/>
      <c r="VR224"/>
      <c r="VS224"/>
      <c r="VT224"/>
      <c r="VU224"/>
      <c r="VV224"/>
      <c r="VW224"/>
      <c r="VX224"/>
      <c r="VY224"/>
      <c r="VZ224"/>
      <c r="WA224"/>
      <c r="WB224"/>
      <c r="WC224"/>
      <c r="WD224"/>
      <c r="WE224"/>
      <c r="WF224"/>
      <c r="WG224"/>
      <c r="WH224"/>
      <c r="WI224"/>
      <c r="WJ224"/>
      <c r="WK224"/>
      <c r="WL224"/>
      <c r="WM224"/>
      <c r="WN224"/>
      <c r="WO224"/>
      <c r="WP224"/>
      <c r="WQ224"/>
      <c r="WR224"/>
      <c r="WS224"/>
      <c r="WT224"/>
      <c r="WU224"/>
      <c r="WV224"/>
      <c r="WW224"/>
      <c r="WX224"/>
      <c r="WY224"/>
      <c r="WZ224"/>
      <c r="XA224"/>
      <c r="XB224"/>
      <c r="XC224"/>
      <c r="XD224"/>
      <c r="XE224"/>
      <c r="XF224"/>
      <c r="XG224"/>
      <c r="XH224"/>
      <c r="XI224"/>
      <c r="XJ224"/>
      <c r="XK224"/>
      <c r="XL224"/>
      <c r="XM224"/>
      <c r="XN224"/>
      <c r="XO224"/>
      <c r="XP224"/>
      <c r="XQ224"/>
      <c r="XR224"/>
      <c r="XS224"/>
      <c r="XT224"/>
      <c r="XU224"/>
      <c r="XV224"/>
      <c r="XW224"/>
      <c r="XX224"/>
      <c r="XY224"/>
      <c r="XZ224"/>
      <c r="YA224"/>
      <c r="YB224"/>
      <c r="YC224"/>
      <c r="YD224"/>
      <c r="YE224"/>
      <c r="YF224"/>
      <c r="YG224"/>
      <c r="YH224"/>
      <c r="YI224"/>
      <c r="YJ224"/>
      <c r="YK224"/>
      <c r="YL224"/>
      <c r="YM224"/>
      <c r="YN224"/>
      <c r="YO224"/>
      <c r="YP224"/>
      <c r="YQ224"/>
      <c r="YR224"/>
      <c r="YS224"/>
      <c r="YT224"/>
      <c r="YU224"/>
      <c r="YV224"/>
      <c r="YW224"/>
      <c r="YX224"/>
      <c r="YY224"/>
      <c r="YZ224"/>
      <c r="ZA224"/>
      <c r="ZB224"/>
      <c r="ZC224"/>
      <c r="ZD224"/>
      <c r="ZE224"/>
      <c r="ZF224"/>
      <c r="ZG224"/>
      <c r="ZH224"/>
      <c r="ZI224"/>
      <c r="ZJ224"/>
      <c r="ZK224"/>
      <c r="ZL224"/>
      <c r="ZM224"/>
      <c r="ZN224"/>
      <c r="ZO224"/>
      <c r="ZP224"/>
      <c r="ZQ224"/>
      <c r="ZR224"/>
      <c r="ZS224"/>
      <c r="ZT224"/>
      <c r="ZU224"/>
      <c r="ZV224"/>
      <c r="ZW224"/>
      <c r="ZX224"/>
      <c r="ZY224"/>
      <c r="ZZ224"/>
      <c r="AAA224"/>
      <c r="AAB224"/>
      <c r="AAC224"/>
      <c r="AAD224"/>
      <c r="AAE224"/>
      <c r="AAF224"/>
      <c r="AAG224"/>
      <c r="AAH224"/>
      <c r="AAI224"/>
      <c r="AAJ224"/>
      <c r="AAK224"/>
      <c r="AAL224"/>
      <c r="AAM224"/>
      <c r="AAN224"/>
      <c r="AAO224"/>
      <c r="AAP224"/>
      <c r="AAQ224"/>
      <c r="AAR224"/>
      <c r="AAS224"/>
      <c r="AAT224"/>
      <c r="AAU224"/>
      <c r="AAV224"/>
      <c r="AAW224"/>
      <c r="AAX224"/>
      <c r="AAY224"/>
      <c r="AAZ224"/>
      <c r="ABA224"/>
      <c r="ABB224"/>
      <c r="ABC224"/>
      <c r="ABD224"/>
      <c r="ABE224"/>
      <c r="ABF224"/>
      <c r="ABG224"/>
      <c r="ABH224"/>
      <c r="ABI224"/>
      <c r="ABJ224"/>
      <c r="ABK224"/>
      <c r="ABL224"/>
      <c r="ABM224"/>
      <c r="ABN224"/>
      <c r="ABO224"/>
      <c r="ABP224"/>
      <c r="ABQ224"/>
      <c r="ABR224"/>
      <c r="ABS224"/>
      <c r="ABT224"/>
      <c r="ABU224"/>
      <c r="ABV224"/>
      <c r="ABW224"/>
      <c r="ABX224"/>
      <c r="ABY224"/>
      <c r="ABZ224"/>
      <c r="ACA224"/>
      <c r="ACB224"/>
      <c r="ACC224"/>
      <c r="ACD224"/>
      <c r="ACE224"/>
      <c r="ACF224"/>
      <c r="ACG224"/>
      <c r="ACH224"/>
      <c r="ACI224"/>
      <c r="ACJ224"/>
      <c r="ACK224"/>
      <c r="ACL224"/>
      <c r="ACM224"/>
      <c r="ACN224"/>
      <c r="ACO224"/>
      <c r="ACP224"/>
      <c r="ACQ224"/>
      <c r="ACR224"/>
      <c r="ACS224"/>
      <c r="ACT224"/>
      <c r="ACU224"/>
      <c r="ACV224"/>
      <c r="ACW224"/>
      <c r="ACX224"/>
      <c r="ACY224"/>
      <c r="ACZ224"/>
      <c r="ADA224"/>
      <c r="ADB224"/>
      <c r="ADC224"/>
      <c r="ADD224"/>
      <c r="ADE224"/>
      <c r="ADF224"/>
      <c r="ADG224"/>
      <c r="ADH224"/>
      <c r="ADI224"/>
      <c r="ADJ224"/>
      <c r="ADK224"/>
      <c r="ADL224"/>
      <c r="ADM224"/>
      <c r="ADN224"/>
      <c r="ADO224"/>
      <c r="ADP224"/>
      <c r="ADQ224"/>
      <c r="ADR224"/>
      <c r="ADS224"/>
      <c r="ADT224"/>
      <c r="ADU224"/>
      <c r="ADV224"/>
      <c r="ADW224"/>
      <c r="ADX224"/>
      <c r="ADY224"/>
      <c r="ADZ224"/>
      <c r="AEA224"/>
      <c r="AEB224"/>
      <c r="AEC224"/>
      <c r="AED224"/>
      <c r="AEE224"/>
      <c r="AEF224"/>
      <c r="AEG224"/>
      <c r="AEH224"/>
      <c r="AEI224"/>
      <c r="AEJ224"/>
      <c r="AEK224"/>
      <c r="AEL224"/>
      <c r="AEM224"/>
      <c r="AEN224"/>
      <c r="AEO224"/>
      <c r="AEP224"/>
      <c r="AEQ224"/>
      <c r="AER224"/>
      <c r="AES224"/>
      <c r="AET224"/>
      <c r="AEU224"/>
      <c r="AEV224"/>
      <c r="AEW224"/>
      <c r="AEX224"/>
      <c r="AEY224"/>
      <c r="AEZ224"/>
      <c r="AFA224"/>
      <c r="AFB224"/>
      <c r="AFC224"/>
      <c r="AFD224"/>
      <c r="AFE224"/>
      <c r="AFF224"/>
      <c r="AFG224"/>
      <c r="AFH224"/>
      <c r="AFI224"/>
      <c r="AFJ224"/>
      <c r="AFK224"/>
      <c r="AFL224"/>
      <c r="AFM224"/>
      <c r="AFN224"/>
      <c r="AFO224"/>
      <c r="AFP224"/>
      <c r="AFQ224"/>
      <c r="AFR224"/>
      <c r="AFS224"/>
      <c r="AFT224"/>
      <c r="AFU224"/>
      <c r="AFV224"/>
      <c r="AFW224"/>
      <c r="AFX224"/>
      <c r="AFY224"/>
      <c r="AFZ224"/>
      <c r="AGA224"/>
      <c r="AGB224"/>
      <c r="AGC224"/>
      <c r="AGD224"/>
      <c r="AGE224"/>
      <c r="AGF224"/>
      <c r="AGG224"/>
      <c r="AGH224"/>
      <c r="AGI224"/>
      <c r="AGJ224"/>
      <c r="AGK224"/>
      <c r="AGL224"/>
      <c r="AGM224"/>
      <c r="AGN224"/>
      <c r="AGO224"/>
      <c r="AGP224"/>
      <c r="AGQ224"/>
      <c r="AGR224"/>
      <c r="AGS224"/>
      <c r="AGT224"/>
      <c r="AGU224"/>
      <c r="AGV224"/>
      <c r="AGW224"/>
      <c r="AGX224"/>
      <c r="AGY224"/>
      <c r="AGZ224"/>
      <c r="AHA224"/>
      <c r="AHB224"/>
      <c r="AHC224"/>
      <c r="AHD224"/>
      <c r="AHE224"/>
      <c r="AHF224"/>
      <c r="AHG224"/>
      <c r="AHH224"/>
      <c r="AHI224"/>
      <c r="AHJ224"/>
      <c r="AHK224"/>
      <c r="AHL224"/>
      <c r="AHM224"/>
      <c r="AHN224"/>
      <c r="AHO224"/>
      <c r="AHP224"/>
      <c r="AHQ224"/>
      <c r="AHR224"/>
      <c r="AHS224"/>
      <c r="AHT224"/>
      <c r="AHU224"/>
      <c r="AHV224"/>
      <c r="AHW224"/>
      <c r="AHX224"/>
      <c r="AHY224"/>
      <c r="AHZ224"/>
      <c r="AIA224"/>
      <c r="AIB224"/>
      <c r="AIC224"/>
      <c r="AID224"/>
      <c r="AIE224"/>
      <c r="AIF224"/>
      <c r="AIG224"/>
      <c r="AIH224"/>
      <c r="AII224"/>
      <c r="AIJ224"/>
      <c r="AIK224"/>
      <c r="AIL224"/>
      <c r="AIM224"/>
      <c r="AIN224"/>
      <c r="AIO224"/>
      <c r="AIP224"/>
      <c r="AIQ224"/>
      <c r="AIR224"/>
      <c r="AIS224"/>
      <c r="AIT224"/>
      <c r="AIU224"/>
      <c r="AIV224"/>
      <c r="AIW224"/>
      <c r="AIX224"/>
      <c r="AIY224"/>
      <c r="AIZ224"/>
      <c r="AJA224"/>
      <c r="AJB224"/>
      <c r="AJC224"/>
      <c r="AJD224"/>
      <c r="AJE224"/>
      <c r="AJF224"/>
      <c r="AJG224"/>
      <c r="AJH224"/>
      <c r="AJI224"/>
      <c r="AJJ224"/>
      <c r="AJK224"/>
      <c r="AJL224"/>
      <c r="AJM224"/>
      <c r="AJN224"/>
      <c r="AJO224"/>
      <c r="AJP224"/>
      <c r="AJQ224"/>
      <c r="AJR224"/>
      <c r="AJS224"/>
      <c r="AJT224"/>
      <c r="AJU224"/>
      <c r="AJV224"/>
      <c r="AJW224"/>
      <c r="AJX224"/>
      <c r="AJY224"/>
      <c r="AJZ224"/>
      <c r="AKA224"/>
      <c r="AKB224"/>
      <c r="AKC224"/>
      <c r="AKD224"/>
      <c r="AKE224"/>
      <c r="AKF224"/>
      <c r="AKG224"/>
      <c r="AKH224"/>
      <c r="AKI224"/>
      <c r="AKJ224"/>
      <c r="AKK224"/>
      <c r="AKL224"/>
      <c r="AKM224"/>
      <c r="AKN224"/>
      <c r="AKO224"/>
      <c r="AKP224"/>
      <c r="AKQ224"/>
      <c r="AKR224"/>
      <c r="AKS224"/>
      <c r="AKT224"/>
      <c r="AKU224"/>
      <c r="AKV224"/>
      <c r="AKW224"/>
      <c r="AKX224"/>
      <c r="AKY224"/>
      <c r="AKZ224"/>
      <c r="ALA224"/>
      <c r="ALB224"/>
      <c r="ALC224"/>
      <c r="ALD224"/>
      <c r="ALE224"/>
      <c r="ALF224"/>
      <c r="ALG224"/>
      <c r="ALH224"/>
      <c r="ALI224"/>
      <c r="ALJ224"/>
      <c r="ALK224"/>
      <c r="ALL224"/>
      <c r="ALM224"/>
      <c r="ALN224"/>
      <c r="ALO224"/>
      <c r="ALP224"/>
      <c r="ALQ224"/>
      <c r="ALR224"/>
      <c r="ALS224"/>
      <c r="ALT224"/>
      <c r="ALU224"/>
      <c r="ALV224"/>
      <c r="ALW224"/>
      <c r="ALX224"/>
      <c r="ALY224"/>
      <c r="ALZ224"/>
      <c r="AMA224"/>
      <c r="AMB224"/>
      <c r="AMC224"/>
      <c r="AMD224"/>
      <c r="AME224"/>
      <c r="AMF224"/>
      <c r="AMG224"/>
      <c r="AMH224"/>
      <c r="AMI224"/>
      <c r="AMJ224"/>
      <c r="AMK224"/>
    </row>
    <row r="225" spans="1:1025" s="4" customFormat="1" ht="17.100000000000001" customHeight="1">
      <c r="A225" s="21" t="s">
        <v>1163</v>
      </c>
      <c r="B225" s="20">
        <f>SUM(C225:W225)</f>
        <v>117.6</v>
      </c>
      <c r="C225" s="20"/>
      <c r="D225" s="20">
        <v>0</v>
      </c>
      <c r="E225" s="3">
        <v>0</v>
      </c>
      <c r="F225" s="3">
        <f>SUM(83)</f>
        <v>83</v>
      </c>
      <c r="G225" s="4">
        <f>SUM(34.6)</f>
        <v>34.6</v>
      </c>
    </row>
    <row r="226" spans="1:1025" s="4" customFormat="1" ht="17.100000000000001" customHeight="1">
      <c r="A226" s="21" t="s">
        <v>1164</v>
      </c>
      <c r="B226" s="20">
        <f>SUM(C226:W226)</f>
        <v>115.6</v>
      </c>
      <c r="C226" s="20"/>
      <c r="D226" s="20">
        <v>0</v>
      </c>
      <c r="E226" s="3">
        <v>0</v>
      </c>
      <c r="F226" s="3">
        <f>SUM(54)</f>
        <v>54</v>
      </c>
      <c r="G226" s="4">
        <f>SUM(30+31.6)</f>
        <v>61.6</v>
      </c>
    </row>
    <row r="227" spans="1:1025" s="4" customFormat="1" ht="17.100000000000001" customHeight="1">
      <c r="A227" s="21" t="s">
        <v>1165</v>
      </c>
      <c r="B227" s="20">
        <f>SUM(C227:W227)</f>
        <v>105</v>
      </c>
      <c r="C227" s="20"/>
      <c r="D227" s="20">
        <v>0</v>
      </c>
      <c r="E227" s="3">
        <v>0</v>
      </c>
      <c r="F227" s="3">
        <v>0</v>
      </c>
      <c r="G227" s="4">
        <f>SUM(34)</f>
        <v>34</v>
      </c>
      <c r="H227" s="4">
        <f>SUM(34+37)</f>
        <v>71</v>
      </c>
    </row>
    <row r="228" spans="1:1025" s="4" customFormat="1" ht="17.100000000000001" customHeight="1">
      <c r="A228" s="21" t="s">
        <v>1166</v>
      </c>
      <c r="B228" s="20">
        <f>SUM(C228:W228)</f>
        <v>102</v>
      </c>
      <c r="C228" s="20"/>
      <c r="D228" s="20">
        <v>0</v>
      </c>
      <c r="E228" s="3">
        <v>0</v>
      </c>
      <c r="F228" s="3">
        <v>0</v>
      </c>
      <c r="I228" s="4">
        <v>60</v>
      </c>
      <c r="J228" s="4">
        <v>42</v>
      </c>
      <c r="JA228"/>
      <c r="JB228"/>
      <c r="JC228"/>
      <c r="JD228"/>
      <c r="JE228"/>
      <c r="JF228"/>
      <c r="JG228"/>
      <c r="JH228"/>
      <c r="JI228"/>
      <c r="JJ228"/>
      <c r="JK228"/>
      <c r="JL228"/>
      <c r="JM228"/>
      <c r="JN228"/>
      <c r="JO228"/>
      <c r="JP228"/>
      <c r="JQ228"/>
      <c r="JR228"/>
      <c r="JS228"/>
      <c r="JT228"/>
      <c r="JU228"/>
      <c r="JV228"/>
      <c r="JW228"/>
      <c r="JX228"/>
      <c r="JY228"/>
      <c r="JZ228"/>
      <c r="KA228"/>
      <c r="KB228"/>
      <c r="KC228"/>
      <c r="KD228"/>
      <c r="KE228"/>
      <c r="KF228"/>
      <c r="KG228"/>
      <c r="KH228"/>
      <c r="KI228"/>
      <c r="KJ228"/>
      <c r="KK228"/>
      <c r="KL228"/>
      <c r="KM228"/>
      <c r="KN228"/>
      <c r="KO228"/>
      <c r="KP228"/>
      <c r="KQ228"/>
      <c r="KR228"/>
      <c r="KS228"/>
      <c r="KT228"/>
      <c r="KU228"/>
      <c r="KV228"/>
      <c r="KW228"/>
      <c r="KX228"/>
      <c r="KY228"/>
      <c r="KZ228"/>
      <c r="LA228"/>
      <c r="LB228"/>
      <c r="LC228"/>
      <c r="LD228"/>
      <c r="LE228"/>
      <c r="LF228"/>
      <c r="LG228"/>
      <c r="LH228"/>
      <c r="LI228"/>
      <c r="LJ228"/>
      <c r="LK228"/>
      <c r="LL228"/>
      <c r="LM228"/>
      <c r="LN228"/>
      <c r="LO228"/>
      <c r="LP228"/>
      <c r="LQ228"/>
      <c r="LR228"/>
      <c r="LS228"/>
      <c r="LT228"/>
      <c r="LU228"/>
      <c r="LV228"/>
      <c r="LW228"/>
      <c r="LX228"/>
      <c r="LY228"/>
      <c r="LZ228"/>
      <c r="MA228"/>
      <c r="MB228"/>
      <c r="MC228"/>
      <c r="MD228"/>
      <c r="ME228"/>
      <c r="MF228"/>
      <c r="MG228"/>
      <c r="MH228"/>
      <c r="MI228"/>
      <c r="MJ228"/>
      <c r="MK228"/>
      <c r="ML228"/>
      <c r="MM228"/>
      <c r="MN228"/>
      <c r="MO228"/>
      <c r="MP228"/>
      <c r="MQ228"/>
      <c r="MR228"/>
      <c r="MS228"/>
      <c r="MT228"/>
      <c r="MU228"/>
      <c r="MV228"/>
      <c r="MW228"/>
      <c r="MX228"/>
      <c r="MY228"/>
      <c r="MZ228"/>
      <c r="NA228"/>
      <c r="NB228"/>
      <c r="NC228"/>
      <c r="ND228"/>
      <c r="NE228"/>
      <c r="NF228"/>
      <c r="NG228"/>
      <c r="NH228"/>
      <c r="NI228"/>
      <c r="NJ228"/>
      <c r="NK228"/>
      <c r="NL228"/>
      <c r="NM228"/>
      <c r="NN228"/>
      <c r="NO228"/>
      <c r="NP228"/>
      <c r="NQ228"/>
      <c r="NR228"/>
      <c r="NS228"/>
      <c r="NT228"/>
      <c r="NU228"/>
      <c r="NV228"/>
      <c r="NW228"/>
      <c r="NX228"/>
      <c r="NY228"/>
      <c r="NZ228"/>
      <c r="OA228"/>
      <c r="OB228"/>
      <c r="OC228"/>
      <c r="OD228"/>
      <c r="OE228"/>
      <c r="OF228"/>
      <c r="OG228"/>
      <c r="OH228"/>
      <c r="OI228"/>
      <c r="OJ228"/>
      <c r="OK228"/>
      <c r="OL228"/>
      <c r="OM228"/>
      <c r="ON228"/>
      <c r="OO228"/>
      <c r="OP228"/>
      <c r="OQ228"/>
      <c r="OR228"/>
      <c r="OS228"/>
      <c r="OT228"/>
      <c r="OU228"/>
      <c r="OV228"/>
      <c r="OW228"/>
      <c r="OX228"/>
      <c r="OY228"/>
      <c r="OZ228"/>
      <c r="PA228"/>
      <c r="PB228"/>
      <c r="PC228"/>
      <c r="PD228"/>
      <c r="PE228"/>
      <c r="PF228"/>
      <c r="PG228"/>
      <c r="PH228"/>
      <c r="PI228"/>
      <c r="PJ228"/>
      <c r="PK228"/>
      <c r="PL228"/>
      <c r="PM228"/>
      <c r="PN228"/>
      <c r="PO228"/>
      <c r="PP228"/>
      <c r="PQ228"/>
      <c r="PR228"/>
      <c r="PS228"/>
      <c r="PT228"/>
      <c r="PU228"/>
      <c r="PV228"/>
      <c r="PW228"/>
      <c r="PX228"/>
      <c r="PY228"/>
      <c r="PZ228"/>
      <c r="QA228"/>
      <c r="QB228"/>
      <c r="QC228"/>
      <c r="QD228"/>
      <c r="QE228"/>
      <c r="QF228"/>
      <c r="QG228"/>
      <c r="QH228"/>
      <c r="QI228"/>
      <c r="QJ228"/>
      <c r="QK228"/>
      <c r="QL228"/>
      <c r="QM228"/>
      <c r="QN228"/>
      <c r="QO228"/>
      <c r="QP228"/>
      <c r="QQ228"/>
      <c r="QR228"/>
      <c r="QS228"/>
      <c r="QT228"/>
      <c r="QU228"/>
      <c r="QV228"/>
      <c r="QW228"/>
      <c r="QX228"/>
      <c r="QY228"/>
      <c r="QZ228"/>
      <c r="RA228"/>
      <c r="RB228"/>
      <c r="RC228"/>
      <c r="RD228"/>
      <c r="RE228"/>
      <c r="RF228"/>
      <c r="RG228"/>
      <c r="RH228"/>
      <c r="RI228"/>
      <c r="RJ228"/>
      <c r="RK228"/>
      <c r="RL228"/>
      <c r="RM228"/>
      <c r="RN228"/>
      <c r="RO228"/>
      <c r="RP228"/>
      <c r="RQ228"/>
      <c r="RR228"/>
      <c r="RS228"/>
      <c r="RT228"/>
      <c r="RU228"/>
      <c r="RV228"/>
      <c r="RW228"/>
      <c r="RX228"/>
      <c r="RY228"/>
      <c r="RZ228"/>
      <c r="SA228"/>
      <c r="SB228"/>
      <c r="SC228"/>
      <c r="SD228"/>
      <c r="SE228"/>
      <c r="SF228"/>
      <c r="SG228"/>
      <c r="SH228"/>
      <c r="SI228"/>
      <c r="SJ228"/>
      <c r="SK228"/>
      <c r="SL228"/>
      <c r="SM228"/>
      <c r="SN228"/>
      <c r="SO228"/>
      <c r="SP228"/>
      <c r="SQ228"/>
      <c r="SR228"/>
      <c r="SS228"/>
      <c r="ST228"/>
      <c r="SU228"/>
      <c r="SV228"/>
      <c r="SW228"/>
      <c r="SX228"/>
      <c r="SY228"/>
      <c r="SZ228"/>
      <c r="TA228"/>
      <c r="TB228"/>
      <c r="TC228"/>
      <c r="TD228"/>
      <c r="TE228"/>
      <c r="TF228"/>
      <c r="TG228"/>
      <c r="TH228"/>
      <c r="TI228"/>
      <c r="TJ228"/>
      <c r="TK228"/>
      <c r="TL228"/>
      <c r="TM228"/>
      <c r="TN228"/>
      <c r="TO228"/>
      <c r="TP228"/>
      <c r="TQ228"/>
      <c r="TR228"/>
      <c r="TS228"/>
      <c r="TT228"/>
      <c r="TU228"/>
      <c r="TV228"/>
      <c r="TW228"/>
      <c r="TX228"/>
      <c r="TY228"/>
      <c r="TZ228"/>
      <c r="UA228"/>
      <c r="UB228"/>
      <c r="UC228"/>
      <c r="UD228"/>
      <c r="UE228"/>
      <c r="UF228"/>
      <c r="UG228"/>
      <c r="UH228"/>
      <c r="UI228"/>
      <c r="UJ228"/>
      <c r="UK228"/>
      <c r="UL228"/>
      <c r="UM228"/>
      <c r="UN228"/>
      <c r="UO228"/>
      <c r="UP228"/>
      <c r="UQ228"/>
      <c r="UR228"/>
      <c r="US228"/>
      <c r="UT228"/>
      <c r="UU228"/>
      <c r="UV228"/>
      <c r="UW228"/>
      <c r="UX228"/>
      <c r="UY228"/>
      <c r="UZ228"/>
      <c r="VA228"/>
      <c r="VB228"/>
      <c r="VC228"/>
      <c r="VD228"/>
      <c r="VE228"/>
      <c r="VF228"/>
      <c r="VG228"/>
      <c r="VH228"/>
      <c r="VI228"/>
      <c r="VJ228"/>
      <c r="VK228"/>
      <c r="VL228"/>
      <c r="VM228"/>
      <c r="VN228"/>
      <c r="VO228"/>
      <c r="VP228"/>
      <c r="VQ228"/>
      <c r="VR228"/>
      <c r="VS228"/>
      <c r="VT228"/>
      <c r="VU228"/>
      <c r="VV228"/>
      <c r="VW228"/>
      <c r="VX228"/>
      <c r="VY228"/>
      <c r="VZ228"/>
      <c r="WA228"/>
      <c r="WB228"/>
      <c r="WC228"/>
      <c r="WD228"/>
      <c r="WE228"/>
      <c r="WF228"/>
      <c r="WG228"/>
      <c r="WH228"/>
      <c r="WI228"/>
      <c r="WJ228"/>
      <c r="WK228"/>
      <c r="WL228"/>
      <c r="WM228"/>
      <c r="WN228"/>
      <c r="WO228"/>
      <c r="WP228"/>
      <c r="WQ228"/>
      <c r="WR228"/>
      <c r="WS228"/>
      <c r="WT228"/>
      <c r="WU228"/>
      <c r="WV228"/>
      <c r="WW228"/>
      <c r="WX228"/>
      <c r="WY228"/>
      <c r="WZ228"/>
      <c r="XA228"/>
      <c r="XB228"/>
      <c r="XC228"/>
      <c r="XD228"/>
      <c r="XE228"/>
      <c r="XF228"/>
      <c r="XG228"/>
      <c r="XH228"/>
      <c r="XI228"/>
      <c r="XJ228"/>
      <c r="XK228"/>
      <c r="XL228"/>
      <c r="XM228"/>
      <c r="XN228"/>
      <c r="XO228"/>
      <c r="XP228"/>
      <c r="XQ228"/>
      <c r="XR228"/>
      <c r="XS228"/>
      <c r="XT228"/>
      <c r="XU228"/>
      <c r="XV228"/>
      <c r="XW228"/>
      <c r="XX228"/>
      <c r="XY228"/>
      <c r="XZ228"/>
      <c r="YA228"/>
      <c r="YB228"/>
      <c r="YC228"/>
      <c r="YD228"/>
      <c r="YE228"/>
      <c r="YF228"/>
      <c r="YG228"/>
      <c r="YH228"/>
      <c r="YI228"/>
      <c r="YJ228"/>
      <c r="YK228"/>
      <c r="YL228"/>
      <c r="YM228"/>
      <c r="YN228"/>
      <c r="YO228"/>
      <c r="YP228"/>
      <c r="YQ228"/>
      <c r="YR228"/>
      <c r="YS228"/>
      <c r="YT228"/>
      <c r="YU228"/>
      <c r="YV228"/>
      <c r="YW228"/>
      <c r="YX228"/>
      <c r="YY228"/>
      <c r="YZ228"/>
      <c r="ZA228"/>
      <c r="ZB228"/>
      <c r="ZC228"/>
      <c r="ZD228"/>
      <c r="ZE228"/>
      <c r="ZF228"/>
      <c r="ZG228"/>
      <c r="ZH228"/>
      <c r="ZI228"/>
      <c r="ZJ228"/>
      <c r="ZK228"/>
      <c r="ZL228"/>
      <c r="ZM228"/>
      <c r="ZN228"/>
      <c r="ZO228"/>
      <c r="ZP228"/>
      <c r="ZQ228"/>
      <c r="ZR228"/>
      <c r="ZS228"/>
      <c r="ZT228"/>
      <c r="ZU228"/>
      <c r="ZV228"/>
      <c r="ZW228"/>
      <c r="ZX228"/>
      <c r="ZY228"/>
      <c r="ZZ228"/>
      <c r="AAA228"/>
      <c r="AAB228"/>
      <c r="AAC228"/>
      <c r="AAD228"/>
      <c r="AAE228"/>
      <c r="AAF228"/>
      <c r="AAG228"/>
      <c r="AAH228"/>
      <c r="AAI228"/>
      <c r="AAJ228"/>
      <c r="AAK228"/>
      <c r="AAL228"/>
      <c r="AAM228"/>
      <c r="AAN228"/>
      <c r="AAO228"/>
      <c r="AAP228"/>
      <c r="AAQ228"/>
      <c r="AAR228"/>
      <c r="AAS228"/>
      <c r="AAT228"/>
      <c r="AAU228"/>
      <c r="AAV228"/>
      <c r="AAW228"/>
      <c r="AAX228"/>
      <c r="AAY228"/>
      <c r="AAZ228"/>
      <c r="ABA228"/>
      <c r="ABB228"/>
      <c r="ABC228"/>
      <c r="ABD228"/>
      <c r="ABE228"/>
      <c r="ABF228"/>
      <c r="ABG228"/>
      <c r="ABH228"/>
      <c r="ABI228"/>
      <c r="ABJ228"/>
      <c r="ABK228"/>
      <c r="ABL228"/>
      <c r="ABM228"/>
      <c r="ABN228"/>
      <c r="ABO228"/>
      <c r="ABP228"/>
      <c r="ABQ228"/>
      <c r="ABR228"/>
      <c r="ABS228"/>
      <c r="ABT228"/>
      <c r="ABU228"/>
      <c r="ABV228"/>
      <c r="ABW228"/>
      <c r="ABX228"/>
      <c r="ABY228"/>
      <c r="ABZ228"/>
      <c r="ACA228"/>
      <c r="ACB228"/>
      <c r="ACC228"/>
      <c r="ACD228"/>
      <c r="ACE228"/>
      <c r="ACF228"/>
      <c r="ACG228"/>
      <c r="ACH228"/>
      <c r="ACI228"/>
      <c r="ACJ228"/>
      <c r="ACK228"/>
      <c r="ACL228"/>
      <c r="ACM228"/>
      <c r="ACN228"/>
      <c r="ACO228"/>
      <c r="ACP228"/>
      <c r="ACQ228"/>
      <c r="ACR228"/>
      <c r="ACS228"/>
      <c r="ACT228"/>
      <c r="ACU228"/>
      <c r="ACV228"/>
      <c r="ACW228"/>
      <c r="ACX228"/>
      <c r="ACY228"/>
      <c r="ACZ228"/>
      <c r="ADA228"/>
      <c r="ADB228"/>
      <c r="ADC228"/>
      <c r="ADD228"/>
      <c r="ADE228"/>
      <c r="ADF228"/>
      <c r="ADG228"/>
      <c r="ADH228"/>
      <c r="ADI228"/>
      <c r="ADJ228"/>
      <c r="ADK228"/>
      <c r="ADL228"/>
      <c r="ADM228"/>
      <c r="ADN228"/>
      <c r="ADO228"/>
      <c r="ADP228"/>
      <c r="ADQ228"/>
      <c r="ADR228"/>
      <c r="ADS228"/>
      <c r="ADT228"/>
      <c r="ADU228"/>
      <c r="ADV228"/>
      <c r="ADW228"/>
      <c r="ADX228"/>
      <c r="ADY228"/>
      <c r="ADZ228"/>
      <c r="AEA228"/>
      <c r="AEB228"/>
      <c r="AEC228"/>
      <c r="AED228"/>
      <c r="AEE228"/>
      <c r="AEF228"/>
      <c r="AEG228"/>
      <c r="AEH228"/>
      <c r="AEI228"/>
      <c r="AEJ228"/>
      <c r="AEK228"/>
      <c r="AEL228"/>
      <c r="AEM228"/>
      <c r="AEN228"/>
      <c r="AEO228"/>
      <c r="AEP228"/>
      <c r="AEQ228"/>
      <c r="AER228"/>
      <c r="AES228"/>
      <c r="AET228"/>
      <c r="AEU228"/>
      <c r="AEV228"/>
      <c r="AEW228"/>
      <c r="AEX228"/>
      <c r="AEY228"/>
      <c r="AEZ228"/>
      <c r="AFA228"/>
      <c r="AFB228"/>
      <c r="AFC228"/>
      <c r="AFD228"/>
      <c r="AFE228"/>
      <c r="AFF228"/>
      <c r="AFG228"/>
      <c r="AFH228"/>
      <c r="AFI228"/>
      <c r="AFJ228"/>
      <c r="AFK228"/>
      <c r="AFL228"/>
      <c r="AFM228"/>
      <c r="AFN228"/>
      <c r="AFO228"/>
      <c r="AFP228"/>
      <c r="AFQ228"/>
      <c r="AFR228"/>
      <c r="AFS228"/>
      <c r="AFT228"/>
      <c r="AFU228"/>
      <c r="AFV228"/>
      <c r="AFW228"/>
      <c r="AFX228"/>
      <c r="AFY228"/>
      <c r="AFZ228"/>
      <c r="AGA228"/>
      <c r="AGB228"/>
      <c r="AGC228"/>
      <c r="AGD228"/>
      <c r="AGE228"/>
      <c r="AGF228"/>
      <c r="AGG228"/>
      <c r="AGH228"/>
      <c r="AGI228"/>
      <c r="AGJ228"/>
      <c r="AGK228"/>
      <c r="AGL228"/>
      <c r="AGM228"/>
      <c r="AGN228"/>
      <c r="AGO228"/>
      <c r="AGP228"/>
      <c r="AGQ228"/>
      <c r="AGR228"/>
      <c r="AGS228"/>
      <c r="AGT228"/>
      <c r="AGU228"/>
      <c r="AGV228"/>
      <c r="AGW228"/>
      <c r="AGX228"/>
      <c r="AGY228"/>
      <c r="AGZ228"/>
      <c r="AHA228"/>
      <c r="AHB228"/>
      <c r="AHC228"/>
      <c r="AHD228"/>
      <c r="AHE228"/>
      <c r="AHF228"/>
      <c r="AHG228"/>
      <c r="AHH228"/>
      <c r="AHI228"/>
      <c r="AHJ228"/>
      <c r="AHK228"/>
      <c r="AHL228"/>
      <c r="AHM228"/>
      <c r="AHN228"/>
      <c r="AHO228"/>
      <c r="AHP228"/>
      <c r="AHQ228"/>
      <c r="AHR228"/>
      <c r="AHS228"/>
      <c r="AHT228"/>
      <c r="AHU228"/>
      <c r="AHV228"/>
      <c r="AHW228"/>
      <c r="AHX228"/>
      <c r="AHY228"/>
      <c r="AHZ228"/>
      <c r="AIA228"/>
      <c r="AIB228"/>
      <c r="AIC228"/>
      <c r="AID228"/>
      <c r="AIE228"/>
      <c r="AIF228"/>
      <c r="AIG228"/>
      <c r="AIH228"/>
      <c r="AII228"/>
      <c r="AIJ228"/>
      <c r="AIK228"/>
      <c r="AIL228"/>
      <c r="AIM228"/>
      <c r="AIN228"/>
      <c r="AIO228"/>
      <c r="AIP228"/>
      <c r="AIQ228"/>
      <c r="AIR228"/>
      <c r="AIS228"/>
      <c r="AIT228"/>
      <c r="AIU228"/>
      <c r="AIV228"/>
      <c r="AIW228"/>
      <c r="AIX228"/>
      <c r="AIY228"/>
      <c r="AIZ228"/>
      <c r="AJA228"/>
      <c r="AJB228"/>
      <c r="AJC228"/>
      <c r="AJD228"/>
      <c r="AJE228"/>
      <c r="AJF228"/>
      <c r="AJG228"/>
      <c r="AJH228"/>
      <c r="AJI228"/>
      <c r="AJJ228"/>
      <c r="AJK228"/>
      <c r="AJL228"/>
      <c r="AJM228"/>
      <c r="AJN228"/>
      <c r="AJO228"/>
      <c r="AJP228"/>
      <c r="AJQ228"/>
      <c r="AJR228"/>
      <c r="AJS228"/>
      <c r="AJT228"/>
      <c r="AJU228"/>
      <c r="AJV228"/>
      <c r="AJW228"/>
      <c r="AJX228"/>
      <c r="AJY228"/>
      <c r="AJZ228"/>
      <c r="AKA228"/>
      <c r="AKB228"/>
      <c r="AKC228"/>
      <c r="AKD228"/>
      <c r="AKE228"/>
      <c r="AKF228"/>
      <c r="AKG228"/>
      <c r="AKH228"/>
      <c r="AKI228"/>
      <c r="AKJ228"/>
      <c r="AKK228"/>
      <c r="AKL228"/>
      <c r="AKM228"/>
      <c r="AKN228"/>
      <c r="AKO228"/>
      <c r="AKP228"/>
      <c r="AKQ228"/>
      <c r="AKR228"/>
      <c r="AKS228"/>
      <c r="AKT228"/>
      <c r="AKU228"/>
      <c r="AKV228"/>
      <c r="AKW228"/>
      <c r="AKX228"/>
      <c r="AKY228"/>
      <c r="AKZ228"/>
      <c r="ALA228"/>
      <c r="ALB228"/>
      <c r="ALC228"/>
      <c r="ALD228"/>
      <c r="ALE228"/>
      <c r="ALF228"/>
      <c r="ALG228"/>
      <c r="ALH228"/>
      <c r="ALI228"/>
      <c r="ALJ228"/>
      <c r="ALK228"/>
      <c r="ALL228"/>
      <c r="ALM228"/>
      <c r="ALN228"/>
      <c r="ALO228"/>
      <c r="ALP228"/>
      <c r="ALQ228"/>
      <c r="ALR228"/>
      <c r="ALS228"/>
      <c r="ALT228"/>
      <c r="ALU228"/>
      <c r="ALV228"/>
      <c r="ALW228"/>
      <c r="ALX228"/>
      <c r="ALY228"/>
      <c r="ALZ228"/>
      <c r="AMA228"/>
      <c r="AMB228"/>
      <c r="AMC228"/>
      <c r="AMD228"/>
      <c r="AME228"/>
      <c r="AMF228"/>
      <c r="AMG228"/>
      <c r="AMH228"/>
      <c r="AMI228"/>
      <c r="AMJ228"/>
      <c r="AMK228"/>
    </row>
    <row r="229" spans="1:1025" ht="17.100000000000001" customHeight="1">
      <c r="A229" s="21" t="s">
        <v>1167</v>
      </c>
      <c r="B229" s="20">
        <f>SUM(C229:W229)</f>
        <v>101.6</v>
      </c>
      <c r="D229" s="20">
        <v>0</v>
      </c>
      <c r="E229" s="3">
        <v>0</v>
      </c>
      <c r="F229" s="3">
        <f>SUM(67)</f>
        <v>67</v>
      </c>
      <c r="G229" s="4">
        <f>SUM(34.6)</f>
        <v>34.6</v>
      </c>
      <c r="H229" s="4"/>
    </row>
    <row r="230" spans="1:1025" ht="17.100000000000001" customHeight="1">
      <c r="A230" s="21" t="s">
        <v>1397</v>
      </c>
      <c r="B230" s="20">
        <f>SUM(C230:W230)</f>
        <v>100.5</v>
      </c>
      <c r="C230" s="20">
        <f>32+37.5</f>
        <v>69.5</v>
      </c>
      <c r="D230" s="20">
        <v>31</v>
      </c>
      <c r="F230" s="3">
        <v>0</v>
      </c>
    </row>
    <row r="231" spans="1:1025" ht="17.100000000000001" customHeight="1">
      <c r="A231" s="21" t="s">
        <v>1398</v>
      </c>
      <c r="B231" s="20">
        <f>SUM(C231:W231)</f>
        <v>100.5</v>
      </c>
      <c r="C231" s="20">
        <f>32+37.5+31</f>
        <v>100.5</v>
      </c>
    </row>
    <row r="232" spans="1:1025" ht="17.100000000000001" customHeight="1">
      <c r="A232" s="21" t="s">
        <v>1168</v>
      </c>
      <c r="B232" s="20">
        <f>SUM(C232:W232)</f>
        <v>99.6</v>
      </c>
      <c r="D232" s="20">
        <v>0</v>
      </c>
      <c r="E232" s="3">
        <v>0</v>
      </c>
      <c r="F232" s="3">
        <v>0</v>
      </c>
      <c r="G232" s="4">
        <f>SUM(30+31.6+38)</f>
        <v>99.6</v>
      </c>
      <c r="H232" s="4"/>
    </row>
    <row r="233" spans="1:1025" ht="17.100000000000001" customHeight="1">
      <c r="A233" s="21" t="s">
        <v>1200</v>
      </c>
      <c r="B233" s="20">
        <f>SUM(C233:W233)</f>
        <v>99</v>
      </c>
      <c r="D233" s="20">
        <v>31</v>
      </c>
      <c r="E233" s="3">
        <v>0</v>
      </c>
      <c r="F233" s="3">
        <v>0</v>
      </c>
      <c r="H233" s="4"/>
      <c r="O233" s="4">
        <v>68</v>
      </c>
    </row>
    <row r="234" spans="1:1025" ht="17.100000000000001" customHeight="1">
      <c r="A234" s="21" t="s">
        <v>1318</v>
      </c>
      <c r="B234" s="20">
        <f>SUM(C234:W234)</f>
        <v>98.5</v>
      </c>
      <c r="C234" s="20">
        <f>37.5+31</f>
        <v>68.5</v>
      </c>
      <c r="D234" s="20">
        <v>0</v>
      </c>
      <c r="E234" s="3">
        <f>SUM(30)</f>
        <v>30</v>
      </c>
      <c r="F234" s="3">
        <v>0</v>
      </c>
    </row>
    <row r="235" spans="1:1025" ht="17.100000000000001" customHeight="1">
      <c r="A235" s="21" t="s">
        <v>1169</v>
      </c>
      <c r="B235" s="20">
        <f>SUM(C235:W235)</f>
        <v>97</v>
      </c>
      <c r="D235" s="20">
        <v>0</v>
      </c>
      <c r="E235" s="3">
        <v>0</v>
      </c>
      <c r="F235" s="3">
        <v>0</v>
      </c>
      <c r="G235" s="4">
        <f>SUM(38+59)</f>
        <v>97</v>
      </c>
      <c r="H235" s="4"/>
    </row>
    <row r="236" spans="1:1025" ht="17.100000000000001" customHeight="1">
      <c r="A236" s="21" t="s">
        <v>1324</v>
      </c>
      <c r="B236" s="20">
        <f>SUM(C236:W236)</f>
        <v>97</v>
      </c>
      <c r="D236" s="20">
        <f>31+36</f>
        <v>67</v>
      </c>
      <c r="E236" s="3">
        <f>SUM(30)</f>
        <v>30</v>
      </c>
      <c r="F236" s="3">
        <v>0</v>
      </c>
    </row>
    <row r="237" spans="1:1025" ht="17.100000000000001" customHeight="1">
      <c r="A237" s="21" t="s">
        <v>1327</v>
      </c>
      <c r="B237" s="20">
        <f>SUM(C237:W237)</f>
        <v>94.5</v>
      </c>
      <c r="C237" s="20">
        <v>32</v>
      </c>
      <c r="D237" s="20">
        <v>32</v>
      </c>
      <c r="E237" s="3">
        <f>SUM(30.5)</f>
        <v>30.5</v>
      </c>
      <c r="F237" s="3">
        <v>0</v>
      </c>
    </row>
    <row r="238" spans="1:1025" s="4" customFormat="1" ht="17.100000000000001" customHeight="1">
      <c r="A238" s="21" t="s">
        <v>1171</v>
      </c>
      <c r="B238" s="20">
        <f>SUM(C238:W238)</f>
        <v>94</v>
      </c>
      <c r="C238" s="20"/>
      <c r="D238" s="20">
        <v>0</v>
      </c>
      <c r="E238" s="3">
        <v>0</v>
      </c>
      <c r="F238" s="3">
        <v>0</v>
      </c>
      <c r="L238" s="4">
        <v>94</v>
      </c>
      <c r="JA238"/>
      <c r="JB238"/>
      <c r="JC238"/>
      <c r="JD238"/>
      <c r="JE238"/>
      <c r="JF238"/>
      <c r="JG238"/>
      <c r="JH238"/>
      <c r="JI238"/>
      <c r="JJ238"/>
      <c r="JK238"/>
      <c r="JL238"/>
      <c r="JM238"/>
      <c r="JN238"/>
      <c r="JO238"/>
      <c r="JP238"/>
      <c r="JQ238"/>
      <c r="JR238"/>
      <c r="JS238"/>
      <c r="JT238"/>
      <c r="JU238"/>
      <c r="JV238"/>
      <c r="JW238"/>
      <c r="JX238"/>
      <c r="JY238"/>
      <c r="JZ238"/>
      <c r="KA238"/>
      <c r="KB238"/>
      <c r="KC238"/>
      <c r="KD238"/>
      <c r="KE238"/>
      <c r="KF238"/>
      <c r="KG238"/>
      <c r="KH238"/>
      <c r="KI238"/>
      <c r="KJ238"/>
      <c r="KK238"/>
      <c r="KL238"/>
      <c r="KM238"/>
      <c r="KN238"/>
      <c r="KO238"/>
      <c r="KP238"/>
      <c r="KQ238"/>
      <c r="KR238"/>
      <c r="KS238"/>
      <c r="KT238"/>
      <c r="KU238"/>
      <c r="KV238"/>
      <c r="KW238"/>
      <c r="KX238"/>
      <c r="KY238"/>
      <c r="KZ238"/>
      <c r="LA238"/>
      <c r="LB238"/>
      <c r="LC238"/>
      <c r="LD238"/>
      <c r="LE238"/>
      <c r="LF238"/>
      <c r="LG238"/>
      <c r="LH238"/>
      <c r="LI238"/>
      <c r="LJ238"/>
      <c r="LK238"/>
      <c r="LL238"/>
      <c r="LM238"/>
      <c r="LN238"/>
      <c r="LO238"/>
      <c r="LP238"/>
      <c r="LQ238"/>
      <c r="LR238"/>
      <c r="LS238"/>
      <c r="LT238"/>
      <c r="LU238"/>
      <c r="LV238"/>
      <c r="LW238"/>
      <c r="LX238"/>
      <c r="LY238"/>
      <c r="LZ238"/>
      <c r="MA238"/>
      <c r="MB238"/>
      <c r="MC238"/>
      <c r="MD238"/>
      <c r="ME238"/>
      <c r="MF238"/>
      <c r="MG238"/>
      <c r="MH238"/>
      <c r="MI238"/>
      <c r="MJ238"/>
      <c r="MK238"/>
      <c r="ML238"/>
      <c r="MM238"/>
      <c r="MN238"/>
      <c r="MO238"/>
      <c r="MP238"/>
      <c r="MQ238"/>
      <c r="MR238"/>
      <c r="MS238"/>
      <c r="MT238"/>
      <c r="MU238"/>
      <c r="MV238"/>
      <c r="MW238"/>
      <c r="MX238"/>
      <c r="MY238"/>
      <c r="MZ238"/>
      <c r="NA238"/>
      <c r="NB238"/>
      <c r="NC238"/>
      <c r="ND238"/>
      <c r="NE238"/>
      <c r="NF238"/>
      <c r="NG238"/>
      <c r="NH238"/>
      <c r="NI238"/>
      <c r="NJ238"/>
      <c r="NK238"/>
      <c r="NL238"/>
      <c r="NM238"/>
      <c r="NN238"/>
      <c r="NO238"/>
      <c r="NP238"/>
      <c r="NQ238"/>
      <c r="NR238"/>
      <c r="NS238"/>
      <c r="NT238"/>
      <c r="NU238"/>
      <c r="NV238"/>
      <c r="NW238"/>
      <c r="NX238"/>
      <c r="NY238"/>
      <c r="NZ238"/>
      <c r="OA238"/>
      <c r="OB238"/>
      <c r="OC238"/>
      <c r="OD238"/>
      <c r="OE238"/>
      <c r="OF238"/>
      <c r="OG238"/>
      <c r="OH238"/>
      <c r="OI238"/>
      <c r="OJ238"/>
      <c r="OK238"/>
      <c r="OL238"/>
      <c r="OM238"/>
      <c r="ON238"/>
      <c r="OO238"/>
      <c r="OP238"/>
      <c r="OQ238"/>
      <c r="OR238"/>
      <c r="OS238"/>
      <c r="OT238"/>
      <c r="OU238"/>
      <c r="OV238"/>
      <c r="OW238"/>
      <c r="OX238"/>
      <c r="OY238"/>
      <c r="OZ238"/>
      <c r="PA238"/>
      <c r="PB238"/>
      <c r="PC238"/>
      <c r="PD238"/>
      <c r="PE238"/>
      <c r="PF238"/>
      <c r="PG238"/>
      <c r="PH238"/>
      <c r="PI238"/>
      <c r="PJ238"/>
      <c r="PK238"/>
      <c r="PL238"/>
      <c r="PM238"/>
      <c r="PN238"/>
      <c r="PO238"/>
      <c r="PP238"/>
      <c r="PQ238"/>
      <c r="PR238"/>
      <c r="PS238"/>
      <c r="PT238"/>
      <c r="PU238"/>
      <c r="PV238"/>
      <c r="PW238"/>
      <c r="PX238"/>
      <c r="PY238"/>
      <c r="PZ238"/>
      <c r="QA238"/>
      <c r="QB238"/>
      <c r="QC238"/>
      <c r="QD238"/>
      <c r="QE238"/>
      <c r="QF238"/>
      <c r="QG238"/>
      <c r="QH238"/>
      <c r="QI238"/>
      <c r="QJ238"/>
      <c r="QK238"/>
      <c r="QL238"/>
      <c r="QM238"/>
      <c r="QN238"/>
      <c r="QO238"/>
      <c r="QP238"/>
      <c r="QQ238"/>
      <c r="QR238"/>
      <c r="QS238"/>
      <c r="QT238"/>
      <c r="QU238"/>
      <c r="QV238"/>
      <c r="QW238"/>
      <c r="QX238"/>
      <c r="QY238"/>
      <c r="QZ238"/>
      <c r="RA238"/>
      <c r="RB238"/>
      <c r="RC238"/>
      <c r="RD238"/>
      <c r="RE238"/>
      <c r="RF238"/>
      <c r="RG238"/>
      <c r="RH238"/>
      <c r="RI238"/>
      <c r="RJ238"/>
      <c r="RK238"/>
      <c r="RL238"/>
      <c r="RM238"/>
      <c r="RN238"/>
      <c r="RO238"/>
      <c r="RP238"/>
      <c r="RQ238"/>
      <c r="RR238"/>
      <c r="RS238"/>
      <c r="RT238"/>
      <c r="RU238"/>
      <c r="RV238"/>
      <c r="RW238"/>
      <c r="RX238"/>
      <c r="RY238"/>
      <c r="RZ238"/>
      <c r="SA238"/>
      <c r="SB238"/>
      <c r="SC238"/>
      <c r="SD238"/>
      <c r="SE238"/>
      <c r="SF238"/>
      <c r="SG238"/>
      <c r="SH238"/>
      <c r="SI238"/>
      <c r="SJ238"/>
      <c r="SK238"/>
      <c r="SL238"/>
      <c r="SM238"/>
      <c r="SN238"/>
      <c r="SO238"/>
      <c r="SP238"/>
      <c r="SQ238"/>
      <c r="SR238"/>
      <c r="SS238"/>
      <c r="ST238"/>
      <c r="SU238"/>
      <c r="SV238"/>
      <c r="SW238"/>
      <c r="SX238"/>
      <c r="SY238"/>
      <c r="SZ238"/>
      <c r="TA238"/>
      <c r="TB238"/>
      <c r="TC238"/>
      <c r="TD238"/>
      <c r="TE238"/>
      <c r="TF238"/>
      <c r="TG238"/>
      <c r="TH238"/>
      <c r="TI238"/>
      <c r="TJ238"/>
      <c r="TK238"/>
      <c r="TL238"/>
      <c r="TM238"/>
      <c r="TN238"/>
      <c r="TO238"/>
      <c r="TP238"/>
      <c r="TQ238"/>
      <c r="TR238"/>
      <c r="TS238"/>
      <c r="TT238"/>
      <c r="TU238"/>
      <c r="TV238"/>
      <c r="TW238"/>
      <c r="TX238"/>
      <c r="TY238"/>
      <c r="TZ238"/>
      <c r="UA238"/>
      <c r="UB238"/>
      <c r="UC238"/>
      <c r="UD238"/>
      <c r="UE238"/>
      <c r="UF238"/>
      <c r="UG238"/>
      <c r="UH238"/>
      <c r="UI238"/>
      <c r="UJ238"/>
      <c r="UK238"/>
      <c r="UL238"/>
      <c r="UM238"/>
      <c r="UN238"/>
      <c r="UO238"/>
      <c r="UP238"/>
      <c r="UQ238"/>
      <c r="UR238"/>
      <c r="US238"/>
      <c r="UT238"/>
      <c r="UU238"/>
      <c r="UV238"/>
      <c r="UW238"/>
      <c r="UX238"/>
      <c r="UY238"/>
      <c r="UZ238"/>
      <c r="VA238"/>
      <c r="VB238"/>
      <c r="VC238"/>
      <c r="VD238"/>
      <c r="VE238"/>
      <c r="VF238"/>
      <c r="VG238"/>
      <c r="VH238"/>
      <c r="VI238"/>
      <c r="VJ238"/>
      <c r="VK238"/>
      <c r="VL238"/>
      <c r="VM238"/>
      <c r="VN238"/>
      <c r="VO238"/>
      <c r="VP238"/>
      <c r="VQ238"/>
      <c r="VR238"/>
      <c r="VS238"/>
      <c r="VT238"/>
      <c r="VU238"/>
      <c r="VV238"/>
      <c r="VW238"/>
      <c r="VX238"/>
      <c r="VY238"/>
      <c r="VZ238"/>
      <c r="WA238"/>
      <c r="WB238"/>
      <c r="WC238"/>
      <c r="WD238"/>
      <c r="WE238"/>
      <c r="WF238"/>
      <c r="WG238"/>
      <c r="WH238"/>
      <c r="WI238"/>
      <c r="WJ238"/>
      <c r="WK238"/>
      <c r="WL238"/>
      <c r="WM238"/>
      <c r="WN238"/>
      <c r="WO238"/>
      <c r="WP238"/>
      <c r="WQ238"/>
      <c r="WR238"/>
      <c r="WS238"/>
      <c r="WT238"/>
      <c r="WU238"/>
      <c r="WV238"/>
      <c r="WW238"/>
      <c r="WX238"/>
      <c r="WY238"/>
      <c r="WZ238"/>
      <c r="XA238"/>
      <c r="XB238"/>
      <c r="XC238"/>
      <c r="XD238"/>
      <c r="XE238"/>
      <c r="XF238"/>
      <c r="XG238"/>
      <c r="XH238"/>
      <c r="XI238"/>
      <c r="XJ238"/>
      <c r="XK238"/>
      <c r="XL238"/>
      <c r="XM238"/>
      <c r="XN238"/>
      <c r="XO238"/>
      <c r="XP238"/>
      <c r="XQ238"/>
      <c r="XR238"/>
      <c r="XS238"/>
      <c r="XT238"/>
      <c r="XU238"/>
      <c r="XV238"/>
      <c r="XW238"/>
      <c r="XX238"/>
      <c r="XY238"/>
      <c r="XZ238"/>
      <c r="YA238"/>
      <c r="YB238"/>
      <c r="YC238"/>
      <c r="YD238"/>
      <c r="YE238"/>
      <c r="YF238"/>
      <c r="YG238"/>
      <c r="YH238"/>
      <c r="YI238"/>
      <c r="YJ238"/>
      <c r="YK238"/>
      <c r="YL238"/>
      <c r="YM238"/>
      <c r="YN238"/>
      <c r="YO238"/>
      <c r="YP238"/>
      <c r="YQ238"/>
      <c r="YR238"/>
      <c r="YS238"/>
      <c r="YT238"/>
      <c r="YU238"/>
      <c r="YV238"/>
      <c r="YW238"/>
      <c r="YX238"/>
      <c r="YY238"/>
      <c r="YZ238"/>
      <c r="ZA238"/>
      <c r="ZB238"/>
      <c r="ZC238"/>
      <c r="ZD238"/>
      <c r="ZE238"/>
      <c r="ZF238"/>
      <c r="ZG238"/>
      <c r="ZH238"/>
      <c r="ZI238"/>
      <c r="ZJ238"/>
      <c r="ZK238"/>
      <c r="ZL238"/>
      <c r="ZM238"/>
      <c r="ZN238"/>
      <c r="ZO238"/>
      <c r="ZP238"/>
      <c r="ZQ238"/>
      <c r="ZR238"/>
      <c r="ZS238"/>
      <c r="ZT238"/>
      <c r="ZU238"/>
      <c r="ZV238"/>
      <c r="ZW238"/>
      <c r="ZX238"/>
      <c r="ZY238"/>
      <c r="ZZ238"/>
      <c r="AAA238"/>
      <c r="AAB238"/>
      <c r="AAC238"/>
      <c r="AAD238"/>
      <c r="AAE238"/>
      <c r="AAF238"/>
      <c r="AAG238"/>
      <c r="AAH238"/>
      <c r="AAI238"/>
      <c r="AAJ238"/>
      <c r="AAK238"/>
      <c r="AAL238"/>
      <c r="AAM238"/>
      <c r="AAN238"/>
      <c r="AAO238"/>
      <c r="AAP238"/>
      <c r="AAQ238"/>
      <c r="AAR238"/>
      <c r="AAS238"/>
      <c r="AAT238"/>
      <c r="AAU238"/>
      <c r="AAV238"/>
      <c r="AAW238"/>
      <c r="AAX238"/>
      <c r="AAY238"/>
      <c r="AAZ238"/>
      <c r="ABA238"/>
      <c r="ABB238"/>
      <c r="ABC238"/>
      <c r="ABD238"/>
      <c r="ABE238"/>
      <c r="ABF238"/>
      <c r="ABG238"/>
      <c r="ABH238"/>
      <c r="ABI238"/>
      <c r="ABJ238"/>
      <c r="ABK238"/>
      <c r="ABL238"/>
      <c r="ABM238"/>
      <c r="ABN238"/>
      <c r="ABO238"/>
      <c r="ABP238"/>
      <c r="ABQ238"/>
      <c r="ABR238"/>
      <c r="ABS238"/>
      <c r="ABT238"/>
      <c r="ABU238"/>
      <c r="ABV238"/>
      <c r="ABW238"/>
      <c r="ABX238"/>
      <c r="ABY238"/>
      <c r="ABZ238"/>
      <c r="ACA238"/>
      <c r="ACB238"/>
      <c r="ACC238"/>
      <c r="ACD238"/>
      <c r="ACE238"/>
      <c r="ACF238"/>
      <c r="ACG238"/>
      <c r="ACH238"/>
      <c r="ACI238"/>
      <c r="ACJ238"/>
      <c r="ACK238"/>
      <c r="ACL238"/>
      <c r="ACM238"/>
      <c r="ACN238"/>
      <c r="ACO238"/>
      <c r="ACP238"/>
      <c r="ACQ238"/>
      <c r="ACR238"/>
      <c r="ACS238"/>
      <c r="ACT238"/>
      <c r="ACU238"/>
      <c r="ACV238"/>
      <c r="ACW238"/>
      <c r="ACX238"/>
      <c r="ACY238"/>
      <c r="ACZ238"/>
      <c r="ADA238"/>
      <c r="ADB238"/>
      <c r="ADC238"/>
      <c r="ADD238"/>
      <c r="ADE238"/>
      <c r="ADF238"/>
      <c r="ADG238"/>
      <c r="ADH238"/>
      <c r="ADI238"/>
      <c r="ADJ238"/>
      <c r="ADK238"/>
      <c r="ADL238"/>
      <c r="ADM238"/>
      <c r="ADN238"/>
      <c r="ADO238"/>
      <c r="ADP238"/>
      <c r="ADQ238"/>
      <c r="ADR238"/>
      <c r="ADS238"/>
      <c r="ADT238"/>
      <c r="ADU238"/>
      <c r="ADV238"/>
      <c r="ADW238"/>
      <c r="ADX238"/>
      <c r="ADY238"/>
      <c r="ADZ238"/>
      <c r="AEA238"/>
      <c r="AEB238"/>
      <c r="AEC238"/>
      <c r="AED238"/>
      <c r="AEE238"/>
      <c r="AEF238"/>
      <c r="AEG238"/>
      <c r="AEH238"/>
      <c r="AEI238"/>
      <c r="AEJ238"/>
      <c r="AEK238"/>
      <c r="AEL238"/>
      <c r="AEM238"/>
      <c r="AEN238"/>
      <c r="AEO238"/>
      <c r="AEP238"/>
      <c r="AEQ238"/>
      <c r="AER238"/>
      <c r="AES238"/>
      <c r="AET238"/>
      <c r="AEU238"/>
      <c r="AEV238"/>
      <c r="AEW238"/>
      <c r="AEX238"/>
      <c r="AEY238"/>
      <c r="AEZ238"/>
      <c r="AFA238"/>
      <c r="AFB238"/>
      <c r="AFC238"/>
      <c r="AFD238"/>
      <c r="AFE238"/>
      <c r="AFF238"/>
      <c r="AFG238"/>
      <c r="AFH238"/>
      <c r="AFI238"/>
      <c r="AFJ238"/>
      <c r="AFK238"/>
      <c r="AFL238"/>
      <c r="AFM238"/>
      <c r="AFN238"/>
      <c r="AFO238"/>
      <c r="AFP238"/>
      <c r="AFQ238"/>
      <c r="AFR238"/>
      <c r="AFS238"/>
      <c r="AFT238"/>
      <c r="AFU238"/>
      <c r="AFV238"/>
      <c r="AFW238"/>
      <c r="AFX238"/>
      <c r="AFY238"/>
      <c r="AFZ238"/>
      <c r="AGA238"/>
      <c r="AGB238"/>
      <c r="AGC238"/>
      <c r="AGD238"/>
      <c r="AGE238"/>
      <c r="AGF238"/>
      <c r="AGG238"/>
      <c r="AGH238"/>
      <c r="AGI238"/>
      <c r="AGJ238"/>
      <c r="AGK238"/>
      <c r="AGL238"/>
      <c r="AGM238"/>
      <c r="AGN238"/>
      <c r="AGO238"/>
      <c r="AGP238"/>
      <c r="AGQ238"/>
      <c r="AGR238"/>
      <c r="AGS238"/>
      <c r="AGT238"/>
      <c r="AGU238"/>
      <c r="AGV238"/>
      <c r="AGW238"/>
      <c r="AGX238"/>
      <c r="AGY238"/>
      <c r="AGZ238"/>
      <c r="AHA238"/>
      <c r="AHB238"/>
      <c r="AHC238"/>
      <c r="AHD238"/>
      <c r="AHE238"/>
      <c r="AHF238"/>
      <c r="AHG238"/>
      <c r="AHH238"/>
      <c r="AHI238"/>
      <c r="AHJ238"/>
      <c r="AHK238"/>
      <c r="AHL238"/>
      <c r="AHM238"/>
      <c r="AHN238"/>
      <c r="AHO238"/>
      <c r="AHP238"/>
      <c r="AHQ238"/>
      <c r="AHR238"/>
      <c r="AHS238"/>
      <c r="AHT238"/>
      <c r="AHU238"/>
      <c r="AHV238"/>
      <c r="AHW238"/>
      <c r="AHX238"/>
      <c r="AHY238"/>
      <c r="AHZ238"/>
      <c r="AIA238"/>
      <c r="AIB238"/>
      <c r="AIC238"/>
      <c r="AID238"/>
      <c r="AIE238"/>
      <c r="AIF238"/>
      <c r="AIG238"/>
      <c r="AIH238"/>
      <c r="AII238"/>
      <c r="AIJ238"/>
      <c r="AIK238"/>
      <c r="AIL238"/>
      <c r="AIM238"/>
      <c r="AIN238"/>
      <c r="AIO238"/>
      <c r="AIP238"/>
      <c r="AIQ238"/>
      <c r="AIR238"/>
      <c r="AIS238"/>
      <c r="AIT238"/>
      <c r="AIU238"/>
      <c r="AIV238"/>
      <c r="AIW238"/>
      <c r="AIX238"/>
      <c r="AIY238"/>
      <c r="AIZ238"/>
      <c r="AJA238"/>
      <c r="AJB238"/>
      <c r="AJC238"/>
      <c r="AJD238"/>
      <c r="AJE238"/>
      <c r="AJF238"/>
      <c r="AJG238"/>
      <c r="AJH238"/>
      <c r="AJI238"/>
      <c r="AJJ238"/>
      <c r="AJK238"/>
      <c r="AJL238"/>
      <c r="AJM238"/>
      <c r="AJN238"/>
      <c r="AJO238"/>
      <c r="AJP238"/>
      <c r="AJQ238"/>
      <c r="AJR238"/>
      <c r="AJS238"/>
      <c r="AJT238"/>
      <c r="AJU238"/>
      <c r="AJV238"/>
      <c r="AJW238"/>
      <c r="AJX238"/>
      <c r="AJY238"/>
      <c r="AJZ238"/>
      <c r="AKA238"/>
      <c r="AKB238"/>
      <c r="AKC238"/>
      <c r="AKD238"/>
      <c r="AKE238"/>
      <c r="AKF238"/>
      <c r="AKG238"/>
      <c r="AKH238"/>
      <c r="AKI238"/>
      <c r="AKJ238"/>
      <c r="AKK238"/>
      <c r="AKL238"/>
      <c r="AKM238"/>
      <c r="AKN238"/>
      <c r="AKO238"/>
      <c r="AKP238"/>
      <c r="AKQ238"/>
      <c r="AKR238"/>
      <c r="AKS238"/>
      <c r="AKT238"/>
      <c r="AKU238"/>
      <c r="AKV238"/>
      <c r="AKW238"/>
      <c r="AKX238"/>
      <c r="AKY238"/>
      <c r="AKZ238"/>
      <c r="ALA238"/>
      <c r="ALB238"/>
      <c r="ALC238"/>
      <c r="ALD238"/>
      <c r="ALE238"/>
      <c r="ALF238"/>
      <c r="ALG238"/>
      <c r="ALH238"/>
      <c r="ALI238"/>
      <c r="ALJ238"/>
      <c r="ALK238"/>
      <c r="ALL238"/>
      <c r="ALM238"/>
      <c r="ALN238"/>
      <c r="ALO238"/>
      <c r="ALP238"/>
      <c r="ALQ238"/>
      <c r="ALR238"/>
      <c r="ALS238"/>
      <c r="ALT238"/>
      <c r="ALU238"/>
      <c r="ALV238"/>
      <c r="ALW238"/>
      <c r="ALX238"/>
      <c r="ALY238"/>
      <c r="ALZ238"/>
      <c r="AMA238"/>
      <c r="AMB238"/>
      <c r="AMC238"/>
      <c r="AMD238"/>
      <c r="AME238"/>
      <c r="AMF238"/>
      <c r="AMG238"/>
      <c r="AMH238"/>
      <c r="AMI238"/>
      <c r="AMJ238"/>
      <c r="AMK238"/>
    </row>
    <row r="239" spans="1:1025" s="4" customFormat="1" ht="17.100000000000001" customHeight="1">
      <c r="A239" s="21" t="s">
        <v>1320</v>
      </c>
      <c r="B239" s="20">
        <f>SUM(C239:W239)</f>
        <v>94</v>
      </c>
      <c r="C239" s="20"/>
      <c r="D239" s="20">
        <v>34</v>
      </c>
      <c r="E239" s="3">
        <f>SUM(30+30)</f>
        <v>60</v>
      </c>
      <c r="F239" s="3">
        <v>0</v>
      </c>
      <c r="H239" s="3"/>
      <c r="JA239"/>
      <c r="JB239"/>
      <c r="JC239"/>
      <c r="JD239"/>
      <c r="JE239"/>
      <c r="JF239"/>
      <c r="JG239"/>
      <c r="JH239"/>
      <c r="JI239"/>
      <c r="JJ239"/>
      <c r="JK239"/>
      <c r="JL239"/>
      <c r="JM239"/>
      <c r="JN239"/>
      <c r="JO239"/>
      <c r="JP239"/>
      <c r="JQ239"/>
      <c r="JR239"/>
      <c r="JS239"/>
      <c r="JT239"/>
      <c r="JU239"/>
      <c r="JV239"/>
      <c r="JW239"/>
      <c r="JX239"/>
      <c r="JY239"/>
      <c r="JZ239"/>
      <c r="KA239"/>
      <c r="KB239"/>
      <c r="KC239"/>
      <c r="KD239"/>
      <c r="KE239"/>
      <c r="KF239"/>
      <c r="KG239"/>
      <c r="KH239"/>
      <c r="KI239"/>
      <c r="KJ239"/>
      <c r="KK239"/>
      <c r="KL239"/>
      <c r="KM239"/>
      <c r="KN239"/>
      <c r="KO239"/>
      <c r="KP239"/>
      <c r="KQ239"/>
      <c r="KR239"/>
      <c r="KS239"/>
      <c r="KT239"/>
      <c r="KU239"/>
      <c r="KV239"/>
      <c r="KW239"/>
      <c r="KX239"/>
      <c r="KY239"/>
      <c r="KZ239"/>
      <c r="LA239"/>
      <c r="LB239"/>
      <c r="LC239"/>
      <c r="LD239"/>
      <c r="LE239"/>
      <c r="LF239"/>
      <c r="LG239"/>
      <c r="LH239"/>
      <c r="LI239"/>
      <c r="LJ239"/>
      <c r="LK239"/>
      <c r="LL239"/>
      <c r="LM239"/>
      <c r="LN239"/>
      <c r="LO239"/>
      <c r="LP239"/>
      <c r="LQ239"/>
      <c r="LR239"/>
      <c r="LS239"/>
      <c r="LT239"/>
      <c r="LU239"/>
      <c r="LV239"/>
      <c r="LW239"/>
      <c r="LX239"/>
      <c r="LY239"/>
      <c r="LZ239"/>
      <c r="MA239"/>
      <c r="MB239"/>
      <c r="MC239"/>
      <c r="MD239"/>
      <c r="ME239"/>
      <c r="MF239"/>
      <c r="MG239"/>
      <c r="MH239"/>
      <c r="MI239"/>
      <c r="MJ239"/>
      <c r="MK239"/>
      <c r="ML239"/>
      <c r="MM239"/>
      <c r="MN239"/>
      <c r="MO239"/>
      <c r="MP239"/>
      <c r="MQ239"/>
      <c r="MR239"/>
      <c r="MS239"/>
      <c r="MT239"/>
      <c r="MU239"/>
      <c r="MV239"/>
      <c r="MW239"/>
      <c r="MX239"/>
      <c r="MY239"/>
      <c r="MZ239"/>
      <c r="NA239"/>
      <c r="NB239"/>
      <c r="NC239"/>
      <c r="ND239"/>
      <c r="NE239"/>
      <c r="NF239"/>
      <c r="NG239"/>
      <c r="NH239"/>
      <c r="NI239"/>
      <c r="NJ239"/>
      <c r="NK239"/>
      <c r="NL239"/>
      <c r="NM239"/>
      <c r="NN239"/>
      <c r="NO239"/>
      <c r="NP239"/>
      <c r="NQ239"/>
      <c r="NR239"/>
      <c r="NS239"/>
      <c r="NT239"/>
      <c r="NU239"/>
      <c r="NV239"/>
      <c r="NW239"/>
      <c r="NX239"/>
      <c r="NY239"/>
      <c r="NZ239"/>
      <c r="OA239"/>
      <c r="OB239"/>
      <c r="OC239"/>
      <c r="OD239"/>
      <c r="OE239"/>
      <c r="OF239"/>
      <c r="OG239"/>
      <c r="OH239"/>
      <c r="OI239"/>
      <c r="OJ239"/>
      <c r="OK239"/>
      <c r="OL239"/>
      <c r="OM239"/>
      <c r="ON239"/>
      <c r="OO239"/>
      <c r="OP239"/>
      <c r="OQ239"/>
      <c r="OR239"/>
      <c r="OS239"/>
      <c r="OT239"/>
      <c r="OU239"/>
      <c r="OV239"/>
      <c r="OW239"/>
      <c r="OX239"/>
      <c r="OY239"/>
      <c r="OZ239"/>
      <c r="PA239"/>
      <c r="PB239"/>
      <c r="PC239"/>
      <c r="PD239"/>
      <c r="PE239"/>
      <c r="PF239"/>
      <c r="PG239"/>
      <c r="PH239"/>
      <c r="PI239"/>
      <c r="PJ239"/>
      <c r="PK239"/>
      <c r="PL239"/>
      <c r="PM239"/>
      <c r="PN239"/>
      <c r="PO239"/>
      <c r="PP239"/>
      <c r="PQ239"/>
      <c r="PR239"/>
      <c r="PS239"/>
      <c r="PT239"/>
      <c r="PU239"/>
      <c r="PV239"/>
      <c r="PW239"/>
      <c r="PX239"/>
      <c r="PY239"/>
      <c r="PZ239"/>
      <c r="QA239"/>
      <c r="QB239"/>
      <c r="QC239"/>
      <c r="QD239"/>
      <c r="QE239"/>
      <c r="QF239"/>
      <c r="QG239"/>
      <c r="QH239"/>
      <c r="QI239"/>
      <c r="QJ239"/>
      <c r="QK239"/>
      <c r="QL239"/>
      <c r="QM239"/>
      <c r="QN239"/>
      <c r="QO239"/>
      <c r="QP239"/>
      <c r="QQ239"/>
      <c r="QR239"/>
      <c r="QS239"/>
      <c r="QT239"/>
      <c r="QU239"/>
      <c r="QV239"/>
      <c r="QW239"/>
      <c r="QX239"/>
      <c r="QY239"/>
      <c r="QZ239"/>
      <c r="RA239"/>
      <c r="RB239"/>
      <c r="RC239"/>
      <c r="RD239"/>
      <c r="RE239"/>
      <c r="RF239"/>
      <c r="RG239"/>
      <c r="RH239"/>
      <c r="RI239"/>
      <c r="RJ239"/>
      <c r="RK239"/>
      <c r="RL239"/>
      <c r="RM239"/>
      <c r="RN239"/>
      <c r="RO239"/>
      <c r="RP239"/>
      <c r="RQ239"/>
      <c r="RR239"/>
      <c r="RS239"/>
      <c r="RT239"/>
      <c r="RU239"/>
      <c r="RV239"/>
      <c r="RW239"/>
      <c r="RX239"/>
      <c r="RY239"/>
      <c r="RZ239"/>
      <c r="SA239"/>
      <c r="SB239"/>
      <c r="SC239"/>
      <c r="SD239"/>
      <c r="SE239"/>
      <c r="SF239"/>
      <c r="SG239"/>
      <c r="SH239"/>
      <c r="SI239"/>
      <c r="SJ239"/>
      <c r="SK239"/>
      <c r="SL239"/>
      <c r="SM239"/>
      <c r="SN239"/>
      <c r="SO239"/>
      <c r="SP239"/>
      <c r="SQ239"/>
      <c r="SR239"/>
      <c r="SS239"/>
      <c r="ST239"/>
      <c r="SU239"/>
      <c r="SV239"/>
      <c r="SW239"/>
      <c r="SX239"/>
      <c r="SY239"/>
      <c r="SZ239"/>
      <c r="TA239"/>
      <c r="TB239"/>
      <c r="TC239"/>
      <c r="TD239"/>
      <c r="TE239"/>
      <c r="TF239"/>
      <c r="TG239"/>
      <c r="TH239"/>
      <c r="TI239"/>
      <c r="TJ239"/>
      <c r="TK239"/>
      <c r="TL239"/>
      <c r="TM239"/>
      <c r="TN239"/>
      <c r="TO239"/>
      <c r="TP239"/>
      <c r="TQ239"/>
      <c r="TR239"/>
      <c r="TS239"/>
      <c r="TT239"/>
      <c r="TU239"/>
      <c r="TV239"/>
      <c r="TW239"/>
      <c r="TX239"/>
      <c r="TY239"/>
      <c r="TZ239"/>
      <c r="UA239"/>
      <c r="UB239"/>
      <c r="UC239"/>
      <c r="UD239"/>
      <c r="UE239"/>
      <c r="UF239"/>
      <c r="UG239"/>
      <c r="UH239"/>
      <c r="UI239"/>
      <c r="UJ239"/>
      <c r="UK239"/>
      <c r="UL239"/>
      <c r="UM239"/>
      <c r="UN239"/>
      <c r="UO239"/>
      <c r="UP239"/>
      <c r="UQ239"/>
      <c r="UR239"/>
      <c r="US239"/>
      <c r="UT239"/>
      <c r="UU239"/>
      <c r="UV239"/>
      <c r="UW239"/>
      <c r="UX239"/>
      <c r="UY239"/>
      <c r="UZ239"/>
      <c r="VA239"/>
      <c r="VB239"/>
      <c r="VC239"/>
      <c r="VD239"/>
      <c r="VE239"/>
      <c r="VF239"/>
      <c r="VG239"/>
      <c r="VH239"/>
      <c r="VI239"/>
      <c r="VJ239"/>
      <c r="VK239"/>
      <c r="VL239"/>
      <c r="VM239"/>
      <c r="VN239"/>
      <c r="VO239"/>
      <c r="VP239"/>
      <c r="VQ239"/>
      <c r="VR239"/>
      <c r="VS239"/>
      <c r="VT239"/>
      <c r="VU239"/>
      <c r="VV239"/>
      <c r="VW239"/>
      <c r="VX239"/>
      <c r="VY239"/>
      <c r="VZ239"/>
      <c r="WA239"/>
      <c r="WB239"/>
      <c r="WC239"/>
      <c r="WD239"/>
      <c r="WE239"/>
      <c r="WF239"/>
      <c r="WG239"/>
      <c r="WH239"/>
      <c r="WI239"/>
      <c r="WJ239"/>
      <c r="WK239"/>
      <c r="WL239"/>
      <c r="WM239"/>
      <c r="WN239"/>
      <c r="WO239"/>
      <c r="WP239"/>
      <c r="WQ239"/>
      <c r="WR239"/>
      <c r="WS239"/>
      <c r="WT239"/>
      <c r="WU239"/>
      <c r="WV239"/>
      <c r="WW239"/>
      <c r="WX239"/>
      <c r="WY239"/>
      <c r="WZ239"/>
      <c r="XA239"/>
      <c r="XB239"/>
      <c r="XC239"/>
      <c r="XD239"/>
      <c r="XE239"/>
      <c r="XF239"/>
      <c r="XG239"/>
      <c r="XH239"/>
      <c r="XI239"/>
      <c r="XJ239"/>
      <c r="XK239"/>
      <c r="XL239"/>
      <c r="XM239"/>
      <c r="XN239"/>
      <c r="XO239"/>
      <c r="XP239"/>
      <c r="XQ239"/>
      <c r="XR239"/>
      <c r="XS239"/>
      <c r="XT239"/>
      <c r="XU239"/>
      <c r="XV239"/>
      <c r="XW239"/>
      <c r="XX239"/>
      <c r="XY239"/>
      <c r="XZ239"/>
      <c r="YA239"/>
      <c r="YB239"/>
      <c r="YC239"/>
      <c r="YD239"/>
      <c r="YE239"/>
      <c r="YF239"/>
      <c r="YG239"/>
      <c r="YH239"/>
      <c r="YI239"/>
      <c r="YJ239"/>
      <c r="YK239"/>
      <c r="YL239"/>
      <c r="YM239"/>
      <c r="YN239"/>
      <c r="YO239"/>
      <c r="YP239"/>
      <c r="YQ239"/>
      <c r="YR239"/>
      <c r="YS239"/>
      <c r="YT239"/>
      <c r="YU239"/>
      <c r="YV239"/>
      <c r="YW239"/>
      <c r="YX239"/>
      <c r="YY239"/>
      <c r="YZ239"/>
      <c r="ZA239"/>
      <c r="ZB239"/>
      <c r="ZC239"/>
      <c r="ZD239"/>
      <c r="ZE239"/>
      <c r="ZF239"/>
      <c r="ZG239"/>
      <c r="ZH239"/>
      <c r="ZI239"/>
      <c r="ZJ239"/>
      <c r="ZK239"/>
      <c r="ZL239"/>
      <c r="ZM239"/>
      <c r="ZN239"/>
      <c r="ZO239"/>
      <c r="ZP239"/>
      <c r="ZQ239"/>
      <c r="ZR239"/>
      <c r="ZS239"/>
      <c r="ZT239"/>
      <c r="ZU239"/>
      <c r="ZV239"/>
      <c r="ZW239"/>
      <c r="ZX239"/>
      <c r="ZY239"/>
      <c r="ZZ239"/>
      <c r="AAA239"/>
      <c r="AAB239"/>
      <c r="AAC239"/>
      <c r="AAD239"/>
      <c r="AAE239"/>
      <c r="AAF239"/>
      <c r="AAG239"/>
      <c r="AAH239"/>
      <c r="AAI239"/>
      <c r="AAJ239"/>
      <c r="AAK239"/>
      <c r="AAL239"/>
      <c r="AAM239"/>
      <c r="AAN239"/>
      <c r="AAO239"/>
      <c r="AAP239"/>
      <c r="AAQ239"/>
      <c r="AAR239"/>
      <c r="AAS239"/>
      <c r="AAT239"/>
      <c r="AAU239"/>
      <c r="AAV239"/>
      <c r="AAW239"/>
      <c r="AAX239"/>
      <c r="AAY239"/>
      <c r="AAZ239"/>
      <c r="ABA239"/>
      <c r="ABB239"/>
      <c r="ABC239"/>
      <c r="ABD239"/>
      <c r="ABE239"/>
      <c r="ABF239"/>
      <c r="ABG239"/>
      <c r="ABH239"/>
      <c r="ABI239"/>
      <c r="ABJ239"/>
      <c r="ABK239"/>
      <c r="ABL239"/>
      <c r="ABM239"/>
      <c r="ABN239"/>
      <c r="ABO239"/>
      <c r="ABP239"/>
      <c r="ABQ239"/>
      <c r="ABR239"/>
      <c r="ABS239"/>
      <c r="ABT239"/>
      <c r="ABU239"/>
      <c r="ABV239"/>
      <c r="ABW239"/>
      <c r="ABX239"/>
      <c r="ABY239"/>
      <c r="ABZ239"/>
      <c r="ACA239"/>
      <c r="ACB239"/>
      <c r="ACC239"/>
      <c r="ACD239"/>
      <c r="ACE239"/>
      <c r="ACF239"/>
      <c r="ACG239"/>
      <c r="ACH239"/>
      <c r="ACI239"/>
      <c r="ACJ239"/>
      <c r="ACK239"/>
      <c r="ACL239"/>
      <c r="ACM239"/>
      <c r="ACN239"/>
      <c r="ACO239"/>
      <c r="ACP239"/>
      <c r="ACQ239"/>
      <c r="ACR239"/>
      <c r="ACS239"/>
      <c r="ACT239"/>
      <c r="ACU239"/>
      <c r="ACV239"/>
      <c r="ACW239"/>
      <c r="ACX239"/>
      <c r="ACY239"/>
      <c r="ACZ239"/>
      <c r="ADA239"/>
      <c r="ADB239"/>
      <c r="ADC239"/>
      <c r="ADD239"/>
      <c r="ADE239"/>
      <c r="ADF239"/>
      <c r="ADG239"/>
      <c r="ADH239"/>
      <c r="ADI239"/>
      <c r="ADJ239"/>
      <c r="ADK239"/>
      <c r="ADL239"/>
      <c r="ADM239"/>
      <c r="ADN239"/>
      <c r="ADO239"/>
      <c r="ADP239"/>
      <c r="ADQ239"/>
      <c r="ADR239"/>
      <c r="ADS239"/>
      <c r="ADT239"/>
      <c r="ADU239"/>
      <c r="ADV239"/>
      <c r="ADW239"/>
      <c r="ADX239"/>
      <c r="ADY239"/>
      <c r="ADZ239"/>
      <c r="AEA239"/>
      <c r="AEB239"/>
      <c r="AEC239"/>
      <c r="AED239"/>
      <c r="AEE239"/>
      <c r="AEF239"/>
      <c r="AEG239"/>
      <c r="AEH239"/>
      <c r="AEI239"/>
      <c r="AEJ239"/>
      <c r="AEK239"/>
      <c r="AEL239"/>
      <c r="AEM239"/>
      <c r="AEN239"/>
      <c r="AEO239"/>
      <c r="AEP239"/>
      <c r="AEQ239"/>
      <c r="AER239"/>
      <c r="AES239"/>
      <c r="AET239"/>
      <c r="AEU239"/>
      <c r="AEV239"/>
      <c r="AEW239"/>
      <c r="AEX239"/>
      <c r="AEY239"/>
      <c r="AEZ239"/>
      <c r="AFA239"/>
      <c r="AFB239"/>
      <c r="AFC239"/>
      <c r="AFD239"/>
      <c r="AFE239"/>
      <c r="AFF239"/>
      <c r="AFG239"/>
      <c r="AFH239"/>
      <c r="AFI239"/>
      <c r="AFJ239"/>
      <c r="AFK239"/>
      <c r="AFL239"/>
      <c r="AFM239"/>
      <c r="AFN239"/>
      <c r="AFO239"/>
      <c r="AFP239"/>
      <c r="AFQ239"/>
      <c r="AFR239"/>
      <c r="AFS239"/>
      <c r="AFT239"/>
      <c r="AFU239"/>
      <c r="AFV239"/>
      <c r="AFW239"/>
      <c r="AFX239"/>
      <c r="AFY239"/>
      <c r="AFZ239"/>
      <c r="AGA239"/>
      <c r="AGB239"/>
      <c r="AGC239"/>
      <c r="AGD239"/>
      <c r="AGE239"/>
      <c r="AGF239"/>
      <c r="AGG239"/>
      <c r="AGH239"/>
      <c r="AGI239"/>
      <c r="AGJ239"/>
      <c r="AGK239"/>
      <c r="AGL239"/>
      <c r="AGM239"/>
      <c r="AGN239"/>
      <c r="AGO239"/>
      <c r="AGP239"/>
      <c r="AGQ239"/>
      <c r="AGR239"/>
      <c r="AGS239"/>
      <c r="AGT239"/>
      <c r="AGU239"/>
      <c r="AGV239"/>
      <c r="AGW239"/>
      <c r="AGX239"/>
      <c r="AGY239"/>
      <c r="AGZ239"/>
      <c r="AHA239"/>
      <c r="AHB239"/>
      <c r="AHC239"/>
      <c r="AHD239"/>
      <c r="AHE239"/>
      <c r="AHF239"/>
      <c r="AHG239"/>
      <c r="AHH239"/>
      <c r="AHI239"/>
      <c r="AHJ239"/>
      <c r="AHK239"/>
      <c r="AHL239"/>
      <c r="AHM239"/>
      <c r="AHN239"/>
      <c r="AHO239"/>
      <c r="AHP239"/>
      <c r="AHQ239"/>
      <c r="AHR239"/>
      <c r="AHS239"/>
      <c r="AHT239"/>
      <c r="AHU239"/>
      <c r="AHV239"/>
      <c r="AHW239"/>
      <c r="AHX239"/>
      <c r="AHY239"/>
      <c r="AHZ239"/>
      <c r="AIA239"/>
      <c r="AIB239"/>
      <c r="AIC239"/>
      <c r="AID239"/>
      <c r="AIE239"/>
      <c r="AIF239"/>
      <c r="AIG239"/>
      <c r="AIH239"/>
      <c r="AII239"/>
      <c r="AIJ239"/>
      <c r="AIK239"/>
      <c r="AIL239"/>
      <c r="AIM239"/>
      <c r="AIN239"/>
      <c r="AIO239"/>
      <c r="AIP239"/>
      <c r="AIQ239"/>
      <c r="AIR239"/>
      <c r="AIS239"/>
      <c r="AIT239"/>
      <c r="AIU239"/>
      <c r="AIV239"/>
      <c r="AIW239"/>
      <c r="AIX239"/>
      <c r="AIY239"/>
      <c r="AIZ239"/>
      <c r="AJA239"/>
      <c r="AJB239"/>
      <c r="AJC239"/>
      <c r="AJD239"/>
      <c r="AJE239"/>
      <c r="AJF239"/>
      <c r="AJG239"/>
      <c r="AJH239"/>
      <c r="AJI239"/>
      <c r="AJJ239"/>
      <c r="AJK239"/>
      <c r="AJL239"/>
      <c r="AJM239"/>
      <c r="AJN239"/>
      <c r="AJO239"/>
      <c r="AJP239"/>
      <c r="AJQ239"/>
      <c r="AJR239"/>
      <c r="AJS239"/>
      <c r="AJT239"/>
      <c r="AJU239"/>
      <c r="AJV239"/>
      <c r="AJW239"/>
      <c r="AJX239"/>
      <c r="AJY239"/>
      <c r="AJZ239"/>
      <c r="AKA239"/>
      <c r="AKB239"/>
      <c r="AKC239"/>
      <c r="AKD239"/>
      <c r="AKE239"/>
      <c r="AKF239"/>
      <c r="AKG239"/>
      <c r="AKH239"/>
      <c r="AKI239"/>
      <c r="AKJ239"/>
      <c r="AKK239"/>
      <c r="AKL239"/>
      <c r="AKM239"/>
      <c r="AKN239"/>
      <c r="AKO239"/>
      <c r="AKP239"/>
      <c r="AKQ239"/>
      <c r="AKR239"/>
      <c r="AKS239"/>
      <c r="AKT239"/>
      <c r="AKU239"/>
      <c r="AKV239"/>
      <c r="AKW239"/>
      <c r="AKX239"/>
      <c r="AKY239"/>
      <c r="AKZ239"/>
      <c r="ALA239"/>
      <c r="ALB239"/>
      <c r="ALC239"/>
      <c r="ALD239"/>
      <c r="ALE239"/>
      <c r="ALF239"/>
      <c r="ALG239"/>
      <c r="ALH239"/>
      <c r="ALI239"/>
      <c r="ALJ239"/>
      <c r="ALK239"/>
      <c r="ALL239"/>
      <c r="ALM239"/>
      <c r="ALN239"/>
      <c r="ALO239"/>
      <c r="ALP239"/>
      <c r="ALQ239"/>
      <c r="ALR239"/>
      <c r="ALS239"/>
      <c r="ALT239"/>
      <c r="ALU239"/>
      <c r="ALV239"/>
      <c r="ALW239"/>
      <c r="ALX239"/>
      <c r="ALY239"/>
      <c r="ALZ239"/>
      <c r="AMA239"/>
      <c r="AMB239"/>
      <c r="AMC239"/>
      <c r="AMD239"/>
      <c r="AME239"/>
      <c r="AMF239"/>
      <c r="AMG239"/>
      <c r="AMH239"/>
      <c r="AMI239"/>
      <c r="AMJ239"/>
      <c r="AMK239"/>
    </row>
    <row r="240" spans="1:1025" s="4" customFormat="1" ht="17.100000000000001" customHeight="1">
      <c r="A240" s="21" t="s">
        <v>1276</v>
      </c>
      <c r="B240" s="20">
        <f>SUM(C240:W240)</f>
        <v>93</v>
      </c>
      <c r="C240" s="20"/>
      <c r="D240" s="20">
        <v>31</v>
      </c>
      <c r="E240" s="3">
        <f>SUM(30)</f>
        <v>30</v>
      </c>
      <c r="F240" s="3">
        <f>SUM(32)</f>
        <v>32</v>
      </c>
      <c r="H240" s="3"/>
      <c r="JA240"/>
      <c r="JB240"/>
      <c r="JC240"/>
      <c r="JD240"/>
      <c r="JE240"/>
      <c r="JF240"/>
      <c r="JG240"/>
      <c r="JH240"/>
      <c r="JI240"/>
      <c r="JJ240"/>
      <c r="JK240"/>
      <c r="JL240"/>
      <c r="JM240"/>
      <c r="JN240"/>
      <c r="JO240"/>
      <c r="JP240"/>
      <c r="JQ240"/>
      <c r="JR240"/>
      <c r="JS240"/>
      <c r="JT240"/>
      <c r="JU240"/>
      <c r="JV240"/>
      <c r="JW240"/>
      <c r="JX240"/>
      <c r="JY240"/>
      <c r="JZ240"/>
      <c r="KA240"/>
      <c r="KB240"/>
      <c r="KC240"/>
      <c r="KD240"/>
      <c r="KE240"/>
      <c r="KF240"/>
      <c r="KG240"/>
      <c r="KH240"/>
      <c r="KI240"/>
      <c r="KJ240"/>
      <c r="KK240"/>
      <c r="KL240"/>
      <c r="KM240"/>
      <c r="KN240"/>
      <c r="KO240"/>
      <c r="KP240"/>
      <c r="KQ240"/>
      <c r="KR240"/>
      <c r="KS240"/>
      <c r="KT240"/>
      <c r="KU240"/>
      <c r="KV240"/>
      <c r="KW240"/>
      <c r="KX240"/>
      <c r="KY240"/>
      <c r="KZ240"/>
      <c r="LA240"/>
      <c r="LB240"/>
      <c r="LC240"/>
      <c r="LD240"/>
      <c r="LE240"/>
      <c r="LF240"/>
      <c r="LG240"/>
      <c r="LH240"/>
      <c r="LI240"/>
      <c r="LJ240"/>
      <c r="LK240"/>
      <c r="LL240"/>
      <c r="LM240"/>
      <c r="LN240"/>
      <c r="LO240"/>
      <c r="LP240"/>
      <c r="LQ240"/>
      <c r="LR240"/>
      <c r="LS240"/>
      <c r="LT240"/>
      <c r="LU240"/>
      <c r="LV240"/>
      <c r="LW240"/>
      <c r="LX240"/>
      <c r="LY240"/>
      <c r="LZ240"/>
      <c r="MA240"/>
      <c r="MB240"/>
      <c r="MC240"/>
      <c r="MD240"/>
      <c r="ME240"/>
      <c r="MF240"/>
      <c r="MG240"/>
      <c r="MH240"/>
      <c r="MI240"/>
      <c r="MJ240"/>
      <c r="MK240"/>
      <c r="ML240"/>
      <c r="MM240"/>
      <c r="MN240"/>
      <c r="MO240"/>
      <c r="MP240"/>
      <c r="MQ240"/>
      <c r="MR240"/>
      <c r="MS240"/>
      <c r="MT240"/>
      <c r="MU240"/>
      <c r="MV240"/>
      <c r="MW240"/>
      <c r="MX240"/>
      <c r="MY240"/>
      <c r="MZ240"/>
      <c r="NA240"/>
      <c r="NB240"/>
      <c r="NC240"/>
      <c r="ND240"/>
      <c r="NE240"/>
      <c r="NF240"/>
      <c r="NG240"/>
      <c r="NH240"/>
      <c r="NI240"/>
      <c r="NJ240"/>
      <c r="NK240"/>
      <c r="NL240"/>
      <c r="NM240"/>
      <c r="NN240"/>
      <c r="NO240"/>
      <c r="NP240"/>
      <c r="NQ240"/>
      <c r="NR240"/>
      <c r="NS240"/>
      <c r="NT240"/>
      <c r="NU240"/>
      <c r="NV240"/>
      <c r="NW240"/>
      <c r="NX240"/>
      <c r="NY240"/>
      <c r="NZ240"/>
      <c r="OA240"/>
      <c r="OB240"/>
      <c r="OC240"/>
      <c r="OD240"/>
      <c r="OE240"/>
      <c r="OF240"/>
      <c r="OG240"/>
      <c r="OH240"/>
      <c r="OI240"/>
      <c r="OJ240"/>
      <c r="OK240"/>
      <c r="OL240"/>
      <c r="OM240"/>
      <c r="ON240"/>
      <c r="OO240"/>
      <c r="OP240"/>
      <c r="OQ240"/>
      <c r="OR240"/>
      <c r="OS240"/>
      <c r="OT240"/>
      <c r="OU240"/>
      <c r="OV240"/>
      <c r="OW240"/>
      <c r="OX240"/>
      <c r="OY240"/>
      <c r="OZ240"/>
      <c r="PA240"/>
      <c r="PB240"/>
      <c r="PC240"/>
      <c r="PD240"/>
      <c r="PE240"/>
      <c r="PF240"/>
      <c r="PG240"/>
      <c r="PH240"/>
      <c r="PI240"/>
      <c r="PJ240"/>
      <c r="PK240"/>
      <c r="PL240"/>
      <c r="PM240"/>
      <c r="PN240"/>
      <c r="PO240"/>
      <c r="PP240"/>
      <c r="PQ240"/>
      <c r="PR240"/>
      <c r="PS240"/>
      <c r="PT240"/>
      <c r="PU240"/>
      <c r="PV240"/>
      <c r="PW240"/>
      <c r="PX240"/>
      <c r="PY240"/>
      <c r="PZ240"/>
      <c r="QA240"/>
      <c r="QB240"/>
      <c r="QC240"/>
      <c r="QD240"/>
      <c r="QE240"/>
      <c r="QF240"/>
      <c r="QG240"/>
      <c r="QH240"/>
      <c r="QI240"/>
      <c r="QJ240"/>
      <c r="QK240"/>
      <c r="QL240"/>
      <c r="QM240"/>
      <c r="QN240"/>
      <c r="QO240"/>
      <c r="QP240"/>
      <c r="QQ240"/>
      <c r="QR240"/>
      <c r="QS240"/>
      <c r="QT240"/>
      <c r="QU240"/>
      <c r="QV240"/>
      <c r="QW240"/>
      <c r="QX240"/>
      <c r="QY240"/>
      <c r="QZ240"/>
      <c r="RA240"/>
      <c r="RB240"/>
      <c r="RC240"/>
      <c r="RD240"/>
      <c r="RE240"/>
      <c r="RF240"/>
      <c r="RG240"/>
      <c r="RH240"/>
      <c r="RI240"/>
      <c r="RJ240"/>
      <c r="RK240"/>
      <c r="RL240"/>
      <c r="RM240"/>
      <c r="RN240"/>
      <c r="RO240"/>
      <c r="RP240"/>
      <c r="RQ240"/>
      <c r="RR240"/>
      <c r="RS240"/>
      <c r="RT240"/>
      <c r="RU240"/>
      <c r="RV240"/>
      <c r="RW240"/>
      <c r="RX240"/>
      <c r="RY240"/>
      <c r="RZ240"/>
      <c r="SA240"/>
      <c r="SB240"/>
      <c r="SC240"/>
      <c r="SD240"/>
      <c r="SE240"/>
      <c r="SF240"/>
      <c r="SG240"/>
      <c r="SH240"/>
      <c r="SI240"/>
      <c r="SJ240"/>
      <c r="SK240"/>
      <c r="SL240"/>
      <c r="SM240"/>
      <c r="SN240"/>
      <c r="SO240"/>
      <c r="SP240"/>
      <c r="SQ240"/>
      <c r="SR240"/>
      <c r="SS240"/>
      <c r="ST240"/>
      <c r="SU240"/>
      <c r="SV240"/>
      <c r="SW240"/>
      <c r="SX240"/>
      <c r="SY240"/>
      <c r="SZ240"/>
      <c r="TA240"/>
      <c r="TB240"/>
      <c r="TC240"/>
      <c r="TD240"/>
      <c r="TE240"/>
      <c r="TF240"/>
      <c r="TG240"/>
      <c r="TH240"/>
      <c r="TI240"/>
      <c r="TJ240"/>
      <c r="TK240"/>
      <c r="TL240"/>
      <c r="TM240"/>
      <c r="TN240"/>
      <c r="TO240"/>
      <c r="TP240"/>
      <c r="TQ240"/>
      <c r="TR240"/>
      <c r="TS240"/>
      <c r="TT240"/>
      <c r="TU240"/>
      <c r="TV240"/>
      <c r="TW240"/>
      <c r="TX240"/>
      <c r="TY240"/>
      <c r="TZ240"/>
      <c r="UA240"/>
      <c r="UB240"/>
      <c r="UC240"/>
      <c r="UD240"/>
      <c r="UE240"/>
      <c r="UF240"/>
      <c r="UG240"/>
      <c r="UH240"/>
      <c r="UI240"/>
      <c r="UJ240"/>
      <c r="UK240"/>
      <c r="UL240"/>
      <c r="UM240"/>
      <c r="UN240"/>
      <c r="UO240"/>
      <c r="UP240"/>
      <c r="UQ240"/>
      <c r="UR240"/>
      <c r="US240"/>
      <c r="UT240"/>
      <c r="UU240"/>
      <c r="UV240"/>
      <c r="UW240"/>
      <c r="UX240"/>
      <c r="UY240"/>
      <c r="UZ240"/>
      <c r="VA240"/>
      <c r="VB240"/>
      <c r="VC240"/>
      <c r="VD240"/>
      <c r="VE240"/>
      <c r="VF240"/>
      <c r="VG240"/>
      <c r="VH240"/>
      <c r="VI240"/>
      <c r="VJ240"/>
      <c r="VK240"/>
      <c r="VL240"/>
      <c r="VM240"/>
      <c r="VN240"/>
      <c r="VO240"/>
      <c r="VP240"/>
      <c r="VQ240"/>
      <c r="VR240"/>
      <c r="VS240"/>
      <c r="VT240"/>
      <c r="VU240"/>
      <c r="VV240"/>
      <c r="VW240"/>
      <c r="VX240"/>
      <c r="VY240"/>
      <c r="VZ240"/>
      <c r="WA240"/>
      <c r="WB240"/>
      <c r="WC240"/>
      <c r="WD240"/>
      <c r="WE240"/>
      <c r="WF240"/>
      <c r="WG240"/>
      <c r="WH240"/>
      <c r="WI240"/>
      <c r="WJ240"/>
      <c r="WK240"/>
      <c r="WL240"/>
      <c r="WM240"/>
      <c r="WN240"/>
      <c r="WO240"/>
      <c r="WP240"/>
      <c r="WQ240"/>
      <c r="WR240"/>
      <c r="WS240"/>
      <c r="WT240"/>
      <c r="WU240"/>
      <c r="WV240"/>
      <c r="WW240"/>
      <c r="WX240"/>
      <c r="WY240"/>
      <c r="WZ240"/>
      <c r="XA240"/>
      <c r="XB240"/>
      <c r="XC240"/>
      <c r="XD240"/>
      <c r="XE240"/>
      <c r="XF240"/>
      <c r="XG240"/>
      <c r="XH240"/>
      <c r="XI240"/>
      <c r="XJ240"/>
      <c r="XK240"/>
      <c r="XL240"/>
      <c r="XM240"/>
      <c r="XN240"/>
      <c r="XO240"/>
      <c r="XP240"/>
      <c r="XQ240"/>
      <c r="XR240"/>
      <c r="XS240"/>
      <c r="XT240"/>
      <c r="XU240"/>
      <c r="XV240"/>
      <c r="XW240"/>
      <c r="XX240"/>
      <c r="XY240"/>
      <c r="XZ240"/>
      <c r="YA240"/>
      <c r="YB240"/>
      <c r="YC240"/>
      <c r="YD240"/>
      <c r="YE240"/>
      <c r="YF240"/>
      <c r="YG240"/>
      <c r="YH240"/>
      <c r="YI240"/>
      <c r="YJ240"/>
      <c r="YK240"/>
      <c r="YL240"/>
      <c r="YM240"/>
      <c r="YN240"/>
      <c r="YO240"/>
      <c r="YP240"/>
      <c r="YQ240"/>
      <c r="YR240"/>
      <c r="YS240"/>
      <c r="YT240"/>
      <c r="YU240"/>
      <c r="YV240"/>
      <c r="YW240"/>
      <c r="YX240"/>
      <c r="YY240"/>
      <c r="YZ240"/>
      <c r="ZA240"/>
      <c r="ZB240"/>
      <c r="ZC240"/>
      <c r="ZD240"/>
      <c r="ZE240"/>
      <c r="ZF240"/>
      <c r="ZG240"/>
      <c r="ZH240"/>
      <c r="ZI240"/>
      <c r="ZJ240"/>
      <c r="ZK240"/>
      <c r="ZL240"/>
      <c r="ZM240"/>
      <c r="ZN240"/>
      <c r="ZO240"/>
      <c r="ZP240"/>
      <c r="ZQ240"/>
      <c r="ZR240"/>
      <c r="ZS240"/>
      <c r="ZT240"/>
      <c r="ZU240"/>
      <c r="ZV240"/>
      <c r="ZW240"/>
      <c r="ZX240"/>
      <c r="ZY240"/>
      <c r="ZZ240"/>
      <c r="AAA240"/>
      <c r="AAB240"/>
      <c r="AAC240"/>
      <c r="AAD240"/>
      <c r="AAE240"/>
      <c r="AAF240"/>
      <c r="AAG240"/>
      <c r="AAH240"/>
      <c r="AAI240"/>
      <c r="AAJ240"/>
      <c r="AAK240"/>
      <c r="AAL240"/>
      <c r="AAM240"/>
      <c r="AAN240"/>
      <c r="AAO240"/>
      <c r="AAP240"/>
      <c r="AAQ240"/>
      <c r="AAR240"/>
      <c r="AAS240"/>
      <c r="AAT240"/>
      <c r="AAU240"/>
      <c r="AAV240"/>
      <c r="AAW240"/>
      <c r="AAX240"/>
      <c r="AAY240"/>
      <c r="AAZ240"/>
      <c r="ABA240"/>
      <c r="ABB240"/>
      <c r="ABC240"/>
      <c r="ABD240"/>
      <c r="ABE240"/>
      <c r="ABF240"/>
      <c r="ABG240"/>
      <c r="ABH240"/>
      <c r="ABI240"/>
      <c r="ABJ240"/>
      <c r="ABK240"/>
      <c r="ABL240"/>
      <c r="ABM240"/>
      <c r="ABN240"/>
      <c r="ABO240"/>
      <c r="ABP240"/>
      <c r="ABQ240"/>
      <c r="ABR240"/>
      <c r="ABS240"/>
      <c r="ABT240"/>
      <c r="ABU240"/>
      <c r="ABV240"/>
      <c r="ABW240"/>
      <c r="ABX240"/>
      <c r="ABY240"/>
      <c r="ABZ240"/>
      <c r="ACA240"/>
      <c r="ACB240"/>
      <c r="ACC240"/>
      <c r="ACD240"/>
      <c r="ACE240"/>
      <c r="ACF240"/>
      <c r="ACG240"/>
      <c r="ACH240"/>
      <c r="ACI240"/>
      <c r="ACJ240"/>
      <c r="ACK240"/>
      <c r="ACL240"/>
      <c r="ACM240"/>
      <c r="ACN240"/>
      <c r="ACO240"/>
      <c r="ACP240"/>
      <c r="ACQ240"/>
      <c r="ACR240"/>
      <c r="ACS240"/>
      <c r="ACT240"/>
      <c r="ACU240"/>
      <c r="ACV240"/>
      <c r="ACW240"/>
      <c r="ACX240"/>
      <c r="ACY240"/>
      <c r="ACZ240"/>
      <c r="ADA240"/>
      <c r="ADB240"/>
      <c r="ADC240"/>
      <c r="ADD240"/>
      <c r="ADE240"/>
      <c r="ADF240"/>
      <c r="ADG240"/>
      <c r="ADH240"/>
      <c r="ADI240"/>
      <c r="ADJ240"/>
      <c r="ADK240"/>
      <c r="ADL240"/>
      <c r="ADM240"/>
      <c r="ADN240"/>
      <c r="ADO240"/>
      <c r="ADP240"/>
      <c r="ADQ240"/>
      <c r="ADR240"/>
      <c r="ADS240"/>
      <c r="ADT240"/>
      <c r="ADU240"/>
      <c r="ADV240"/>
      <c r="ADW240"/>
      <c r="ADX240"/>
      <c r="ADY240"/>
      <c r="ADZ240"/>
      <c r="AEA240"/>
      <c r="AEB240"/>
      <c r="AEC240"/>
      <c r="AED240"/>
      <c r="AEE240"/>
      <c r="AEF240"/>
      <c r="AEG240"/>
      <c r="AEH240"/>
      <c r="AEI240"/>
      <c r="AEJ240"/>
      <c r="AEK240"/>
      <c r="AEL240"/>
      <c r="AEM240"/>
      <c r="AEN240"/>
      <c r="AEO240"/>
      <c r="AEP240"/>
      <c r="AEQ240"/>
      <c r="AER240"/>
      <c r="AES240"/>
      <c r="AET240"/>
      <c r="AEU240"/>
      <c r="AEV240"/>
      <c r="AEW240"/>
      <c r="AEX240"/>
      <c r="AEY240"/>
      <c r="AEZ240"/>
      <c r="AFA240"/>
      <c r="AFB240"/>
      <c r="AFC240"/>
      <c r="AFD240"/>
      <c r="AFE240"/>
      <c r="AFF240"/>
      <c r="AFG240"/>
      <c r="AFH240"/>
      <c r="AFI240"/>
      <c r="AFJ240"/>
      <c r="AFK240"/>
      <c r="AFL240"/>
      <c r="AFM240"/>
      <c r="AFN240"/>
      <c r="AFO240"/>
      <c r="AFP240"/>
      <c r="AFQ240"/>
      <c r="AFR240"/>
      <c r="AFS240"/>
      <c r="AFT240"/>
      <c r="AFU240"/>
      <c r="AFV240"/>
      <c r="AFW240"/>
      <c r="AFX240"/>
      <c r="AFY240"/>
      <c r="AFZ240"/>
      <c r="AGA240"/>
      <c r="AGB240"/>
      <c r="AGC240"/>
      <c r="AGD240"/>
      <c r="AGE240"/>
      <c r="AGF240"/>
      <c r="AGG240"/>
      <c r="AGH240"/>
      <c r="AGI240"/>
      <c r="AGJ240"/>
      <c r="AGK240"/>
      <c r="AGL240"/>
      <c r="AGM240"/>
      <c r="AGN240"/>
      <c r="AGO240"/>
      <c r="AGP240"/>
      <c r="AGQ240"/>
      <c r="AGR240"/>
      <c r="AGS240"/>
      <c r="AGT240"/>
      <c r="AGU240"/>
      <c r="AGV240"/>
      <c r="AGW240"/>
      <c r="AGX240"/>
      <c r="AGY240"/>
      <c r="AGZ240"/>
      <c r="AHA240"/>
      <c r="AHB240"/>
      <c r="AHC240"/>
      <c r="AHD240"/>
      <c r="AHE240"/>
      <c r="AHF240"/>
      <c r="AHG240"/>
      <c r="AHH240"/>
      <c r="AHI240"/>
      <c r="AHJ240"/>
      <c r="AHK240"/>
      <c r="AHL240"/>
      <c r="AHM240"/>
      <c r="AHN240"/>
      <c r="AHO240"/>
      <c r="AHP240"/>
      <c r="AHQ240"/>
      <c r="AHR240"/>
      <c r="AHS240"/>
      <c r="AHT240"/>
      <c r="AHU240"/>
      <c r="AHV240"/>
      <c r="AHW240"/>
      <c r="AHX240"/>
      <c r="AHY240"/>
      <c r="AHZ240"/>
      <c r="AIA240"/>
      <c r="AIB240"/>
      <c r="AIC240"/>
      <c r="AID240"/>
      <c r="AIE240"/>
      <c r="AIF240"/>
      <c r="AIG240"/>
      <c r="AIH240"/>
      <c r="AII240"/>
      <c r="AIJ240"/>
      <c r="AIK240"/>
      <c r="AIL240"/>
      <c r="AIM240"/>
      <c r="AIN240"/>
      <c r="AIO240"/>
      <c r="AIP240"/>
      <c r="AIQ240"/>
      <c r="AIR240"/>
      <c r="AIS240"/>
      <c r="AIT240"/>
      <c r="AIU240"/>
      <c r="AIV240"/>
      <c r="AIW240"/>
      <c r="AIX240"/>
      <c r="AIY240"/>
      <c r="AIZ240"/>
      <c r="AJA240"/>
      <c r="AJB240"/>
      <c r="AJC240"/>
      <c r="AJD240"/>
      <c r="AJE240"/>
      <c r="AJF240"/>
      <c r="AJG240"/>
      <c r="AJH240"/>
      <c r="AJI240"/>
      <c r="AJJ240"/>
      <c r="AJK240"/>
      <c r="AJL240"/>
      <c r="AJM240"/>
      <c r="AJN240"/>
      <c r="AJO240"/>
      <c r="AJP240"/>
      <c r="AJQ240"/>
      <c r="AJR240"/>
      <c r="AJS240"/>
      <c r="AJT240"/>
      <c r="AJU240"/>
      <c r="AJV240"/>
      <c r="AJW240"/>
      <c r="AJX240"/>
      <c r="AJY240"/>
      <c r="AJZ240"/>
      <c r="AKA240"/>
      <c r="AKB240"/>
      <c r="AKC240"/>
      <c r="AKD240"/>
      <c r="AKE240"/>
      <c r="AKF240"/>
      <c r="AKG240"/>
      <c r="AKH240"/>
      <c r="AKI240"/>
      <c r="AKJ240"/>
      <c r="AKK240"/>
      <c r="AKL240"/>
      <c r="AKM240"/>
      <c r="AKN240"/>
      <c r="AKO240"/>
      <c r="AKP240"/>
      <c r="AKQ240"/>
      <c r="AKR240"/>
      <c r="AKS240"/>
      <c r="AKT240"/>
      <c r="AKU240"/>
      <c r="AKV240"/>
      <c r="AKW240"/>
      <c r="AKX240"/>
      <c r="AKY240"/>
      <c r="AKZ240"/>
      <c r="ALA240"/>
      <c r="ALB240"/>
      <c r="ALC240"/>
      <c r="ALD240"/>
      <c r="ALE240"/>
      <c r="ALF240"/>
      <c r="ALG240"/>
      <c r="ALH240"/>
      <c r="ALI240"/>
      <c r="ALJ240"/>
      <c r="ALK240"/>
      <c r="ALL240"/>
      <c r="ALM240"/>
      <c r="ALN240"/>
      <c r="ALO240"/>
      <c r="ALP240"/>
      <c r="ALQ240"/>
      <c r="ALR240"/>
      <c r="ALS240"/>
      <c r="ALT240"/>
      <c r="ALU240"/>
      <c r="ALV240"/>
      <c r="ALW240"/>
      <c r="ALX240"/>
      <c r="ALY240"/>
      <c r="ALZ240"/>
      <c r="AMA240"/>
      <c r="AMB240"/>
      <c r="AMC240"/>
      <c r="AMD240"/>
      <c r="AME240"/>
      <c r="AMF240"/>
      <c r="AMG240"/>
      <c r="AMH240"/>
      <c r="AMI240"/>
      <c r="AMJ240"/>
      <c r="AMK240"/>
    </row>
    <row r="241" spans="1:1025" s="4" customFormat="1" ht="17.100000000000001" customHeight="1">
      <c r="A241" s="21" t="s">
        <v>1277</v>
      </c>
      <c r="B241" s="20">
        <f>SUM(C241:W241)</f>
        <v>93</v>
      </c>
      <c r="C241" s="20"/>
      <c r="D241" s="20">
        <v>31</v>
      </c>
      <c r="E241" s="3">
        <f>SUM(30)</f>
        <v>30</v>
      </c>
      <c r="F241" s="3">
        <f>SUM(32)</f>
        <v>32</v>
      </c>
      <c r="H241" s="3"/>
      <c r="JA241"/>
      <c r="JB241"/>
      <c r="JC241"/>
      <c r="JD241"/>
      <c r="JE241"/>
      <c r="JF241"/>
      <c r="JG241"/>
      <c r="JH241"/>
      <c r="JI241"/>
      <c r="JJ241"/>
      <c r="JK241"/>
      <c r="JL241"/>
      <c r="JM241"/>
      <c r="JN241"/>
      <c r="JO241"/>
      <c r="JP241"/>
      <c r="JQ241"/>
      <c r="JR241"/>
      <c r="JS241"/>
      <c r="JT241"/>
      <c r="JU241"/>
      <c r="JV241"/>
      <c r="JW241"/>
      <c r="JX241"/>
      <c r="JY241"/>
      <c r="JZ241"/>
      <c r="KA241"/>
      <c r="KB241"/>
      <c r="KC241"/>
      <c r="KD241"/>
      <c r="KE241"/>
      <c r="KF241"/>
      <c r="KG241"/>
      <c r="KH241"/>
      <c r="KI241"/>
      <c r="KJ241"/>
      <c r="KK241"/>
      <c r="KL241"/>
      <c r="KM241"/>
      <c r="KN241"/>
      <c r="KO241"/>
      <c r="KP241"/>
      <c r="KQ241"/>
      <c r="KR241"/>
      <c r="KS241"/>
      <c r="KT241"/>
      <c r="KU241"/>
      <c r="KV241"/>
      <c r="KW241"/>
      <c r="KX241"/>
      <c r="KY241"/>
      <c r="KZ241"/>
      <c r="LA241"/>
      <c r="LB241"/>
      <c r="LC241"/>
      <c r="LD241"/>
      <c r="LE241"/>
      <c r="LF241"/>
      <c r="LG241"/>
      <c r="LH241"/>
      <c r="LI241"/>
      <c r="LJ241"/>
      <c r="LK241"/>
      <c r="LL241"/>
      <c r="LM241"/>
      <c r="LN241"/>
      <c r="LO241"/>
      <c r="LP241"/>
      <c r="LQ241"/>
      <c r="LR241"/>
      <c r="LS241"/>
      <c r="LT241"/>
      <c r="LU241"/>
      <c r="LV241"/>
      <c r="LW241"/>
      <c r="LX241"/>
      <c r="LY241"/>
      <c r="LZ241"/>
      <c r="MA241"/>
      <c r="MB241"/>
      <c r="MC241"/>
      <c r="MD241"/>
      <c r="ME241"/>
      <c r="MF241"/>
      <c r="MG241"/>
      <c r="MH241"/>
      <c r="MI241"/>
      <c r="MJ241"/>
      <c r="MK241"/>
      <c r="ML241"/>
      <c r="MM241"/>
      <c r="MN241"/>
      <c r="MO241"/>
      <c r="MP241"/>
      <c r="MQ241"/>
      <c r="MR241"/>
      <c r="MS241"/>
      <c r="MT241"/>
      <c r="MU241"/>
      <c r="MV241"/>
      <c r="MW241"/>
      <c r="MX241"/>
      <c r="MY241"/>
      <c r="MZ241"/>
      <c r="NA241"/>
      <c r="NB241"/>
      <c r="NC241"/>
      <c r="ND241"/>
      <c r="NE241"/>
      <c r="NF241"/>
      <c r="NG241"/>
      <c r="NH241"/>
      <c r="NI241"/>
      <c r="NJ241"/>
      <c r="NK241"/>
      <c r="NL241"/>
      <c r="NM241"/>
      <c r="NN241"/>
      <c r="NO241"/>
      <c r="NP241"/>
      <c r="NQ241"/>
      <c r="NR241"/>
      <c r="NS241"/>
      <c r="NT241"/>
      <c r="NU241"/>
      <c r="NV241"/>
      <c r="NW241"/>
      <c r="NX241"/>
      <c r="NY241"/>
      <c r="NZ241"/>
      <c r="OA241"/>
      <c r="OB241"/>
      <c r="OC241"/>
      <c r="OD241"/>
      <c r="OE241"/>
      <c r="OF241"/>
      <c r="OG241"/>
      <c r="OH241"/>
      <c r="OI241"/>
      <c r="OJ241"/>
      <c r="OK241"/>
      <c r="OL241"/>
      <c r="OM241"/>
      <c r="ON241"/>
      <c r="OO241"/>
      <c r="OP241"/>
      <c r="OQ241"/>
      <c r="OR241"/>
      <c r="OS241"/>
      <c r="OT241"/>
      <c r="OU241"/>
      <c r="OV241"/>
      <c r="OW241"/>
      <c r="OX241"/>
      <c r="OY241"/>
      <c r="OZ241"/>
      <c r="PA241"/>
      <c r="PB241"/>
      <c r="PC241"/>
      <c r="PD241"/>
      <c r="PE241"/>
      <c r="PF241"/>
      <c r="PG241"/>
      <c r="PH241"/>
      <c r="PI241"/>
      <c r="PJ241"/>
      <c r="PK241"/>
      <c r="PL241"/>
      <c r="PM241"/>
      <c r="PN241"/>
      <c r="PO241"/>
      <c r="PP241"/>
      <c r="PQ241"/>
      <c r="PR241"/>
      <c r="PS241"/>
      <c r="PT241"/>
      <c r="PU241"/>
      <c r="PV241"/>
      <c r="PW241"/>
      <c r="PX241"/>
      <c r="PY241"/>
      <c r="PZ241"/>
      <c r="QA241"/>
      <c r="QB241"/>
      <c r="QC241"/>
      <c r="QD241"/>
      <c r="QE241"/>
      <c r="QF241"/>
      <c r="QG241"/>
      <c r="QH241"/>
      <c r="QI241"/>
      <c r="QJ241"/>
      <c r="QK241"/>
      <c r="QL241"/>
      <c r="QM241"/>
      <c r="QN241"/>
      <c r="QO241"/>
      <c r="QP241"/>
      <c r="QQ241"/>
      <c r="QR241"/>
      <c r="QS241"/>
      <c r="QT241"/>
      <c r="QU241"/>
      <c r="QV241"/>
      <c r="QW241"/>
      <c r="QX241"/>
      <c r="QY241"/>
      <c r="QZ241"/>
      <c r="RA241"/>
      <c r="RB241"/>
      <c r="RC241"/>
      <c r="RD241"/>
      <c r="RE241"/>
      <c r="RF241"/>
      <c r="RG241"/>
      <c r="RH241"/>
      <c r="RI241"/>
      <c r="RJ241"/>
      <c r="RK241"/>
      <c r="RL241"/>
      <c r="RM241"/>
      <c r="RN241"/>
      <c r="RO241"/>
      <c r="RP241"/>
      <c r="RQ241"/>
      <c r="RR241"/>
      <c r="RS241"/>
      <c r="RT241"/>
      <c r="RU241"/>
      <c r="RV241"/>
      <c r="RW241"/>
      <c r="RX241"/>
      <c r="RY241"/>
      <c r="RZ241"/>
      <c r="SA241"/>
      <c r="SB241"/>
      <c r="SC241"/>
      <c r="SD241"/>
      <c r="SE241"/>
      <c r="SF241"/>
      <c r="SG241"/>
      <c r="SH241"/>
      <c r="SI241"/>
      <c r="SJ241"/>
      <c r="SK241"/>
      <c r="SL241"/>
      <c r="SM241"/>
      <c r="SN241"/>
      <c r="SO241"/>
      <c r="SP241"/>
      <c r="SQ241"/>
      <c r="SR241"/>
      <c r="SS241"/>
      <c r="ST241"/>
      <c r="SU241"/>
      <c r="SV241"/>
      <c r="SW241"/>
      <c r="SX241"/>
      <c r="SY241"/>
      <c r="SZ241"/>
      <c r="TA241"/>
      <c r="TB241"/>
      <c r="TC241"/>
      <c r="TD241"/>
      <c r="TE241"/>
      <c r="TF241"/>
      <c r="TG241"/>
      <c r="TH241"/>
      <c r="TI241"/>
      <c r="TJ241"/>
      <c r="TK241"/>
      <c r="TL241"/>
      <c r="TM241"/>
      <c r="TN241"/>
      <c r="TO241"/>
      <c r="TP241"/>
      <c r="TQ241"/>
      <c r="TR241"/>
      <c r="TS241"/>
      <c r="TT241"/>
      <c r="TU241"/>
      <c r="TV241"/>
      <c r="TW241"/>
      <c r="TX241"/>
      <c r="TY241"/>
      <c r="TZ241"/>
      <c r="UA241"/>
      <c r="UB241"/>
      <c r="UC241"/>
      <c r="UD241"/>
      <c r="UE241"/>
      <c r="UF241"/>
      <c r="UG241"/>
      <c r="UH241"/>
      <c r="UI241"/>
      <c r="UJ241"/>
      <c r="UK241"/>
      <c r="UL241"/>
      <c r="UM241"/>
      <c r="UN241"/>
      <c r="UO241"/>
      <c r="UP241"/>
      <c r="UQ241"/>
      <c r="UR241"/>
      <c r="US241"/>
      <c r="UT241"/>
      <c r="UU241"/>
      <c r="UV241"/>
      <c r="UW241"/>
      <c r="UX241"/>
      <c r="UY241"/>
      <c r="UZ241"/>
      <c r="VA241"/>
      <c r="VB241"/>
      <c r="VC241"/>
      <c r="VD241"/>
      <c r="VE241"/>
      <c r="VF241"/>
      <c r="VG241"/>
      <c r="VH241"/>
      <c r="VI241"/>
      <c r="VJ241"/>
      <c r="VK241"/>
      <c r="VL241"/>
      <c r="VM241"/>
      <c r="VN241"/>
      <c r="VO241"/>
      <c r="VP241"/>
      <c r="VQ241"/>
      <c r="VR241"/>
      <c r="VS241"/>
      <c r="VT241"/>
      <c r="VU241"/>
      <c r="VV241"/>
      <c r="VW241"/>
      <c r="VX241"/>
      <c r="VY241"/>
      <c r="VZ241"/>
      <c r="WA241"/>
      <c r="WB241"/>
      <c r="WC241"/>
      <c r="WD241"/>
      <c r="WE241"/>
      <c r="WF241"/>
      <c r="WG241"/>
      <c r="WH241"/>
      <c r="WI241"/>
      <c r="WJ241"/>
      <c r="WK241"/>
      <c r="WL241"/>
      <c r="WM241"/>
      <c r="WN241"/>
      <c r="WO241"/>
      <c r="WP241"/>
      <c r="WQ241"/>
      <c r="WR241"/>
      <c r="WS241"/>
      <c r="WT241"/>
      <c r="WU241"/>
      <c r="WV241"/>
      <c r="WW241"/>
      <c r="WX241"/>
      <c r="WY241"/>
      <c r="WZ241"/>
      <c r="XA241"/>
      <c r="XB241"/>
      <c r="XC241"/>
      <c r="XD241"/>
      <c r="XE241"/>
      <c r="XF241"/>
      <c r="XG241"/>
      <c r="XH241"/>
      <c r="XI241"/>
      <c r="XJ241"/>
      <c r="XK241"/>
      <c r="XL241"/>
      <c r="XM241"/>
      <c r="XN241"/>
      <c r="XO241"/>
      <c r="XP241"/>
      <c r="XQ241"/>
      <c r="XR241"/>
      <c r="XS241"/>
      <c r="XT241"/>
      <c r="XU241"/>
      <c r="XV241"/>
      <c r="XW241"/>
      <c r="XX241"/>
      <c r="XY241"/>
      <c r="XZ241"/>
      <c r="YA241"/>
      <c r="YB241"/>
      <c r="YC241"/>
      <c r="YD241"/>
      <c r="YE241"/>
      <c r="YF241"/>
      <c r="YG241"/>
      <c r="YH241"/>
      <c r="YI241"/>
      <c r="YJ241"/>
      <c r="YK241"/>
      <c r="YL241"/>
      <c r="YM241"/>
      <c r="YN241"/>
      <c r="YO241"/>
      <c r="YP241"/>
      <c r="YQ241"/>
      <c r="YR241"/>
      <c r="YS241"/>
      <c r="YT241"/>
      <c r="YU241"/>
      <c r="YV241"/>
      <c r="YW241"/>
      <c r="YX241"/>
      <c r="YY241"/>
      <c r="YZ241"/>
      <c r="ZA241"/>
      <c r="ZB241"/>
      <c r="ZC241"/>
      <c r="ZD241"/>
      <c r="ZE241"/>
      <c r="ZF241"/>
      <c r="ZG241"/>
      <c r="ZH241"/>
      <c r="ZI241"/>
      <c r="ZJ241"/>
      <c r="ZK241"/>
      <c r="ZL241"/>
      <c r="ZM241"/>
      <c r="ZN241"/>
      <c r="ZO241"/>
      <c r="ZP241"/>
      <c r="ZQ241"/>
      <c r="ZR241"/>
      <c r="ZS241"/>
      <c r="ZT241"/>
      <c r="ZU241"/>
      <c r="ZV241"/>
      <c r="ZW241"/>
      <c r="ZX241"/>
      <c r="ZY241"/>
      <c r="ZZ241"/>
      <c r="AAA241"/>
      <c r="AAB241"/>
      <c r="AAC241"/>
      <c r="AAD241"/>
      <c r="AAE241"/>
      <c r="AAF241"/>
      <c r="AAG241"/>
      <c r="AAH241"/>
      <c r="AAI241"/>
      <c r="AAJ241"/>
      <c r="AAK241"/>
      <c r="AAL241"/>
      <c r="AAM241"/>
      <c r="AAN241"/>
      <c r="AAO241"/>
      <c r="AAP241"/>
      <c r="AAQ241"/>
      <c r="AAR241"/>
      <c r="AAS241"/>
      <c r="AAT241"/>
      <c r="AAU241"/>
      <c r="AAV241"/>
      <c r="AAW241"/>
      <c r="AAX241"/>
      <c r="AAY241"/>
      <c r="AAZ241"/>
      <c r="ABA241"/>
      <c r="ABB241"/>
      <c r="ABC241"/>
      <c r="ABD241"/>
      <c r="ABE241"/>
      <c r="ABF241"/>
      <c r="ABG241"/>
      <c r="ABH241"/>
      <c r="ABI241"/>
      <c r="ABJ241"/>
      <c r="ABK241"/>
      <c r="ABL241"/>
      <c r="ABM241"/>
      <c r="ABN241"/>
      <c r="ABO241"/>
      <c r="ABP241"/>
      <c r="ABQ241"/>
      <c r="ABR241"/>
      <c r="ABS241"/>
      <c r="ABT241"/>
      <c r="ABU241"/>
      <c r="ABV241"/>
      <c r="ABW241"/>
      <c r="ABX241"/>
      <c r="ABY241"/>
      <c r="ABZ241"/>
      <c r="ACA241"/>
      <c r="ACB241"/>
      <c r="ACC241"/>
      <c r="ACD241"/>
      <c r="ACE241"/>
      <c r="ACF241"/>
      <c r="ACG241"/>
      <c r="ACH241"/>
      <c r="ACI241"/>
      <c r="ACJ241"/>
      <c r="ACK241"/>
      <c r="ACL241"/>
      <c r="ACM241"/>
      <c r="ACN241"/>
      <c r="ACO241"/>
      <c r="ACP241"/>
      <c r="ACQ241"/>
      <c r="ACR241"/>
      <c r="ACS241"/>
      <c r="ACT241"/>
      <c r="ACU241"/>
      <c r="ACV241"/>
      <c r="ACW241"/>
      <c r="ACX241"/>
      <c r="ACY241"/>
      <c r="ACZ241"/>
      <c r="ADA241"/>
      <c r="ADB241"/>
      <c r="ADC241"/>
      <c r="ADD241"/>
      <c r="ADE241"/>
      <c r="ADF241"/>
      <c r="ADG241"/>
      <c r="ADH241"/>
      <c r="ADI241"/>
      <c r="ADJ241"/>
      <c r="ADK241"/>
      <c r="ADL241"/>
      <c r="ADM241"/>
      <c r="ADN241"/>
      <c r="ADO241"/>
      <c r="ADP241"/>
      <c r="ADQ241"/>
      <c r="ADR241"/>
      <c r="ADS241"/>
      <c r="ADT241"/>
      <c r="ADU241"/>
      <c r="ADV241"/>
      <c r="ADW241"/>
      <c r="ADX241"/>
      <c r="ADY241"/>
      <c r="ADZ241"/>
      <c r="AEA241"/>
      <c r="AEB241"/>
      <c r="AEC241"/>
      <c r="AED241"/>
      <c r="AEE241"/>
      <c r="AEF241"/>
      <c r="AEG241"/>
      <c r="AEH241"/>
      <c r="AEI241"/>
      <c r="AEJ241"/>
      <c r="AEK241"/>
      <c r="AEL241"/>
      <c r="AEM241"/>
      <c r="AEN241"/>
      <c r="AEO241"/>
      <c r="AEP241"/>
      <c r="AEQ241"/>
      <c r="AER241"/>
      <c r="AES241"/>
      <c r="AET241"/>
      <c r="AEU241"/>
      <c r="AEV241"/>
      <c r="AEW241"/>
      <c r="AEX241"/>
      <c r="AEY241"/>
      <c r="AEZ241"/>
      <c r="AFA241"/>
      <c r="AFB241"/>
      <c r="AFC241"/>
      <c r="AFD241"/>
      <c r="AFE241"/>
      <c r="AFF241"/>
      <c r="AFG241"/>
      <c r="AFH241"/>
      <c r="AFI241"/>
      <c r="AFJ241"/>
      <c r="AFK241"/>
      <c r="AFL241"/>
      <c r="AFM241"/>
      <c r="AFN241"/>
      <c r="AFO241"/>
      <c r="AFP241"/>
      <c r="AFQ241"/>
      <c r="AFR241"/>
      <c r="AFS241"/>
      <c r="AFT241"/>
      <c r="AFU241"/>
      <c r="AFV241"/>
      <c r="AFW241"/>
      <c r="AFX241"/>
      <c r="AFY241"/>
      <c r="AFZ241"/>
      <c r="AGA241"/>
      <c r="AGB241"/>
      <c r="AGC241"/>
      <c r="AGD241"/>
      <c r="AGE241"/>
      <c r="AGF241"/>
      <c r="AGG241"/>
      <c r="AGH241"/>
      <c r="AGI241"/>
      <c r="AGJ241"/>
      <c r="AGK241"/>
      <c r="AGL241"/>
      <c r="AGM241"/>
      <c r="AGN241"/>
      <c r="AGO241"/>
      <c r="AGP241"/>
      <c r="AGQ241"/>
      <c r="AGR241"/>
      <c r="AGS241"/>
      <c r="AGT241"/>
      <c r="AGU241"/>
      <c r="AGV241"/>
      <c r="AGW241"/>
      <c r="AGX241"/>
      <c r="AGY241"/>
      <c r="AGZ241"/>
      <c r="AHA241"/>
      <c r="AHB241"/>
      <c r="AHC241"/>
      <c r="AHD241"/>
      <c r="AHE241"/>
      <c r="AHF241"/>
      <c r="AHG241"/>
      <c r="AHH241"/>
      <c r="AHI241"/>
      <c r="AHJ241"/>
      <c r="AHK241"/>
      <c r="AHL241"/>
      <c r="AHM241"/>
      <c r="AHN241"/>
      <c r="AHO241"/>
      <c r="AHP241"/>
      <c r="AHQ241"/>
      <c r="AHR241"/>
      <c r="AHS241"/>
      <c r="AHT241"/>
      <c r="AHU241"/>
      <c r="AHV241"/>
      <c r="AHW241"/>
      <c r="AHX241"/>
      <c r="AHY241"/>
      <c r="AHZ241"/>
      <c r="AIA241"/>
      <c r="AIB241"/>
      <c r="AIC241"/>
      <c r="AID241"/>
      <c r="AIE241"/>
      <c r="AIF241"/>
      <c r="AIG241"/>
      <c r="AIH241"/>
      <c r="AII241"/>
      <c r="AIJ241"/>
      <c r="AIK241"/>
      <c r="AIL241"/>
      <c r="AIM241"/>
      <c r="AIN241"/>
      <c r="AIO241"/>
      <c r="AIP241"/>
      <c r="AIQ241"/>
      <c r="AIR241"/>
      <c r="AIS241"/>
      <c r="AIT241"/>
      <c r="AIU241"/>
      <c r="AIV241"/>
      <c r="AIW241"/>
      <c r="AIX241"/>
      <c r="AIY241"/>
      <c r="AIZ241"/>
      <c r="AJA241"/>
      <c r="AJB241"/>
      <c r="AJC241"/>
      <c r="AJD241"/>
      <c r="AJE241"/>
      <c r="AJF241"/>
      <c r="AJG241"/>
      <c r="AJH241"/>
      <c r="AJI241"/>
      <c r="AJJ241"/>
      <c r="AJK241"/>
      <c r="AJL241"/>
      <c r="AJM241"/>
      <c r="AJN241"/>
      <c r="AJO241"/>
      <c r="AJP241"/>
      <c r="AJQ241"/>
      <c r="AJR241"/>
      <c r="AJS241"/>
      <c r="AJT241"/>
      <c r="AJU241"/>
      <c r="AJV241"/>
      <c r="AJW241"/>
      <c r="AJX241"/>
      <c r="AJY241"/>
      <c r="AJZ241"/>
      <c r="AKA241"/>
      <c r="AKB241"/>
      <c r="AKC241"/>
      <c r="AKD241"/>
      <c r="AKE241"/>
      <c r="AKF241"/>
      <c r="AKG241"/>
      <c r="AKH241"/>
      <c r="AKI241"/>
      <c r="AKJ241"/>
      <c r="AKK241"/>
      <c r="AKL241"/>
      <c r="AKM241"/>
      <c r="AKN241"/>
      <c r="AKO241"/>
      <c r="AKP241"/>
      <c r="AKQ241"/>
      <c r="AKR241"/>
      <c r="AKS241"/>
      <c r="AKT241"/>
      <c r="AKU241"/>
      <c r="AKV241"/>
      <c r="AKW241"/>
      <c r="AKX241"/>
      <c r="AKY241"/>
      <c r="AKZ241"/>
      <c r="ALA241"/>
      <c r="ALB241"/>
      <c r="ALC241"/>
      <c r="ALD241"/>
      <c r="ALE241"/>
      <c r="ALF241"/>
      <c r="ALG241"/>
      <c r="ALH241"/>
      <c r="ALI241"/>
      <c r="ALJ241"/>
      <c r="ALK241"/>
      <c r="ALL241"/>
      <c r="ALM241"/>
      <c r="ALN241"/>
      <c r="ALO241"/>
      <c r="ALP241"/>
      <c r="ALQ241"/>
      <c r="ALR241"/>
      <c r="ALS241"/>
      <c r="ALT241"/>
      <c r="ALU241"/>
      <c r="ALV241"/>
      <c r="ALW241"/>
      <c r="ALX241"/>
      <c r="ALY241"/>
      <c r="ALZ241"/>
      <c r="AMA241"/>
      <c r="AMB241"/>
      <c r="AMC241"/>
      <c r="AMD241"/>
      <c r="AME241"/>
      <c r="AMF241"/>
      <c r="AMG241"/>
      <c r="AMH241"/>
      <c r="AMI241"/>
      <c r="AMJ241"/>
      <c r="AMK241"/>
    </row>
    <row r="242" spans="1:1025" s="4" customFormat="1" ht="17.100000000000001" customHeight="1">
      <c r="A242" s="21" t="s">
        <v>1278</v>
      </c>
      <c r="B242" s="20">
        <f>SUM(C242:W242)</f>
        <v>93</v>
      </c>
      <c r="C242" s="20"/>
      <c r="D242" s="20">
        <v>31</v>
      </c>
      <c r="E242" s="3">
        <v>30</v>
      </c>
      <c r="F242" s="3">
        <f>SUM(32)</f>
        <v>32</v>
      </c>
      <c r="H242" s="3"/>
      <c r="JA242"/>
      <c r="JB242"/>
      <c r="JC242"/>
      <c r="JD242"/>
      <c r="JE242"/>
      <c r="JF242"/>
      <c r="JG242"/>
      <c r="JH242"/>
      <c r="JI242"/>
      <c r="JJ242"/>
      <c r="JK242"/>
      <c r="JL242"/>
      <c r="JM242"/>
      <c r="JN242"/>
      <c r="JO242"/>
      <c r="JP242"/>
      <c r="JQ242"/>
      <c r="JR242"/>
      <c r="JS242"/>
      <c r="JT242"/>
      <c r="JU242"/>
      <c r="JV242"/>
      <c r="JW242"/>
      <c r="JX242"/>
      <c r="JY242"/>
      <c r="JZ242"/>
      <c r="KA242"/>
      <c r="KB242"/>
      <c r="KC242"/>
      <c r="KD242"/>
      <c r="KE242"/>
      <c r="KF242"/>
      <c r="KG242"/>
      <c r="KH242"/>
      <c r="KI242"/>
      <c r="KJ242"/>
      <c r="KK242"/>
      <c r="KL242"/>
      <c r="KM242"/>
      <c r="KN242"/>
      <c r="KO242"/>
      <c r="KP242"/>
      <c r="KQ242"/>
      <c r="KR242"/>
      <c r="KS242"/>
      <c r="KT242"/>
      <c r="KU242"/>
      <c r="KV242"/>
      <c r="KW242"/>
      <c r="KX242"/>
      <c r="KY242"/>
      <c r="KZ242"/>
      <c r="LA242"/>
      <c r="LB242"/>
      <c r="LC242"/>
      <c r="LD242"/>
      <c r="LE242"/>
      <c r="LF242"/>
      <c r="LG242"/>
      <c r="LH242"/>
      <c r="LI242"/>
      <c r="LJ242"/>
      <c r="LK242"/>
      <c r="LL242"/>
      <c r="LM242"/>
      <c r="LN242"/>
      <c r="LO242"/>
      <c r="LP242"/>
      <c r="LQ242"/>
      <c r="LR242"/>
      <c r="LS242"/>
      <c r="LT242"/>
      <c r="LU242"/>
      <c r="LV242"/>
      <c r="LW242"/>
      <c r="LX242"/>
      <c r="LY242"/>
      <c r="LZ242"/>
      <c r="MA242"/>
      <c r="MB242"/>
      <c r="MC242"/>
      <c r="MD242"/>
      <c r="ME242"/>
      <c r="MF242"/>
      <c r="MG242"/>
      <c r="MH242"/>
      <c r="MI242"/>
      <c r="MJ242"/>
      <c r="MK242"/>
      <c r="ML242"/>
      <c r="MM242"/>
      <c r="MN242"/>
      <c r="MO242"/>
      <c r="MP242"/>
      <c r="MQ242"/>
      <c r="MR242"/>
      <c r="MS242"/>
      <c r="MT242"/>
      <c r="MU242"/>
      <c r="MV242"/>
      <c r="MW242"/>
      <c r="MX242"/>
      <c r="MY242"/>
      <c r="MZ242"/>
      <c r="NA242"/>
      <c r="NB242"/>
      <c r="NC242"/>
      <c r="ND242"/>
      <c r="NE242"/>
      <c r="NF242"/>
      <c r="NG242"/>
      <c r="NH242"/>
      <c r="NI242"/>
      <c r="NJ242"/>
      <c r="NK242"/>
      <c r="NL242"/>
      <c r="NM242"/>
      <c r="NN242"/>
      <c r="NO242"/>
      <c r="NP242"/>
      <c r="NQ242"/>
      <c r="NR242"/>
      <c r="NS242"/>
      <c r="NT242"/>
      <c r="NU242"/>
      <c r="NV242"/>
      <c r="NW242"/>
      <c r="NX242"/>
      <c r="NY242"/>
      <c r="NZ242"/>
      <c r="OA242"/>
      <c r="OB242"/>
      <c r="OC242"/>
      <c r="OD242"/>
      <c r="OE242"/>
      <c r="OF242"/>
      <c r="OG242"/>
      <c r="OH242"/>
      <c r="OI242"/>
      <c r="OJ242"/>
      <c r="OK242"/>
      <c r="OL242"/>
      <c r="OM242"/>
      <c r="ON242"/>
      <c r="OO242"/>
      <c r="OP242"/>
      <c r="OQ242"/>
      <c r="OR242"/>
      <c r="OS242"/>
      <c r="OT242"/>
      <c r="OU242"/>
      <c r="OV242"/>
      <c r="OW242"/>
      <c r="OX242"/>
      <c r="OY242"/>
      <c r="OZ242"/>
      <c r="PA242"/>
      <c r="PB242"/>
      <c r="PC242"/>
      <c r="PD242"/>
      <c r="PE242"/>
      <c r="PF242"/>
      <c r="PG242"/>
      <c r="PH242"/>
      <c r="PI242"/>
      <c r="PJ242"/>
      <c r="PK242"/>
      <c r="PL242"/>
      <c r="PM242"/>
      <c r="PN242"/>
      <c r="PO242"/>
      <c r="PP242"/>
      <c r="PQ242"/>
      <c r="PR242"/>
      <c r="PS242"/>
      <c r="PT242"/>
      <c r="PU242"/>
      <c r="PV242"/>
      <c r="PW242"/>
      <c r="PX242"/>
      <c r="PY242"/>
      <c r="PZ242"/>
      <c r="QA242"/>
      <c r="QB242"/>
      <c r="QC242"/>
      <c r="QD242"/>
      <c r="QE242"/>
      <c r="QF242"/>
      <c r="QG242"/>
      <c r="QH242"/>
      <c r="QI242"/>
      <c r="QJ242"/>
      <c r="QK242"/>
      <c r="QL242"/>
      <c r="QM242"/>
      <c r="QN242"/>
      <c r="QO242"/>
      <c r="QP242"/>
      <c r="QQ242"/>
      <c r="QR242"/>
      <c r="QS242"/>
      <c r="QT242"/>
      <c r="QU242"/>
      <c r="QV242"/>
      <c r="QW242"/>
      <c r="QX242"/>
      <c r="QY242"/>
      <c r="QZ242"/>
      <c r="RA242"/>
      <c r="RB242"/>
      <c r="RC242"/>
      <c r="RD242"/>
      <c r="RE242"/>
      <c r="RF242"/>
      <c r="RG242"/>
      <c r="RH242"/>
      <c r="RI242"/>
      <c r="RJ242"/>
      <c r="RK242"/>
      <c r="RL242"/>
      <c r="RM242"/>
      <c r="RN242"/>
      <c r="RO242"/>
      <c r="RP242"/>
      <c r="RQ242"/>
      <c r="RR242"/>
      <c r="RS242"/>
      <c r="RT242"/>
      <c r="RU242"/>
      <c r="RV242"/>
      <c r="RW242"/>
      <c r="RX242"/>
      <c r="RY242"/>
      <c r="RZ242"/>
      <c r="SA242"/>
      <c r="SB242"/>
      <c r="SC242"/>
      <c r="SD242"/>
      <c r="SE242"/>
      <c r="SF242"/>
      <c r="SG242"/>
      <c r="SH242"/>
      <c r="SI242"/>
      <c r="SJ242"/>
      <c r="SK242"/>
      <c r="SL242"/>
      <c r="SM242"/>
      <c r="SN242"/>
      <c r="SO242"/>
      <c r="SP242"/>
      <c r="SQ242"/>
      <c r="SR242"/>
      <c r="SS242"/>
      <c r="ST242"/>
      <c r="SU242"/>
      <c r="SV242"/>
      <c r="SW242"/>
      <c r="SX242"/>
      <c r="SY242"/>
      <c r="SZ242"/>
      <c r="TA242"/>
      <c r="TB242"/>
      <c r="TC242"/>
      <c r="TD242"/>
      <c r="TE242"/>
      <c r="TF242"/>
      <c r="TG242"/>
      <c r="TH242"/>
      <c r="TI242"/>
      <c r="TJ242"/>
      <c r="TK242"/>
      <c r="TL242"/>
      <c r="TM242"/>
      <c r="TN242"/>
      <c r="TO242"/>
      <c r="TP242"/>
      <c r="TQ242"/>
      <c r="TR242"/>
      <c r="TS242"/>
      <c r="TT242"/>
      <c r="TU242"/>
      <c r="TV242"/>
      <c r="TW242"/>
      <c r="TX242"/>
      <c r="TY242"/>
      <c r="TZ242"/>
      <c r="UA242"/>
      <c r="UB242"/>
      <c r="UC242"/>
      <c r="UD242"/>
      <c r="UE242"/>
      <c r="UF242"/>
      <c r="UG242"/>
      <c r="UH242"/>
      <c r="UI242"/>
      <c r="UJ242"/>
      <c r="UK242"/>
      <c r="UL242"/>
      <c r="UM242"/>
      <c r="UN242"/>
      <c r="UO242"/>
      <c r="UP242"/>
      <c r="UQ242"/>
      <c r="UR242"/>
      <c r="US242"/>
      <c r="UT242"/>
      <c r="UU242"/>
      <c r="UV242"/>
      <c r="UW242"/>
      <c r="UX242"/>
      <c r="UY242"/>
      <c r="UZ242"/>
      <c r="VA242"/>
      <c r="VB242"/>
      <c r="VC242"/>
      <c r="VD242"/>
      <c r="VE242"/>
      <c r="VF242"/>
      <c r="VG242"/>
      <c r="VH242"/>
      <c r="VI242"/>
      <c r="VJ242"/>
      <c r="VK242"/>
      <c r="VL242"/>
      <c r="VM242"/>
      <c r="VN242"/>
      <c r="VO242"/>
      <c r="VP242"/>
      <c r="VQ242"/>
      <c r="VR242"/>
      <c r="VS242"/>
      <c r="VT242"/>
      <c r="VU242"/>
      <c r="VV242"/>
      <c r="VW242"/>
      <c r="VX242"/>
      <c r="VY242"/>
      <c r="VZ242"/>
      <c r="WA242"/>
      <c r="WB242"/>
      <c r="WC242"/>
      <c r="WD242"/>
      <c r="WE242"/>
      <c r="WF242"/>
      <c r="WG242"/>
      <c r="WH242"/>
      <c r="WI242"/>
      <c r="WJ242"/>
      <c r="WK242"/>
      <c r="WL242"/>
      <c r="WM242"/>
      <c r="WN242"/>
      <c r="WO242"/>
      <c r="WP242"/>
      <c r="WQ242"/>
      <c r="WR242"/>
      <c r="WS242"/>
      <c r="WT242"/>
      <c r="WU242"/>
      <c r="WV242"/>
      <c r="WW242"/>
      <c r="WX242"/>
      <c r="WY242"/>
      <c r="WZ242"/>
      <c r="XA242"/>
      <c r="XB242"/>
      <c r="XC242"/>
      <c r="XD242"/>
      <c r="XE242"/>
      <c r="XF242"/>
      <c r="XG242"/>
      <c r="XH242"/>
      <c r="XI242"/>
      <c r="XJ242"/>
      <c r="XK242"/>
      <c r="XL242"/>
      <c r="XM242"/>
      <c r="XN242"/>
      <c r="XO242"/>
      <c r="XP242"/>
      <c r="XQ242"/>
      <c r="XR242"/>
      <c r="XS242"/>
      <c r="XT242"/>
      <c r="XU242"/>
      <c r="XV242"/>
      <c r="XW242"/>
      <c r="XX242"/>
      <c r="XY242"/>
      <c r="XZ242"/>
      <c r="YA242"/>
      <c r="YB242"/>
      <c r="YC242"/>
      <c r="YD242"/>
      <c r="YE242"/>
      <c r="YF242"/>
      <c r="YG242"/>
      <c r="YH242"/>
      <c r="YI242"/>
      <c r="YJ242"/>
      <c r="YK242"/>
      <c r="YL242"/>
      <c r="YM242"/>
      <c r="YN242"/>
      <c r="YO242"/>
      <c r="YP242"/>
      <c r="YQ242"/>
      <c r="YR242"/>
      <c r="YS242"/>
      <c r="YT242"/>
      <c r="YU242"/>
      <c r="YV242"/>
      <c r="YW242"/>
      <c r="YX242"/>
      <c r="YY242"/>
      <c r="YZ242"/>
      <c r="ZA242"/>
      <c r="ZB242"/>
      <c r="ZC242"/>
      <c r="ZD242"/>
      <c r="ZE242"/>
      <c r="ZF242"/>
      <c r="ZG242"/>
      <c r="ZH242"/>
      <c r="ZI242"/>
      <c r="ZJ242"/>
      <c r="ZK242"/>
      <c r="ZL242"/>
      <c r="ZM242"/>
      <c r="ZN242"/>
      <c r="ZO242"/>
      <c r="ZP242"/>
      <c r="ZQ242"/>
      <c r="ZR242"/>
      <c r="ZS242"/>
      <c r="ZT242"/>
      <c r="ZU242"/>
      <c r="ZV242"/>
      <c r="ZW242"/>
      <c r="ZX242"/>
      <c r="ZY242"/>
      <c r="ZZ242"/>
      <c r="AAA242"/>
      <c r="AAB242"/>
      <c r="AAC242"/>
      <c r="AAD242"/>
      <c r="AAE242"/>
      <c r="AAF242"/>
      <c r="AAG242"/>
      <c r="AAH242"/>
      <c r="AAI242"/>
      <c r="AAJ242"/>
      <c r="AAK242"/>
      <c r="AAL242"/>
      <c r="AAM242"/>
      <c r="AAN242"/>
      <c r="AAO242"/>
      <c r="AAP242"/>
      <c r="AAQ242"/>
      <c r="AAR242"/>
      <c r="AAS242"/>
      <c r="AAT242"/>
      <c r="AAU242"/>
      <c r="AAV242"/>
      <c r="AAW242"/>
      <c r="AAX242"/>
      <c r="AAY242"/>
      <c r="AAZ242"/>
      <c r="ABA242"/>
      <c r="ABB242"/>
      <c r="ABC242"/>
      <c r="ABD242"/>
      <c r="ABE242"/>
      <c r="ABF242"/>
      <c r="ABG242"/>
      <c r="ABH242"/>
      <c r="ABI242"/>
      <c r="ABJ242"/>
      <c r="ABK242"/>
      <c r="ABL242"/>
      <c r="ABM242"/>
      <c r="ABN242"/>
      <c r="ABO242"/>
      <c r="ABP242"/>
      <c r="ABQ242"/>
      <c r="ABR242"/>
      <c r="ABS242"/>
      <c r="ABT242"/>
      <c r="ABU242"/>
      <c r="ABV242"/>
      <c r="ABW242"/>
      <c r="ABX242"/>
      <c r="ABY242"/>
      <c r="ABZ242"/>
      <c r="ACA242"/>
      <c r="ACB242"/>
      <c r="ACC242"/>
      <c r="ACD242"/>
      <c r="ACE242"/>
      <c r="ACF242"/>
      <c r="ACG242"/>
      <c r="ACH242"/>
      <c r="ACI242"/>
      <c r="ACJ242"/>
      <c r="ACK242"/>
      <c r="ACL242"/>
      <c r="ACM242"/>
      <c r="ACN242"/>
      <c r="ACO242"/>
      <c r="ACP242"/>
      <c r="ACQ242"/>
      <c r="ACR242"/>
      <c r="ACS242"/>
      <c r="ACT242"/>
      <c r="ACU242"/>
      <c r="ACV242"/>
      <c r="ACW242"/>
      <c r="ACX242"/>
      <c r="ACY242"/>
      <c r="ACZ242"/>
      <c r="ADA242"/>
      <c r="ADB242"/>
      <c r="ADC242"/>
      <c r="ADD242"/>
      <c r="ADE242"/>
      <c r="ADF242"/>
      <c r="ADG242"/>
      <c r="ADH242"/>
      <c r="ADI242"/>
      <c r="ADJ242"/>
      <c r="ADK242"/>
      <c r="ADL242"/>
      <c r="ADM242"/>
      <c r="ADN242"/>
      <c r="ADO242"/>
      <c r="ADP242"/>
      <c r="ADQ242"/>
      <c r="ADR242"/>
      <c r="ADS242"/>
      <c r="ADT242"/>
      <c r="ADU242"/>
      <c r="ADV242"/>
      <c r="ADW242"/>
      <c r="ADX242"/>
      <c r="ADY242"/>
      <c r="ADZ242"/>
      <c r="AEA242"/>
      <c r="AEB242"/>
      <c r="AEC242"/>
      <c r="AED242"/>
      <c r="AEE242"/>
      <c r="AEF242"/>
      <c r="AEG242"/>
      <c r="AEH242"/>
      <c r="AEI242"/>
      <c r="AEJ242"/>
      <c r="AEK242"/>
      <c r="AEL242"/>
      <c r="AEM242"/>
      <c r="AEN242"/>
      <c r="AEO242"/>
      <c r="AEP242"/>
      <c r="AEQ242"/>
      <c r="AER242"/>
      <c r="AES242"/>
      <c r="AET242"/>
      <c r="AEU242"/>
      <c r="AEV242"/>
      <c r="AEW242"/>
      <c r="AEX242"/>
      <c r="AEY242"/>
      <c r="AEZ242"/>
      <c r="AFA242"/>
      <c r="AFB242"/>
      <c r="AFC242"/>
      <c r="AFD242"/>
      <c r="AFE242"/>
      <c r="AFF242"/>
      <c r="AFG242"/>
      <c r="AFH242"/>
      <c r="AFI242"/>
      <c r="AFJ242"/>
      <c r="AFK242"/>
      <c r="AFL242"/>
      <c r="AFM242"/>
      <c r="AFN242"/>
      <c r="AFO242"/>
      <c r="AFP242"/>
      <c r="AFQ242"/>
      <c r="AFR242"/>
      <c r="AFS242"/>
      <c r="AFT242"/>
      <c r="AFU242"/>
      <c r="AFV242"/>
      <c r="AFW242"/>
      <c r="AFX242"/>
      <c r="AFY242"/>
      <c r="AFZ242"/>
      <c r="AGA242"/>
      <c r="AGB242"/>
      <c r="AGC242"/>
      <c r="AGD242"/>
      <c r="AGE242"/>
      <c r="AGF242"/>
      <c r="AGG242"/>
      <c r="AGH242"/>
      <c r="AGI242"/>
      <c r="AGJ242"/>
      <c r="AGK242"/>
      <c r="AGL242"/>
      <c r="AGM242"/>
      <c r="AGN242"/>
      <c r="AGO242"/>
      <c r="AGP242"/>
      <c r="AGQ242"/>
      <c r="AGR242"/>
      <c r="AGS242"/>
      <c r="AGT242"/>
      <c r="AGU242"/>
      <c r="AGV242"/>
      <c r="AGW242"/>
      <c r="AGX242"/>
      <c r="AGY242"/>
      <c r="AGZ242"/>
      <c r="AHA242"/>
      <c r="AHB242"/>
      <c r="AHC242"/>
      <c r="AHD242"/>
      <c r="AHE242"/>
      <c r="AHF242"/>
      <c r="AHG242"/>
      <c r="AHH242"/>
      <c r="AHI242"/>
      <c r="AHJ242"/>
      <c r="AHK242"/>
      <c r="AHL242"/>
      <c r="AHM242"/>
      <c r="AHN242"/>
      <c r="AHO242"/>
      <c r="AHP242"/>
      <c r="AHQ242"/>
      <c r="AHR242"/>
      <c r="AHS242"/>
      <c r="AHT242"/>
      <c r="AHU242"/>
      <c r="AHV242"/>
      <c r="AHW242"/>
      <c r="AHX242"/>
      <c r="AHY242"/>
      <c r="AHZ242"/>
      <c r="AIA242"/>
      <c r="AIB242"/>
      <c r="AIC242"/>
      <c r="AID242"/>
      <c r="AIE242"/>
      <c r="AIF242"/>
      <c r="AIG242"/>
      <c r="AIH242"/>
      <c r="AII242"/>
      <c r="AIJ242"/>
      <c r="AIK242"/>
      <c r="AIL242"/>
      <c r="AIM242"/>
      <c r="AIN242"/>
      <c r="AIO242"/>
      <c r="AIP242"/>
      <c r="AIQ242"/>
      <c r="AIR242"/>
      <c r="AIS242"/>
      <c r="AIT242"/>
      <c r="AIU242"/>
      <c r="AIV242"/>
      <c r="AIW242"/>
      <c r="AIX242"/>
      <c r="AIY242"/>
      <c r="AIZ242"/>
      <c r="AJA242"/>
      <c r="AJB242"/>
      <c r="AJC242"/>
      <c r="AJD242"/>
      <c r="AJE242"/>
      <c r="AJF242"/>
      <c r="AJG242"/>
      <c r="AJH242"/>
      <c r="AJI242"/>
      <c r="AJJ242"/>
      <c r="AJK242"/>
      <c r="AJL242"/>
      <c r="AJM242"/>
      <c r="AJN242"/>
      <c r="AJO242"/>
      <c r="AJP242"/>
      <c r="AJQ242"/>
      <c r="AJR242"/>
      <c r="AJS242"/>
      <c r="AJT242"/>
      <c r="AJU242"/>
      <c r="AJV242"/>
      <c r="AJW242"/>
      <c r="AJX242"/>
      <c r="AJY242"/>
      <c r="AJZ242"/>
      <c r="AKA242"/>
      <c r="AKB242"/>
      <c r="AKC242"/>
      <c r="AKD242"/>
      <c r="AKE242"/>
      <c r="AKF242"/>
      <c r="AKG242"/>
      <c r="AKH242"/>
      <c r="AKI242"/>
      <c r="AKJ242"/>
      <c r="AKK242"/>
      <c r="AKL242"/>
      <c r="AKM242"/>
      <c r="AKN242"/>
      <c r="AKO242"/>
      <c r="AKP242"/>
      <c r="AKQ242"/>
      <c r="AKR242"/>
      <c r="AKS242"/>
      <c r="AKT242"/>
      <c r="AKU242"/>
      <c r="AKV242"/>
      <c r="AKW242"/>
      <c r="AKX242"/>
      <c r="AKY242"/>
      <c r="AKZ242"/>
      <c r="ALA242"/>
      <c r="ALB242"/>
      <c r="ALC242"/>
      <c r="ALD242"/>
      <c r="ALE242"/>
      <c r="ALF242"/>
      <c r="ALG242"/>
      <c r="ALH242"/>
      <c r="ALI242"/>
      <c r="ALJ242"/>
      <c r="ALK242"/>
      <c r="ALL242"/>
      <c r="ALM242"/>
      <c r="ALN242"/>
      <c r="ALO242"/>
      <c r="ALP242"/>
      <c r="ALQ242"/>
      <c r="ALR242"/>
      <c r="ALS242"/>
      <c r="ALT242"/>
      <c r="ALU242"/>
      <c r="ALV242"/>
      <c r="ALW242"/>
      <c r="ALX242"/>
      <c r="ALY242"/>
      <c r="ALZ242"/>
      <c r="AMA242"/>
      <c r="AMB242"/>
      <c r="AMC242"/>
      <c r="AMD242"/>
      <c r="AME242"/>
      <c r="AMF242"/>
      <c r="AMG242"/>
      <c r="AMH242"/>
      <c r="AMI242"/>
      <c r="AMJ242"/>
      <c r="AMK242"/>
    </row>
    <row r="243" spans="1:1025" s="4" customFormat="1" ht="17.100000000000001" customHeight="1">
      <c r="A243" s="21" t="s">
        <v>1279</v>
      </c>
      <c r="B243" s="20">
        <f>SUM(C243:W243)</f>
        <v>93</v>
      </c>
      <c r="C243" s="20"/>
      <c r="D243" s="20">
        <v>31</v>
      </c>
      <c r="E243" s="3">
        <f>SUM(30)</f>
        <v>30</v>
      </c>
      <c r="F243" s="3">
        <f>SUM(32)</f>
        <v>32</v>
      </c>
      <c r="H243" s="3"/>
      <c r="JA243"/>
      <c r="JB243"/>
      <c r="JC243"/>
      <c r="JD243"/>
      <c r="JE243"/>
      <c r="JF243"/>
      <c r="JG243"/>
      <c r="JH243"/>
      <c r="JI243"/>
      <c r="JJ243"/>
      <c r="JK243"/>
      <c r="JL243"/>
      <c r="JM243"/>
      <c r="JN243"/>
      <c r="JO243"/>
      <c r="JP243"/>
      <c r="JQ243"/>
      <c r="JR243"/>
      <c r="JS243"/>
      <c r="JT243"/>
      <c r="JU243"/>
      <c r="JV243"/>
      <c r="JW243"/>
      <c r="JX243"/>
      <c r="JY243"/>
      <c r="JZ243"/>
      <c r="KA243"/>
      <c r="KB243"/>
      <c r="KC243"/>
      <c r="KD243"/>
      <c r="KE243"/>
      <c r="KF243"/>
      <c r="KG243"/>
      <c r="KH243"/>
      <c r="KI243"/>
      <c r="KJ243"/>
      <c r="KK243"/>
      <c r="KL243"/>
      <c r="KM243"/>
      <c r="KN243"/>
      <c r="KO243"/>
      <c r="KP243"/>
      <c r="KQ243"/>
      <c r="KR243"/>
      <c r="KS243"/>
      <c r="KT243"/>
      <c r="KU243"/>
      <c r="KV243"/>
      <c r="KW243"/>
      <c r="KX243"/>
      <c r="KY243"/>
      <c r="KZ243"/>
      <c r="LA243"/>
      <c r="LB243"/>
      <c r="LC243"/>
      <c r="LD243"/>
      <c r="LE243"/>
      <c r="LF243"/>
      <c r="LG243"/>
      <c r="LH243"/>
      <c r="LI243"/>
      <c r="LJ243"/>
      <c r="LK243"/>
      <c r="LL243"/>
      <c r="LM243"/>
      <c r="LN243"/>
      <c r="LO243"/>
      <c r="LP243"/>
      <c r="LQ243"/>
      <c r="LR243"/>
      <c r="LS243"/>
      <c r="LT243"/>
      <c r="LU243"/>
      <c r="LV243"/>
      <c r="LW243"/>
      <c r="LX243"/>
      <c r="LY243"/>
      <c r="LZ243"/>
      <c r="MA243"/>
      <c r="MB243"/>
      <c r="MC243"/>
      <c r="MD243"/>
      <c r="ME243"/>
      <c r="MF243"/>
      <c r="MG243"/>
      <c r="MH243"/>
      <c r="MI243"/>
      <c r="MJ243"/>
      <c r="MK243"/>
      <c r="ML243"/>
      <c r="MM243"/>
      <c r="MN243"/>
      <c r="MO243"/>
      <c r="MP243"/>
      <c r="MQ243"/>
      <c r="MR243"/>
      <c r="MS243"/>
      <c r="MT243"/>
      <c r="MU243"/>
      <c r="MV243"/>
      <c r="MW243"/>
      <c r="MX243"/>
      <c r="MY243"/>
      <c r="MZ243"/>
      <c r="NA243"/>
      <c r="NB243"/>
      <c r="NC243"/>
      <c r="ND243"/>
      <c r="NE243"/>
      <c r="NF243"/>
      <c r="NG243"/>
      <c r="NH243"/>
      <c r="NI243"/>
      <c r="NJ243"/>
      <c r="NK243"/>
      <c r="NL243"/>
      <c r="NM243"/>
      <c r="NN243"/>
      <c r="NO243"/>
      <c r="NP243"/>
      <c r="NQ243"/>
      <c r="NR243"/>
      <c r="NS243"/>
      <c r="NT243"/>
      <c r="NU243"/>
      <c r="NV243"/>
      <c r="NW243"/>
      <c r="NX243"/>
      <c r="NY243"/>
      <c r="NZ243"/>
      <c r="OA243"/>
      <c r="OB243"/>
      <c r="OC243"/>
      <c r="OD243"/>
      <c r="OE243"/>
      <c r="OF243"/>
      <c r="OG243"/>
      <c r="OH243"/>
      <c r="OI243"/>
      <c r="OJ243"/>
      <c r="OK243"/>
      <c r="OL243"/>
      <c r="OM243"/>
      <c r="ON243"/>
      <c r="OO243"/>
      <c r="OP243"/>
      <c r="OQ243"/>
      <c r="OR243"/>
      <c r="OS243"/>
      <c r="OT243"/>
      <c r="OU243"/>
      <c r="OV243"/>
      <c r="OW243"/>
      <c r="OX243"/>
      <c r="OY243"/>
      <c r="OZ243"/>
      <c r="PA243"/>
      <c r="PB243"/>
      <c r="PC243"/>
      <c r="PD243"/>
      <c r="PE243"/>
      <c r="PF243"/>
      <c r="PG243"/>
      <c r="PH243"/>
      <c r="PI243"/>
      <c r="PJ243"/>
      <c r="PK243"/>
      <c r="PL243"/>
      <c r="PM243"/>
      <c r="PN243"/>
      <c r="PO243"/>
      <c r="PP243"/>
      <c r="PQ243"/>
      <c r="PR243"/>
      <c r="PS243"/>
      <c r="PT243"/>
      <c r="PU243"/>
      <c r="PV243"/>
      <c r="PW243"/>
      <c r="PX243"/>
      <c r="PY243"/>
      <c r="PZ243"/>
      <c r="QA243"/>
      <c r="QB243"/>
      <c r="QC243"/>
      <c r="QD243"/>
      <c r="QE243"/>
      <c r="QF243"/>
      <c r="QG243"/>
      <c r="QH243"/>
      <c r="QI243"/>
      <c r="QJ243"/>
      <c r="QK243"/>
      <c r="QL243"/>
      <c r="QM243"/>
      <c r="QN243"/>
      <c r="QO243"/>
      <c r="QP243"/>
      <c r="QQ243"/>
      <c r="QR243"/>
      <c r="QS243"/>
      <c r="QT243"/>
      <c r="QU243"/>
      <c r="QV243"/>
      <c r="QW243"/>
      <c r="QX243"/>
      <c r="QY243"/>
      <c r="QZ243"/>
      <c r="RA243"/>
      <c r="RB243"/>
      <c r="RC243"/>
      <c r="RD243"/>
      <c r="RE243"/>
      <c r="RF243"/>
      <c r="RG243"/>
      <c r="RH243"/>
      <c r="RI243"/>
      <c r="RJ243"/>
      <c r="RK243"/>
      <c r="RL243"/>
      <c r="RM243"/>
      <c r="RN243"/>
      <c r="RO243"/>
      <c r="RP243"/>
      <c r="RQ243"/>
      <c r="RR243"/>
      <c r="RS243"/>
      <c r="RT243"/>
      <c r="RU243"/>
      <c r="RV243"/>
      <c r="RW243"/>
      <c r="RX243"/>
      <c r="RY243"/>
      <c r="RZ243"/>
      <c r="SA243"/>
      <c r="SB243"/>
      <c r="SC243"/>
      <c r="SD243"/>
      <c r="SE243"/>
      <c r="SF243"/>
      <c r="SG243"/>
      <c r="SH243"/>
      <c r="SI243"/>
      <c r="SJ243"/>
      <c r="SK243"/>
      <c r="SL243"/>
      <c r="SM243"/>
      <c r="SN243"/>
      <c r="SO243"/>
      <c r="SP243"/>
      <c r="SQ243"/>
      <c r="SR243"/>
      <c r="SS243"/>
      <c r="ST243"/>
      <c r="SU243"/>
      <c r="SV243"/>
      <c r="SW243"/>
      <c r="SX243"/>
      <c r="SY243"/>
      <c r="SZ243"/>
      <c r="TA243"/>
      <c r="TB243"/>
      <c r="TC243"/>
      <c r="TD243"/>
      <c r="TE243"/>
      <c r="TF243"/>
      <c r="TG243"/>
      <c r="TH243"/>
      <c r="TI243"/>
      <c r="TJ243"/>
      <c r="TK243"/>
      <c r="TL243"/>
      <c r="TM243"/>
      <c r="TN243"/>
      <c r="TO243"/>
      <c r="TP243"/>
      <c r="TQ243"/>
      <c r="TR243"/>
      <c r="TS243"/>
      <c r="TT243"/>
      <c r="TU243"/>
      <c r="TV243"/>
      <c r="TW243"/>
      <c r="TX243"/>
      <c r="TY243"/>
      <c r="TZ243"/>
      <c r="UA243"/>
      <c r="UB243"/>
      <c r="UC243"/>
      <c r="UD243"/>
      <c r="UE243"/>
      <c r="UF243"/>
      <c r="UG243"/>
      <c r="UH243"/>
      <c r="UI243"/>
      <c r="UJ243"/>
      <c r="UK243"/>
      <c r="UL243"/>
      <c r="UM243"/>
      <c r="UN243"/>
      <c r="UO243"/>
      <c r="UP243"/>
      <c r="UQ243"/>
      <c r="UR243"/>
      <c r="US243"/>
      <c r="UT243"/>
      <c r="UU243"/>
      <c r="UV243"/>
      <c r="UW243"/>
      <c r="UX243"/>
      <c r="UY243"/>
      <c r="UZ243"/>
      <c r="VA243"/>
      <c r="VB243"/>
      <c r="VC243"/>
      <c r="VD243"/>
      <c r="VE243"/>
      <c r="VF243"/>
      <c r="VG243"/>
      <c r="VH243"/>
      <c r="VI243"/>
      <c r="VJ243"/>
      <c r="VK243"/>
      <c r="VL243"/>
      <c r="VM243"/>
      <c r="VN243"/>
      <c r="VO243"/>
      <c r="VP243"/>
      <c r="VQ243"/>
      <c r="VR243"/>
      <c r="VS243"/>
      <c r="VT243"/>
      <c r="VU243"/>
      <c r="VV243"/>
      <c r="VW243"/>
      <c r="VX243"/>
      <c r="VY243"/>
      <c r="VZ243"/>
      <c r="WA243"/>
      <c r="WB243"/>
      <c r="WC243"/>
      <c r="WD243"/>
      <c r="WE243"/>
      <c r="WF243"/>
      <c r="WG243"/>
      <c r="WH243"/>
      <c r="WI243"/>
      <c r="WJ243"/>
      <c r="WK243"/>
      <c r="WL243"/>
      <c r="WM243"/>
      <c r="WN243"/>
      <c r="WO243"/>
      <c r="WP243"/>
      <c r="WQ243"/>
      <c r="WR243"/>
      <c r="WS243"/>
      <c r="WT243"/>
      <c r="WU243"/>
      <c r="WV243"/>
      <c r="WW243"/>
      <c r="WX243"/>
      <c r="WY243"/>
      <c r="WZ243"/>
      <c r="XA243"/>
      <c r="XB243"/>
      <c r="XC243"/>
      <c r="XD243"/>
      <c r="XE243"/>
      <c r="XF243"/>
      <c r="XG243"/>
      <c r="XH243"/>
      <c r="XI243"/>
      <c r="XJ243"/>
      <c r="XK243"/>
      <c r="XL243"/>
      <c r="XM243"/>
      <c r="XN243"/>
      <c r="XO243"/>
      <c r="XP243"/>
      <c r="XQ243"/>
      <c r="XR243"/>
      <c r="XS243"/>
      <c r="XT243"/>
      <c r="XU243"/>
      <c r="XV243"/>
      <c r="XW243"/>
      <c r="XX243"/>
      <c r="XY243"/>
      <c r="XZ243"/>
      <c r="YA243"/>
      <c r="YB243"/>
      <c r="YC243"/>
      <c r="YD243"/>
      <c r="YE243"/>
      <c r="YF243"/>
      <c r="YG243"/>
      <c r="YH243"/>
      <c r="YI243"/>
      <c r="YJ243"/>
      <c r="YK243"/>
      <c r="YL243"/>
      <c r="YM243"/>
      <c r="YN243"/>
      <c r="YO243"/>
      <c r="YP243"/>
      <c r="YQ243"/>
      <c r="YR243"/>
      <c r="YS243"/>
      <c r="YT243"/>
      <c r="YU243"/>
      <c r="YV243"/>
      <c r="YW243"/>
      <c r="YX243"/>
      <c r="YY243"/>
      <c r="YZ243"/>
      <c r="ZA243"/>
      <c r="ZB243"/>
      <c r="ZC243"/>
      <c r="ZD243"/>
      <c r="ZE243"/>
      <c r="ZF243"/>
      <c r="ZG243"/>
      <c r="ZH243"/>
      <c r="ZI243"/>
      <c r="ZJ243"/>
      <c r="ZK243"/>
      <c r="ZL243"/>
      <c r="ZM243"/>
      <c r="ZN243"/>
      <c r="ZO243"/>
      <c r="ZP243"/>
      <c r="ZQ243"/>
      <c r="ZR243"/>
      <c r="ZS243"/>
      <c r="ZT243"/>
      <c r="ZU243"/>
      <c r="ZV243"/>
      <c r="ZW243"/>
      <c r="ZX243"/>
      <c r="ZY243"/>
      <c r="ZZ243"/>
      <c r="AAA243"/>
      <c r="AAB243"/>
      <c r="AAC243"/>
      <c r="AAD243"/>
      <c r="AAE243"/>
      <c r="AAF243"/>
      <c r="AAG243"/>
      <c r="AAH243"/>
      <c r="AAI243"/>
      <c r="AAJ243"/>
      <c r="AAK243"/>
      <c r="AAL243"/>
      <c r="AAM243"/>
      <c r="AAN243"/>
      <c r="AAO243"/>
      <c r="AAP243"/>
      <c r="AAQ243"/>
      <c r="AAR243"/>
      <c r="AAS243"/>
      <c r="AAT243"/>
      <c r="AAU243"/>
      <c r="AAV243"/>
      <c r="AAW243"/>
      <c r="AAX243"/>
      <c r="AAY243"/>
      <c r="AAZ243"/>
      <c r="ABA243"/>
      <c r="ABB243"/>
      <c r="ABC243"/>
      <c r="ABD243"/>
      <c r="ABE243"/>
      <c r="ABF243"/>
      <c r="ABG243"/>
      <c r="ABH243"/>
      <c r="ABI243"/>
      <c r="ABJ243"/>
      <c r="ABK243"/>
      <c r="ABL243"/>
      <c r="ABM243"/>
      <c r="ABN243"/>
      <c r="ABO243"/>
      <c r="ABP243"/>
      <c r="ABQ243"/>
      <c r="ABR243"/>
      <c r="ABS243"/>
      <c r="ABT243"/>
      <c r="ABU243"/>
      <c r="ABV243"/>
      <c r="ABW243"/>
      <c r="ABX243"/>
      <c r="ABY243"/>
      <c r="ABZ243"/>
      <c r="ACA243"/>
      <c r="ACB243"/>
      <c r="ACC243"/>
      <c r="ACD243"/>
      <c r="ACE243"/>
      <c r="ACF243"/>
      <c r="ACG243"/>
      <c r="ACH243"/>
      <c r="ACI243"/>
      <c r="ACJ243"/>
      <c r="ACK243"/>
      <c r="ACL243"/>
      <c r="ACM243"/>
      <c r="ACN243"/>
      <c r="ACO243"/>
      <c r="ACP243"/>
      <c r="ACQ243"/>
      <c r="ACR243"/>
      <c r="ACS243"/>
      <c r="ACT243"/>
      <c r="ACU243"/>
      <c r="ACV243"/>
      <c r="ACW243"/>
      <c r="ACX243"/>
      <c r="ACY243"/>
      <c r="ACZ243"/>
      <c r="ADA243"/>
      <c r="ADB243"/>
      <c r="ADC243"/>
      <c r="ADD243"/>
      <c r="ADE243"/>
      <c r="ADF243"/>
      <c r="ADG243"/>
      <c r="ADH243"/>
      <c r="ADI243"/>
      <c r="ADJ243"/>
      <c r="ADK243"/>
      <c r="ADL243"/>
      <c r="ADM243"/>
      <c r="ADN243"/>
      <c r="ADO243"/>
      <c r="ADP243"/>
      <c r="ADQ243"/>
      <c r="ADR243"/>
      <c r="ADS243"/>
      <c r="ADT243"/>
      <c r="ADU243"/>
      <c r="ADV243"/>
      <c r="ADW243"/>
      <c r="ADX243"/>
      <c r="ADY243"/>
      <c r="ADZ243"/>
      <c r="AEA243"/>
      <c r="AEB243"/>
      <c r="AEC243"/>
      <c r="AED243"/>
      <c r="AEE243"/>
      <c r="AEF243"/>
      <c r="AEG243"/>
      <c r="AEH243"/>
      <c r="AEI243"/>
      <c r="AEJ243"/>
      <c r="AEK243"/>
      <c r="AEL243"/>
      <c r="AEM243"/>
      <c r="AEN243"/>
      <c r="AEO243"/>
      <c r="AEP243"/>
      <c r="AEQ243"/>
      <c r="AER243"/>
      <c r="AES243"/>
      <c r="AET243"/>
      <c r="AEU243"/>
      <c r="AEV243"/>
      <c r="AEW243"/>
      <c r="AEX243"/>
      <c r="AEY243"/>
      <c r="AEZ243"/>
      <c r="AFA243"/>
      <c r="AFB243"/>
      <c r="AFC243"/>
      <c r="AFD243"/>
      <c r="AFE243"/>
      <c r="AFF243"/>
      <c r="AFG243"/>
      <c r="AFH243"/>
      <c r="AFI243"/>
      <c r="AFJ243"/>
      <c r="AFK243"/>
      <c r="AFL243"/>
      <c r="AFM243"/>
      <c r="AFN243"/>
      <c r="AFO243"/>
      <c r="AFP243"/>
      <c r="AFQ243"/>
      <c r="AFR243"/>
      <c r="AFS243"/>
      <c r="AFT243"/>
      <c r="AFU243"/>
      <c r="AFV243"/>
      <c r="AFW243"/>
      <c r="AFX243"/>
      <c r="AFY243"/>
      <c r="AFZ243"/>
      <c r="AGA243"/>
      <c r="AGB243"/>
      <c r="AGC243"/>
      <c r="AGD243"/>
      <c r="AGE243"/>
      <c r="AGF243"/>
      <c r="AGG243"/>
      <c r="AGH243"/>
      <c r="AGI243"/>
      <c r="AGJ243"/>
      <c r="AGK243"/>
      <c r="AGL243"/>
      <c r="AGM243"/>
      <c r="AGN243"/>
      <c r="AGO243"/>
      <c r="AGP243"/>
      <c r="AGQ243"/>
      <c r="AGR243"/>
      <c r="AGS243"/>
      <c r="AGT243"/>
      <c r="AGU243"/>
      <c r="AGV243"/>
      <c r="AGW243"/>
      <c r="AGX243"/>
      <c r="AGY243"/>
      <c r="AGZ243"/>
      <c r="AHA243"/>
      <c r="AHB243"/>
      <c r="AHC243"/>
      <c r="AHD243"/>
      <c r="AHE243"/>
      <c r="AHF243"/>
      <c r="AHG243"/>
      <c r="AHH243"/>
      <c r="AHI243"/>
      <c r="AHJ243"/>
      <c r="AHK243"/>
      <c r="AHL243"/>
      <c r="AHM243"/>
      <c r="AHN243"/>
      <c r="AHO243"/>
      <c r="AHP243"/>
      <c r="AHQ243"/>
      <c r="AHR243"/>
      <c r="AHS243"/>
      <c r="AHT243"/>
      <c r="AHU243"/>
      <c r="AHV243"/>
      <c r="AHW243"/>
      <c r="AHX243"/>
      <c r="AHY243"/>
      <c r="AHZ243"/>
      <c r="AIA243"/>
      <c r="AIB243"/>
      <c r="AIC243"/>
      <c r="AID243"/>
      <c r="AIE243"/>
      <c r="AIF243"/>
      <c r="AIG243"/>
      <c r="AIH243"/>
      <c r="AII243"/>
      <c r="AIJ243"/>
      <c r="AIK243"/>
      <c r="AIL243"/>
      <c r="AIM243"/>
      <c r="AIN243"/>
      <c r="AIO243"/>
      <c r="AIP243"/>
      <c r="AIQ243"/>
      <c r="AIR243"/>
      <c r="AIS243"/>
      <c r="AIT243"/>
      <c r="AIU243"/>
      <c r="AIV243"/>
      <c r="AIW243"/>
      <c r="AIX243"/>
      <c r="AIY243"/>
      <c r="AIZ243"/>
      <c r="AJA243"/>
      <c r="AJB243"/>
      <c r="AJC243"/>
      <c r="AJD243"/>
      <c r="AJE243"/>
      <c r="AJF243"/>
      <c r="AJG243"/>
      <c r="AJH243"/>
      <c r="AJI243"/>
      <c r="AJJ243"/>
      <c r="AJK243"/>
      <c r="AJL243"/>
      <c r="AJM243"/>
      <c r="AJN243"/>
      <c r="AJO243"/>
      <c r="AJP243"/>
      <c r="AJQ243"/>
      <c r="AJR243"/>
      <c r="AJS243"/>
      <c r="AJT243"/>
      <c r="AJU243"/>
      <c r="AJV243"/>
      <c r="AJW243"/>
      <c r="AJX243"/>
      <c r="AJY243"/>
      <c r="AJZ243"/>
      <c r="AKA243"/>
      <c r="AKB243"/>
      <c r="AKC243"/>
      <c r="AKD243"/>
      <c r="AKE243"/>
      <c r="AKF243"/>
      <c r="AKG243"/>
      <c r="AKH243"/>
      <c r="AKI243"/>
      <c r="AKJ243"/>
      <c r="AKK243"/>
      <c r="AKL243"/>
      <c r="AKM243"/>
      <c r="AKN243"/>
      <c r="AKO243"/>
      <c r="AKP243"/>
      <c r="AKQ243"/>
      <c r="AKR243"/>
      <c r="AKS243"/>
      <c r="AKT243"/>
      <c r="AKU243"/>
      <c r="AKV243"/>
      <c r="AKW243"/>
      <c r="AKX243"/>
      <c r="AKY243"/>
      <c r="AKZ243"/>
      <c r="ALA243"/>
      <c r="ALB243"/>
      <c r="ALC243"/>
      <c r="ALD243"/>
      <c r="ALE243"/>
      <c r="ALF243"/>
      <c r="ALG243"/>
      <c r="ALH243"/>
      <c r="ALI243"/>
      <c r="ALJ243"/>
      <c r="ALK243"/>
      <c r="ALL243"/>
      <c r="ALM243"/>
      <c r="ALN243"/>
      <c r="ALO243"/>
      <c r="ALP243"/>
      <c r="ALQ243"/>
      <c r="ALR243"/>
      <c r="ALS243"/>
      <c r="ALT243"/>
      <c r="ALU243"/>
      <c r="ALV243"/>
      <c r="ALW243"/>
      <c r="ALX243"/>
      <c r="ALY243"/>
      <c r="ALZ243"/>
      <c r="AMA243"/>
      <c r="AMB243"/>
      <c r="AMC243"/>
      <c r="AMD243"/>
      <c r="AME243"/>
      <c r="AMF243"/>
      <c r="AMG243"/>
      <c r="AMH243"/>
      <c r="AMI243"/>
      <c r="AMJ243"/>
      <c r="AMK243"/>
    </row>
    <row r="244" spans="1:1025" s="4" customFormat="1" ht="17.100000000000001" customHeight="1">
      <c r="A244" s="21" t="s">
        <v>1172</v>
      </c>
      <c r="B244" s="20">
        <f>SUM(C244:W244)</f>
        <v>91.5</v>
      </c>
      <c r="C244" s="20"/>
      <c r="D244" s="20">
        <v>0</v>
      </c>
      <c r="E244" s="3">
        <v>0</v>
      </c>
      <c r="F244" s="3">
        <v>0</v>
      </c>
      <c r="K244" s="4">
        <v>57.5</v>
      </c>
      <c r="L244" s="4">
        <v>34</v>
      </c>
      <c r="JA244"/>
      <c r="JB244"/>
      <c r="JC244"/>
      <c r="JD244"/>
      <c r="JE244"/>
      <c r="JF244"/>
      <c r="JG244"/>
      <c r="JH244"/>
      <c r="JI244"/>
      <c r="JJ244"/>
      <c r="JK244"/>
      <c r="JL244"/>
      <c r="JM244"/>
      <c r="JN244"/>
      <c r="JO244"/>
      <c r="JP244"/>
      <c r="JQ244"/>
      <c r="JR244"/>
      <c r="JS244"/>
      <c r="JT244"/>
      <c r="JU244"/>
      <c r="JV244"/>
      <c r="JW244"/>
      <c r="JX244"/>
      <c r="JY244"/>
      <c r="JZ244"/>
      <c r="KA244"/>
      <c r="KB244"/>
      <c r="KC244"/>
      <c r="KD244"/>
      <c r="KE244"/>
      <c r="KF244"/>
      <c r="KG244"/>
      <c r="KH244"/>
      <c r="KI244"/>
      <c r="KJ244"/>
      <c r="KK244"/>
      <c r="KL244"/>
      <c r="KM244"/>
      <c r="KN244"/>
      <c r="KO244"/>
      <c r="KP244"/>
      <c r="KQ244"/>
      <c r="KR244"/>
      <c r="KS244"/>
      <c r="KT244"/>
      <c r="KU244"/>
      <c r="KV244"/>
      <c r="KW244"/>
      <c r="KX244"/>
      <c r="KY244"/>
      <c r="KZ244"/>
      <c r="LA244"/>
      <c r="LB244"/>
      <c r="LC244"/>
      <c r="LD244"/>
      <c r="LE244"/>
      <c r="LF244"/>
      <c r="LG244"/>
      <c r="LH244"/>
      <c r="LI244"/>
      <c r="LJ244"/>
      <c r="LK244"/>
      <c r="LL244"/>
      <c r="LM244"/>
      <c r="LN244"/>
      <c r="LO244"/>
      <c r="LP244"/>
      <c r="LQ244"/>
      <c r="LR244"/>
      <c r="LS244"/>
      <c r="LT244"/>
      <c r="LU244"/>
      <c r="LV244"/>
      <c r="LW244"/>
      <c r="LX244"/>
      <c r="LY244"/>
      <c r="LZ244"/>
      <c r="MA244"/>
      <c r="MB244"/>
      <c r="MC244"/>
      <c r="MD244"/>
      <c r="ME244"/>
      <c r="MF244"/>
      <c r="MG244"/>
      <c r="MH244"/>
      <c r="MI244"/>
      <c r="MJ244"/>
      <c r="MK244"/>
      <c r="ML244"/>
      <c r="MM244"/>
      <c r="MN244"/>
      <c r="MO244"/>
      <c r="MP244"/>
      <c r="MQ244"/>
      <c r="MR244"/>
      <c r="MS244"/>
      <c r="MT244"/>
      <c r="MU244"/>
      <c r="MV244"/>
      <c r="MW244"/>
      <c r="MX244"/>
      <c r="MY244"/>
      <c r="MZ244"/>
      <c r="NA244"/>
      <c r="NB244"/>
      <c r="NC244"/>
      <c r="ND244"/>
      <c r="NE244"/>
      <c r="NF244"/>
      <c r="NG244"/>
      <c r="NH244"/>
      <c r="NI244"/>
      <c r="NJ244"/>
      <c r="NK244"/>
      <c r="NL244"/>
      <c r="NM244"/>
      <c r="NN244"/>
      <c r="NO244"/>
      <c r="NP244"/>
      <c r="NQ244"/>
      <c r="NR244"/>
      <c r="NS244"/>
      <c r="NT244"/>
      <c r="NU244"/>
      <c r="NV244"/>
      <c r="NW244"/>
      <c r="NX244"/>
      <c r="NY244"/>
      <c r="NZ244"/>
      <c r="OA244"/>
      <c r="OB244"/>
      <c r="OC244"/>
      <c r="OD244"/>
      <c r="OE244"/>
      <c r="OF244"/>
      <c r="OG244"/>
      <c r="OH244"/>
      <c r="OI244"/>
      <c r="OJ244"/>
      <c r="OK244"/>
      <c r="OL244"/>
      <c r="OM244"/>
      <c r="ON244"/>
      <c r="OO244"/>
      <c r="OP244"/>
      <c r="OQ244"/>
      <c r="OR244"/>
      <c r="OS244"/>
      <c r="OT244"/>
      <c r="OU244"/>
      <c r="OV244"/>
      <c r="OW244"/>
      <c r="OX244"/>
      <c r="OY244"/>
      <c r="OZ244"/>
      <c r="PA244"/>
      <c r="PB244"/>
      <c r="PC244"/>
      <c r="PD244"/>
      <c r="PE244"/>
      <c r="PF244"/>
      <c r="PG244"/>
      <c r="PH244"/>
      <c r="PI244"/>
      <c r="PJ244"/>
      <c r="PK244"/>
      <c r="PL244"/>
      <c r="PM244"/>
      <c r="PN244"/>
      <c r="PO244"/>
      <c r="PP244"/>
      <c r="PQ244"/>
      <c r="PR244"/>
      <c r="PS244"/>
      <c r="PT244"/>
      <c r="PU244"/>
      <c r="PV244"/>
      <c r="PW244"/>
      <c r="PX244"/>
      <c r="PY244"/>
      <c r="PZ244"/>
      <c r="QA244"/>
      <c r="QB244"/>
      <c r="QC244"/>
      <c r="QD244"/>
      <c r="QE244"/>
      <c r="QF244"/>
      <c r="QG244"/>
      <c r="QH244"/>
      <c r="QI244"/>
      <c r="QJ244"/>
      <c r="QK244"/>
      <c r="QL244"/>
      <c r="QM244"/>
      <c r="QN244"/>
      <c r="QO244"/>
      <c r="QP244"/>
      <c r="QQ244"/>
      <c r="QR244"/>
      <c r="QS244"/>
      <c r="QT244"/>
      <c r="QU244"/>
      <c r="QV244"/>
      <c r="QW244"/>
      <c r="QX244"/>
      <c r="QY244"/>
      <c r="QZ244"/>
      <c r="RA244"/>
      <c r="RB244"/>
      <c r="RC244"/>
      <c r="RD244"/>
      <c r="RE244"/>
      <c r="RF244"/>
      <c r="RG244"/>
      <c r="RH244"/>
      <c r="RI244"/>
      <c r="RJ244"/>
      <c r="RK244"/>
      <c r="RL244"/>
      <c r="RM244"/>
      <c r="RN244"/>
      <c r="RO244"/>
      <c r="RP244"/>
      <c r="RQ244"/>
      <c r="RR244"/>
      <c r="RS244"/>
      <c r="RT244"/>
      <c r="RU244"/>
      <c r="RV244"/>
      <c r="RW244"/>
      <c r="RX244"/>
      <c r="RY244"/>
      <c r="RZ244"/>
      <c r="SA244"/>
      <c r="SB244"/>
      <c r="SC244"/>
      <c r="SD244"/>
      <c r="SE244"/>
      <c r="SF244"/>
      <c r="SG244"/>
      <c r="SH244"/>
      <c r="SI244"/>
      <c r="SJ244"/>
      <c r="SK244"/>
      <c r="SL244"/>
      <c r="SM244"/>
      <c r="SN244"/>
      <c r="SO244"/>
      <c r="SP244"/>
      <c r="SQ244"/>
      <c r="SR244"/>
      <c r="SS244"/>
      <c r="ST244"/>
      <c r="SU244"/>
      <c r="SV244"/>
      <c r="SW244"/>
      <c r="SX244"/>
      <c r="SY244"/>
      <c r="SZ244"/>
      <c r="TA244"/>
      <c r="TB244"/>
      <c r="TC244"/>
      <c r="TD244"/>
      <c r="TE244"/>
      <c r="TF244"/>
      <c r="TG244"/>
      <c r="TH244"/>
      <c r="TI244"/>
      <c r="TJ244"/>
      <c r="TK244"/>
      <c r="TL244"/>
      <c r="TM244"/>
      <c r="TN244"/>
      <c r="TO244"/>
      <c r="TP244"/>
      <c r="TQ244"/>
      <c r="TR244"/>
      <c r="TS244"/>
      <c r="TT244"/>
      <c r="TU244"/>
      <c r="TV244"/>
      <c r="TW244"/>
      <c r="TX244"/>
      <c r="TY244"/>
      <c r="TZ244"/>
      <c r="UA244"/>
      <c r="UB244"/>
      <c r="UC244"/>
      <c r="UD244"/>
      <c r="UE244"/>
      <c r="UF244"/>
      <c r="UG244"/>
      <c r="UH244"/>
      <c r="UI244"/>
      <c r="UJ244"/>
      <c r="UK244"/>
      <c r="UL244"/>
      <c r="UM244"/>
      <c r="UN244"/>
      <c r="UO244"/>
      <c r="UP244"/>
      <c r="UQ244"/>
      <c r="UR244"/>
      <c r="US244"/>
      <c r="UT244"/>
      <c r="UU244"/>
      <c r="UV244"/>
      <c r="UW244"/>
      <c r="UX244"/>
      <c r="UY244"/>
      <c r="UZ244"/>
      <c r="VA244"/>
      <c r="VB244"/>
      <c r="VC244"/>
      <c r="VD244"/>
      <c r="VE244"/>
      <c r="VF244"/>
      <c r="VG244"/>
      <c r="VH244"/>
      <c r="VI244"/>
      <c r="VJ244"/>
      <c r="VK244"/>
      <c r="VL244"/>
      <c r="VM244"/>
      <c r="VN244"/>
      <c r="VO244"/>
      <c r="VP244"/>
      <c r="VQ244"/>
      <c r="VR244"/>
      <c r="VS244"/>
      <c r="VT244"/>
      <c r="VU244"/>
      <c r="VV244"/>
      <c r="VW244"/>
      <c r="VX244"/>
      <c r="VY244"/>
      <c r="VZ244"/>
      <c r="WA244"/>
      <c r="WB244"/>
      <c r="WC244"/>
      <c r="WD244"/>
      <c r="WE244"/>
      <c r="WF244"/>
      <c r="WG244"/>
      <c r="WH244"/>
      <c r="WI244"/>
      <c r="WJ244"/>
      <c r="WK244"/>
      <c r="WL244"/>
      <c r="WM244"/>
      <c r="WN244"/>
      <c r="WO244"/>
      <c r="WP244"/>
      <c r="WQ244"/>
      <c r="WR244"/>
      <c r="WS244"/>
      <c r="WT244"/>
      <c r="WU244"/>
      <c r="WV244"/>
      <c r="WW244"/>
      <c r="WX244"/>
      <c r="WY244"/>
      <c r="WZ244"/>
      <c r="XA244"/>
      <c r="XB244"/>
      <c r="XC244"/>
      <c r="XD244"/>
      <c r="XE244"/>
      <c r="XF244"/>
      <c r="XG244"/>
      <c r="XH244"/>
      <c r="XI244"/>
      <c r="XJ244"/>
      <c r="XK244"/>
      <c r="XL244"/>
      <c r="XM244"/>
      <c r="XN244"/>
      <c r="XO244"/>
      <c r="XP244"/>
      <c r="XQ244"/>
      <c r="XR244"/>
      <c r="XS244"/>
      <c r="XT244"/>
      <c r="XU244"/>
      <c r="XV244"/>
      <c r="XW244"/>
      <c r="XX244"/>
      <c r="XY244"/>
      <c r="XZ244"/>
      <c r="YA244"/>
      <c r="YB244"/>
      <c r="YC244"/>
      <c r="YD244"/>
      <c r="YE244"/>
      <c r="YF244"/>
      <c r="YG244"/>
      <c r="YH244"/>
      <c r="YI244"/>
      <c r="YJ244"/>
      <c r="YK244"/>
      <c r="YL244"/>
      <c r="YM244"/>
      <c r="YN244"/>
      <c r="YO244"/>
      <c r="YP244"/>
      <c r="YQ244"/>
      <c r="YR244"/>
      <c r="YS244"/>
      <c r="YT244"/>
      <c r="YU244"/>
      <c r="YV244"/>
      <c r="YW244"/>
      <c r="YX244"/>
      <c r="YY244"/>
      <c r="YZ244"/>
      <c r="ZA244"/>
      <c r="ZB244"/>
      <c r="ZC244"/>
      <c r="ZD244"/>
      <c r="ZE244"/>
      <c r="ZF244"/>
      <c r="ZG244"/>
      <c r="ZH244"/>
      <c r="ZI244"/>
      <c r="ZJ244"/>
      <c r="ZK244"/>
      <c r="ZL244"/>
      <c r="ZM244"/>
      <c r="ZN244"/>
      <c r="ZO244"/>
      <c r="ZP244"/>
      <c r="ZQ244"/>
      <c r="ZR244"/>
      <c r="ZS244"/>
      <c r="ZT244"/>
      <c r="ZU244"/>
      <c r="ZV244"/>
      <c r="ZW244"/>
      <c r="ZX244"/>
      <c r="ZY244"/>
      <c r="ZZ244"/>
      <c r="AAA244"/>
      <c r="AAB244"/>
      <c r="AAC244"/>
      <c r="AAD244"/>
      <c r="AAE244"/>
      <c r="AAF244"/>
      <c r="AAG244"/>
      <c r="AAH244"/>
      <c r="AAI244"/>
      <c r="AAJ244"/>
      <c r="AAK244"/>
      <c r="AAL244"/>
      <c r="AAM244"/>
      <c r="AAN244"/>
      <c r="AAO244"/>
      <c r="AAP244"/>
      <c r="AAQ244"/>
      <c r="AAR244"/>
      <c r="AAS244"/>
      <c r="AAT244"/>
      <c r="AAU244"/>
      <c r="AAV244"/>
      <c r="AAW244"/>
      <c r="AAX244"/>
      <c r="AAY244"/>
      <c r="AAZ244"/>
      <c r="ABA244"/>
      <c r="ABB244"/>
      <c r="ABC244"/>
      <c r="ABD244"/>
      <c r="ABE244"/>
      <c r="ABF244"/>
      <c r="ABG244"/>
      <c r="ABH244"/>
      <c r="ABI244"/>
      <c r="ABJ244"/>
      <c r="ABK244"/>
      <c r="ABL244"/>
      <c r="ABM244"/>
      <c r="ABN244"/>
      <c r="ABO244"/>
      <c r="ABP244"/>
      <c r="ABQ244"/>
      <c r="ABR244"/>
      <c r="ABS244"/>
      <c r="ABT244"/>
      <c r="ABU244"/>
      <c r="ABV244"/>
      <c r="ABW244"/>
      <c r="ABX244"/>
      <c r="ABY244"/>
      <c r="ABZ244"/>
      <c r="ACA244"/>
      <c r="ACB244"/>
      <c r="ACC244"/>
      <c r="ACD244"/>
      <c r="ACE244"/>
      <c r="ACF244"/>
      <c r="ACG244"/>
      <c r="ACH244"/>
      <c r="ACI244"/>
      <c r="ACJ244"/>
      <c r="ACK244"/>
      <c r="ACL244"/>
      <c r="ACM244"/>
      <c r="ACN244"/>
      <c r="ACO244"/>
      <c r="ACP244"/>
      <c r="ACQ244"/>
      <c r="ACR244"/>
      <c r="ACS244"/>
      <c r="ACT244"/>
      <c r="ACU244"/>
      <c r="ACV244"/>
      <c r="ACW244"/>
      <c r="ACX244"/>
      <c r="ACY244"/>
      <c r="ACZ244"/>
      <c r="ADA244"/>
      <c r="ADB244"/>
      <c r="ADC244"/>
      <c r="ADD244"/>
      <c r="ADE244"/>
      <c r="ADF244"/>
      <c r="ADG244"/>
      <c r="ADH244"/>
      <c r="ADI244"/>
      <c r="ADJ244"/>
      <c r="ADK244"/>
      <c r="ADL244"/>
      <c r="ADM244"/>
      <c r="ADN244"/>
      <c r="ADO244"/>
      <c r="ADP244"/>
      <c r="ADQ244"/>
      <c r="ADR244"/>
      <c r="ADS244"/>
      <c r="ADT244"/>
      <c r="ADU244"/>
      <c r="ADV244"/>
      <c r="ADW244"/>
      <c r="ADX244"/>
      <c r="ADY244"/>
      <c r="ADZ244"/>
      <c r="AEA244"/>
      <c r="AEB244"/>
      <c r="AEC244"/>
      <c r="AED244"/>
      <c r="AEE244"/>
      <c r="AEF244"/>
      <c r="AEG244"/>
      <c r="AEH244"/>
      <c r="AEI244"/>
      <c r="AEJ244"/>
      <c r="AEK244"/>
      <c r="AEL244"/>
      <c r="AEM244"/>
      <c r="AEN244"/>
      <c r="AEO244"/>
      <c r="AEP244"/>
      <c r="AEQ244"/>
      <c r="AER244"/>
      <c r="AES244"/>
      <c r="AET244"/>
      <c r="AEU244"/>
      <c r="AEV244"/>
      <c r="AEW244"/>
      <c r="AEX244"/>
      <c r="AEY244"/>
      <c r="AEZ244"/>
      <c r="AFA244"/>
      <c r="AFB244"/>
      <c r="AFC244"/>
      <c r="AFD244"/>
      <c r="AFE244"/>
      <c r="AFF244"/>
      <c r="AFG244"/>
      <c r="AFH244"/>
      <c r="AFI244"/>
      <c r="AFJ244"/>
      <c r="AFK244"/>
      <c r="AFL244"/>
      <c r="AFM244"/>
      <c r="AFN244"/>
      <c r="AFO244"/>
      <c r="AFP244"/>
      <c r="AFQ244"/>
      <c r="AFR244"/>
      <c r="AFS244"/>
      <c r="AFT244"/>
      <c r="AFU244"/>
      <c r="AFV244"/>
      <c r="AFW244"/>
      <c r="AFX244"/>
      <c r="AFY244"/>
      <c r="AFZ244"/>
      <c r="AGA244"/>
      <c r="AGB244"/>
      <c r="AGC244"/>
      <c r="AGD244"/>
      <c r="AGE244"/>
      <c r="AGF244"/>
      <c r="AGG244"/>
      <c r="AGH244"/>
      <c r="AGI244"/>
      <c r="AGJ244"/>
      <c r="AGK244"/>
      <c r="AGL244"/>
      <c r="AGM244"/>
      <c r="AGN244"/>
      <c r="AGO244"/>
      <c r="AGP244"/>
      <c r="AGQ244"/>
      <c r="AGR244"/>
      <c r="AGS244"/>
      <c r="AGT244"/>
      <c r="AGU244"/>
      <c r="AGV244"/>
      <c r="AGW244"/>
      <c r="AGX244"/>
      <c r="AGY244"/>
      <c r="AGZ244"/>
      <c r="AHA244"/>
      <c r="AHB244"/>
      <c r="AHC244"/>
      <c r="AHD244"/>
      <c r="AHE244"/>
      <c r="AHF244"/>
      <c r="AHG244"/>
      <c r="AHH244"/>
      <c r="AHI244"/>
      <c r="AHJ244"/>
      <c r="AHK244"/>
      <c r="AHL244"/>
      <c r="AHM244"/>
      <c r="AHN244"/>
      <c r="AHO244"/>
      <c r="AHP244"/>
      <c r="AHQ244"/>
      <c r="AHR244"/>
      <c r="AHS244"/>
      <c r="AHT244"/>
      <c r="AHU244"/>
      <c r="AHV244"/>
      <c r="AHW244"/>
      <c r="AHX244"/>
      <c r="AHY244"/>
      <c r="AHZ244"/>
      <c r="AIA244"/>
      <c r="AIB244"/>
      <c r="AIC244"/>
      <c r="AID244"/>
      <c r="AIE244"/>
      <c r="AIF244"/>
      <c r="AIG244"/>
      <c r="AIH244"/>
      <c r="AII244"/>
      <c r="AIJ244"/>
      <c r="AIK244"/>
      <c r="AIL244"/>
      <c r="AIM244"/>
      <c r="AIN244"/>
      <c r="AIO244"/>
      <c r="AIP244"/>
      <c r="AIQ244"/>
      <c r="AIR244"/>
      <c r="AIS244"/>
      <c r="AIT244"/>
      <c r="AIU244"/>
      <c r="AIV244"/>
      <c r="AIW244"/>
      <c r="AIX244"/>
      <c r="AIY244"/>
      <c r="AIZ244"/>
      <c r="AJA244"/>
      <c r="AJB244"/>
      <c r="AJC244"/>
      <c r="AJD244"/>
      <c r="AJE244"/>
      <c r="AJF244"/>
      <c r="AJG244"/>
      <c r="AJH244"/>
      <c r="AJI244"/>
      <c r="AJJ244"/>
      <c r="AJK244"/>
      <c r="AJL244"/>
      <c r="AJM244"/>
      <c r="AJN244"/>
      <c r="AJO244"/>
      <c r="AJP244"/>
      <c r="AJQ244"/>
      <c r="AJR244"/>
      <c r="AJS244"/>
      <c r="AJT244"/>
      <c r="AJU244"/>
      <c r="AJV244"/>
      <c r="AJW244"/>
      <c r="AJX244"/>
      <c r="AJY244"/>
      <c r="AJZ244"/>
      <c r="AKA244"/>
      <c r="AKB244"/>
      <c r="AKC244"/>
      <c r="AKD244"/>
      <c r="AKE244"/>
      <c r="AKF244"/>
      <c r="AKG244"/>
      <c r="AKH244"/>
      <c r="AKI244"/>
      <c r="AKJ244"/>
      <c r="AKK244"/>
      <c r="AKL244"/>
      <c r="AKM244"/>
      <c r="AKN244"/>
      <c r="AKO244"/>
      <c r="AKP244"/>
      <c r="AKQ244"/>
      <c r="AKR244"/>
      <c r="AKS244"/>
      <c r="AKT244"/>
      <c r="AKU244"/>
      <c r="AKV244"/>
      <c r="AKW244"/>
      <c r="AKX244"/>
      <c r="AKY244"/>
      <c r="AKZ244"/>
      <c r="ALA244"/>
      <c r="ALB244"/>
      <c r="ALC244"/>
      <c r="ALD244"/>
      <c r="ALE244"/>
      <c r="ALF244"/>
      <c r="ALG244"/>
      <c r="ALH244"/>
      <c r="ALI244"/>
      <c r="ALJ244"/>
      <c r="ALK244"/>
      <c r="ALL244"/>
      <c r="ALM244"/>
      <c r="ALN244"/>
      <c r="ALO244"/>
      <c r="ALP244"/>
      <c r="ALQ244"/>
      <c r="ALR244"/>
      <c r="ALS244"/>
      <c r="ALT244"/>
      <c r="ALU244"/>
      <c r="ALV244"/>
      <c r="ALW244"/>
      <c r="ALX244"/>
      <c r="ALY244"/>
      <c r="ALZ244"/>
      <c r="AMA244"/>
      <c r="AMB244"/>
      <c r="AMC244"/>
      <c r="AMD244"/>
      <c r="AME244"/>
      <c r="AMF244"/>
      <c r="AMG244"/>
      <c r="AMH244"/>
      <c r="AMI244"/>
      <c r="AMJ244"/>
      <c r="AMK244"/>
    </row>
    <row r="245" spans="1:1025" s="4" customFormat="1" ht="17.100000000000001" customHeight="1">
      <c r="A245" s="21" t="s">
        <v>1173</v>
      </c>
      <c r="B245" s="20">
        <f>SUM(C245:W245)</f>
        <v>90</v>
      </c>
      <c r="C245" s="20"/>
      <c r="D245" s="20">
        <v>0</v>
      </c>
      <c r="E245" s="3">
        <v>0</v>
      </c>
      <c r="F245" s="3">
        <v>0</v>
      </c>
      <c r="O245" s="4">
        <v>90</v>
      </c>
      <c r="JA245"/>
      <c r="JB245"/>
      <c r="JC245"/>
      <c r="JD245"/>
      <c r="JE245"/>
      <c r="JF245"/>
      <c r="JG245"/>
      <c r="JH245"/>
      <c r="JI245"/>
      <c r="JJ245"/>
      <c r="JK245"/>
      <c r="JL245"/>
      <c r="JM245"/>
      <c r="JN245"/>
      <c r="JO245"/>
      <c r="JP245"/>
      <c r="JQ245"/>
      <c r="JR245"/>
      <c r="JS245"/>
      <c r="JT245"/>
      <c r="JU245"/>
      <c r="JV245"/>
      <c r="JW245"/>
      <c r="JX245"/>
      <c r="JY245"/>
      <c r="JZ245"/>
      <c r="KA245"/>
      <c r="KB245"/>
      <c r="KC245"/>
      <c r="KD245"/>
      <c r="KE245"/>
      <c r="KF245"/>
      <c r="KG245"/>
      <c r="KH245"/>
      <c r="KI245"/>
      <c r="KJ245"/>
      <c r="KK245"/>
      <c r="KL245"/>
      <c r="KM245"/>
      <c r="KN245"/>
      <c r="KO245"/>
      <c r="KP245"/>
      <c r="KQ245"/>
      <c r="KR245"/>
      <c r="KS245"/>
      <c r="KT245"/>
      <c r="KU245"/>
      <c r="KV245"/>
      <c r="KW245"/>
      <c r="KX245"/>
      <c r="KY245"/>
      <c r="KZ245"/>
      <c r="LA245"/>
      <c r="LB245"/>
      <c r="LC245"/>
      <c r="LD245"/>
      <c r="LE245"/>
      <c r="LF245"/>
      <c r="LG245"/>
      <c r="LH245"/>
      <c r="LI245"/>
      <c r="LJ245"/>
      <c r="LK245"/>
      <c r="LL245"/>
      <c r="LM245"/>
      <c r="LN245"/>
      <c r="LO245"/>
      <c r="LP245"/>
      <c r="LQ245"/>
      <c r="LR245"/>
      <c r="LS245"/>
      <c r="LT245"/>
      <c r="LU245"/>
      <c r="LV245"/>
      <c r="LW245"/>
      <c r="LX245"/>
      <c r="LY245"/>
      <c r="LZ245"/>
      <c r="MA245"/>
      <c r="MB245"/>
      <c r="MC245"/>
      <c r="MD245"/>
      <c r="ME245"/>
      <c r="MF245"/>
      <c r="MG245"/>
      <c r="MH245"/>
      <c r="MI245"/>
      <c r="MJ245"/>
      <c r="MK245"/>
      <c r="ML245"/>
      <c r="MM245"/>
      <c r="MN245"/>
      <c r="MO245"/>
      <c r="MP245"/>
      <c r="MQ245"/>
      <c r="MR245"/>
      <c r="MS245"/>
      <c r="MT245"/>
      <c r="MU245"/>
      <c r="MV245"/>
      <c r="MW245"/>
      <c r="MX245"/>
      <c r="MY245"/>
      <c r="MZ245"/>
      <c r="NA245"/>
      <c r="NB245"/>
      <c r="NC245"/>
      <c r="ND245"/>
      <c r="NE245"/>
      <c r="NF245"/>
      <c r="NG245"/>
      <c r="NH245"/>
      <c r="NI245"/>
      <c r="NJ245"/>
      <c r="NK245"/>
      <c r="NL245"/>
      <c r="NM245"/>
      <c r="NN245"/>
      <c r="NO245"/>
      <c r="NP245"/>
      <c r="NQ245"/>
      <c r="NR245"/>
      <c r="NS245"/>
      <c r="NT245"/>
      <c r="NU245"/>
      <c r="NV245"/>
      <c r="NW245"/>
      <c r="NX245"/>
      <c r="NY245"/>
      <c r="NZ245"/>
      <c r="OA245"/>
      <c r="OB245"/>
      <c r="OC245"/>
      <c r="OD245"/>
      <c r="OE245"/>
      <c r="OF245"/>
      <c r="OG245"/>
      <c r="OH245"/>
      <c r="OI245"/>
      <c r="OJ245"/>
      <c r="OK245"/>
      <c r="OL245"/>
      <c r="OM245"/>
      <c r="ON245"/>
      <c r="OO245"/>
      <c r="OP245"/>
      <c r="OQ245"/>
      <c r="OR245"/>
      <c r="OS245"/>
      <c r="OT245"/>
      <c r="OU245"/>
      <c r="OV245"/>
      <c r="OW245"/>
      <c r="OX245"/>
      <c r="OY245"/>
      <c r="OZ245"/>
      <c r="PA245"/>
      <c r="PB245"/>
      <c r="PC245"/>
      <c r="PD245"/>
      <c r="PE245"/>
      <c r="PF245"/>
      <c r="PG245"/>
      <c r="PH245"/>
      <c r="PI245"/>
      <c r="PJ245"/>
      <c r="PK245"/>
      <c r="PL245"/>
      <c r="PM245"/>
      <c r="PN245"/>
      <c r="PO245"/>
      <c r="PP245"/>
      <c r="PQ245"/>
      <c r="PR245"/>
      <c r="PS245"/>
      <c r="PT245"/>
      <c r="PU245"/>
      <c r="PV245"/>
      <c r="PW245"/>
      <c r="PX245"/>
      <c r="PY245"/>
      <c r="PZ245"/>
      <c r="QA245"/>
      <c r="QB245"/>
      <c r="QC245"/>
      <c r="QD245"/>
      <c r="QE245"/>
      <c r="QF245"/>
      <c r="QG245"/>
      <c r="QH245"/>
      <c r="QI245"/>
      <c r="QJ245"/>
      <c r="QK245"/>
      <c r="QL245"/>
      <c r="QM245"/>
      <c r="QN245"/>
      <c r="QO245"/>
      <c r="QP245"/>
      <c r="QQ245"/>
      <c r="QR245"/>
      <c r="QS245"/>
      <c r="QT245"/>
      <c r="QU245"/>
      <c r="QV245"/>
      <c r="QW245"/>
      <c r="QX245"/>
      <c r="QY245"/>
      <c r="QZ245"/>
      <c r="RA245"/>
      <c r="RB245"/>
      <c r="RC245"/>
      <c r="RD245"/>
      <c r="RE245"/>
      <c r="RF245"/>
      <c r="RG245"/>
      <c r="RH245"/>
      <c r="RI245"/>
      <c r="RJ245"/>
      <c r="RK245"/>
      <c r="RL245"/>
      <c r="RM245"/>
      <c r="RN245"/>
      <c r="RO245"/>
      <c r="RP245"/>
      <c r="RQ245"/>
      <c r="RR245"/>
      <c r="RS245"/>
      <c r="RT245"/>
      <c r="RU245"/>
      <c r="RV245"/>
      <c r="RW245"/>
      <c r="RX245"/>
      <c r="RY245"/>
      <c r="RZ245"/>
      <c r="SA245"/>
      <c r="SB245"/>
      <c r="SC245"/>
      <c r="SD245"/>
      <c r="SE245"/>
      <c r="SF245"/>
      <c r="SG245"/>
      <c r="SH245"/>
      <c r="SI245"/>
      <c r="SJ245"/>
      <c r="SK245"/>
      <c r="SL245"/>
      <c r="SM245"/>
      <c r="SN245"/>
      <c r="SO245"/>
      <c r="SP245"/>
      <c r="SQ245"/>
      <c r="SR245"/>
      <c r="SS245"/>
      <c r="ST245"/>
      <c r="SU245"/>
      <c r="SV245"/>
      <c r="SW245"/>
      <c r="SX245"/>
      <c r="SY245"/>
      <c r="SZ245"/>
      <c r="TA245"/>
      <c r="TB245"/>
      <c r="TC245"/>
      <c r="TD245"/>
      <c r="TE245"/>
      <c r="TF245"/>
      <c r="TG245"/>
      <c r="TH245"/>
      <c r="TI245"/>
      <c r="TJ245"/>
      <c r="TK245"/>
      <c r="TL245"/>
      <c r="TM245"/>
      <c r="TN245"/>
      <c r="TO245"/>
      <c r="TP245"/>
      <c r="TQ245"/>
      <c r="TR245"/>
      <c r="TS245"/>
      <c r="TT245"/>
      <c r="TU245"/>
      <c r="TV245"/>
      <c r="TW245"/>
      <c r="TX245"/>
      <c r="TY245"/>
      <c r="TZ245"/>
      <c r="UA245"/>
      <c r="UB245"/>
      <c r="UC245"/>
      <c r="UD245"/>
      <c r="UE245"/>
      <c r="UF245"/>
      <c r="UG245"/>
      <c r="UH245"/>
      <c r="UI245"/>
      <c r="UJ245"/>
      <c r="UK245"/>
      <c r="UL245"/>
      <c r="UM245"/>
      <c r="UN245"/>
      <c r="UO245"/>
      <c r="UP245"/>
      <c r="UQ245"/>
      <c r="UR245"/>
      <c r="US245"/>
      <c r="UT245"/>
      <c r="UU245"/>
      <c r="UV245"/>
      <c r="UW245"/>
      <c r="UX245"/>
      <c r="UY245"/>
      <c r="UZ245"/>
      <c r="VA245"/>
      <c r="VB245"/>
      <c r="VC245"/>
      <c r="VD245"/>
      <c r="VE245"/>
      <c r="VF245"/>
      <c r="VG245"/>
      <c r="VH245"/>
      <c r="VI245"/>
      <c r="VJ245"/>
      <c r="VK245"/>
      <c r="VL245"/>
      <c r="VM245"/>
      <c r="VN245"/>
      <c r="VO245"/>
      <c r="VP245"/>
      <c r="VQ245"/>
      <c r="VR245"/>
      <c r="VS245"/>
      <c r="VT245"/>
      <c r="VU245"/>
      <c r="VV245"/>
      <c r="VW245"/>
      <c r="VX245"/>
      <c r="VY245"/>
      <c r="VZ245"/>
      <c r="WA245"/>
      <c r="WB245"/>
      <c r="WC245"/>
      <c r="WD245"/>
      <c r="WE245"/>
      <c r="WF245"/>
      <c r="WG245"/>
      <c r="WH245"/>
      <c r="WI245"/>
      <c r="WJ245"/>
      <c r="WK245"/>
      <c r="WL245"/>
      <c r="WM245"/>
      <c r="WN245"/>
      <c r="WO245"/>
      <c r="WP245"/>
      <c r="WQ245"/>
      <c r="WR245"/>
      <c r="WS245"/>
      <c r="WT245"/>
      <c r="WU245"/>
      <c r="WV245"/>
      <c r="WW245"/>
      <c r="WX245"/>
      <c r="WY245"/>
      <c r="WZ245"/>
      <c r="XA245"/>
      <c r="XB245"/>
      <c r="XC245"/>
      <c r="XD245"/>
      <c r="XE245"/>
      <c r="XF245"/>
      <c r="XG245"/>
      <c r="XH245"/>
      <c r="XI245"/>
      <c r="XJ245"/>
      <c r="XK245"/>
      <c r="XL245"/>
      <c r="XM245"/>
      <c r="XN245"/>
      <c r="XO245"/>
      <c r="XP245"/>
      <c r="XQ245"/>
      <c r="XR245"/>
      <c r="XS245"/>
      <c r="XT245"/>
      <c r="XU245"/>
      <c r="XV245"/>
      <c r="XW245"/>
      <c r="XX245"/>
      <c r="XY245"/>
      <c r="XZ245"/>
      <c r="YA245"/>
      <c r="YB245"/>
      <c r="YC245"/>
      <c r="YD245"/>
      <c r="YE245"/>
      <c r="YF245"/>
      <c r="YG245"/>
      <c r="YH245"/>
      <c r="YI245"/>
      <c r="YJ245"/>
      <c r="YK245"/>
      <c r="YL245"/>
      <c r="YM245"/>
      <c r="YN245"/>
      <c r="YO245"/>
      <c r="YP245"/>
      <c r="YQ245"/>
      <c r="YR245"/>
      <c r="YS245"/>
      <c r="YT245"/>
      <c r="YU245"/>
      <c r="YV245"/>
      <c r="YW245"/>
      <c r="YX245"/>
      <c r="YY245"/>
      <c r="YZ245"/>
      <c r="ZA245"/>
      <c r="ZB245"/>
      <c r="ZC245"/>
      <c r="ZD245"/>
      <c r="ZE245"/>
      <c r="ZF245"/>
      <c r="ZG245"/>
      <c r="ZH245"/>
      <c r="ZI245"/>
      <c r="ZJ245"/>
      <c r="ZK245"/>
      <c r="ZL245"/>
      <c r="ZM245"/>
      <c r="ZN245"/>
      <c r="ZO245"/>
      <c r="ZP245"/>
      <c r="ZQ245"/>
      <c r="ZR245"/>
      <c r="ZS245"/>
      <c r="ZT245"/>
      <c r="ZU245"/>
      <c r="ZV245"/>
      <c r="ZW245"/>
      <c r="ZX245"/>
      <c r="ZY245"/>
      <c r="ZZ245"/>
      <c r="AAA245"/>
      <c r="AAB245"/>
      <c r="AAC245"/>
      <c r="AAD245"/>
      <c r="AAE245"/>
      <c r="AAF245"/>
      <c r="AAG245"/>
      <c r="AAH245"/>
      <c r="AAI245"/>
      <c r="AAJ245"/>
      <c r="AAK245"/>
      <c r="AAL245"/>
      <c r="AAM245"/>
      <c r="AAN245"/>
      <c r="AAO245"/>
      <c r="AAP245"/>
      <c r="AAQ245"/>
      <c r="AAR245"/>
      <c r="AAS245"/>
      <c r="AAT245"/>
      <c r="AAU245"/>
      <c r="AAV245"/>
      <c r="AAW245"/>
      <c r="AAX245"/>
      <c r="AAY245"/>
      <c r="AAZ245"/>
      <c r="ABA245"/>
      <c r="ABB245"/>
      <c r="ABC245"/>
      <c r="ABD245"/>
      <c r="ABE245"/>
      <c r="ABF245"/>
      <c r="ABG245"/>
      <c r="ABH245"/>
      <c r="ABI245"/>
      <c r="ABJ245"/>
      <c r="ABK245"/>
      <c r="ABL245"/>
      <c r="ABM245"/>
      <c r="ABN245"/>
      <c r="ABO245"/>
      <c r="ABP245"/>
      <c r="ABQ245"/>
      <c r="ABR245"/>
      <c r="ABS245"/>
      <c r="ABT245"/>
      <c r="ABU245"/>
      <c r="ABV245"/>
      <c r="ABW245"/>
      <c r="ABX245"/>
      <c r="ABY245"/>
      <c r="ABZ245"/>
      <c r="ACA245"/>
      <c r="ACB245"/>
      <c r="ACC245"/>
      <c r="ACD245"/>
      <c r="ACE245"/>
      <c r="ACF245"/>
      <c r="ACG245"/>
      <c r="ACH245"/>
      <c r="ACI245"/>
      <c r="ACJ245"/>
      <c r="ACK245"/>
      <c r="ACL245"/>
      <c r="ACM245"/>
      <c r="ACN245"/>
      <c r="ACO245"/>
      <c r="ACP245"/>
      <c r="ACQ245"/>
      <c r="ACR245"/>
      <c r="ACS245"/>
      <c r="ACT245"/>
      <c r="ACU245"/>
      <c r="ACV245"/>
      <c r="ACW245"/>
      <c r="ACX245"/>
      <c r="ACY245"/>
      <c r="ACZ245"/>
      <c r="ADA245"/>
      <c r="ADB245"/>
      <c r="ADC245"/>
      <c r="ADD245"/>
      <c r="ADE245"/>
      <c r="ADF245"/>
      <c r="ADG245"/>
      <c r="ADH245"/>
      <c r="ADI245"/>
      <c r="ADJ245"/>
      <c r="ADK245"/>
      <c r="ADL245"/>
      <c r="ADM245"/>
      <c r="ADN245"/>
      <c r="ADO245"/>
      <c r="ADP245"/>
      <c r="ADQ245"/>
      <c r="ADR245"/>
      <c r="ADS245"/>
      <c r="ADT245"/>
      <c r="ADU245"/>
      <c r="ADV245"/>
      <c r="ADW245"/>
      <c r="ADX245"/>
      <c r="ADY245"/>
      <c r="ADZ245"/>
      <c r="AEA245"/>
      <c r="AEB245"/>
      <c r="AEC245"/>
      <c r="AED245"/>
      <c r="AEE245"/>
      <c r="AEF245"/>
      <c r="AEG245"/>
      <c r="AEH245"/>
      <c r="AEI245"/>
      <c r="AEJ245"/>
      <c r="AEK245"/>
      <c r="AEL245"/>
      <c r="AEM245"/>
      <c r="AEN245"/>
      <c r="AEO245"/>
      <c r="AEP245"/>
      <c r="AEQ245"/>
      <c r="AER245"/>
      <c r="AES245"/>
      <c r="AET245"/>
      <c r="AEU245"/>
      <c r="AEV245"/>
      <c r="AEW245"/>
      <c r="AEX245"/>
      <c r="AEY245"/>
      <c r="AEZ245"/>
      <c r="AFA245"/>
      <c r="AFB245"/>
      <c r="AFC245"/>
      <c r="AFD245"/>
      <c r="AFE245"/>
      <c r="AFF245"/>
      <c r="AFG245"/>
      <c r="AFH245"/>
      <c r="AFI245"/>
      <c r="AFJ245"/>
      <c r="AFK245"/>
      <c r="AFL245"/>
      <c r="AFM245"/>
      <c r="AFN245"/>
      <c r="AFO245"/>
      <c r="AFP245"/>
      <c r="AFQ245"/>
      <c r="AFR245"/>
      <c r="AFS245"/>
      <c r="AFT245"/>
      <c r="AFU245"/>
      <c r="AFV245"/>
      <c r="AFW245"/>
      <c r="AFX245"/>
      <c r="AFY245"/>
      <c r="AFZ245"/>
      <c r="AGA245"/>
      <c r="AGB245"/>
      <c r="AGC245"/>
      <c r="AGD245"/>
      <c r="AGE245"/>
      <c r="AGF245"/>
      <c r="AGG245"/>
      <c r="AGH245"/>
      <c r="AGI245"/>
      <c r="AGJ245"/>
      <c r="AGK245"/>
      <c r="AGL245"/>
      <c r="AGM245"/>
      <c r="AGN245"/>
      <c r="AGO245"/>
      <c r="AGP245"/>
      <c r="AGQ245"/>
      <c r="AGR245"/>
      <c r="AGS245"/>
      <c r="AGT245"/>
      <c r="AGU245"/>
      <c r="AGV245"/>
      <c r="AGW245"/>
      <c r="AGX245"/>
      <c r="AGY245"/>
      <c r="AGZ245"/>
      <c r="AHA245"/>
      <c r="AHB245"/>
      <c r="AHC245"/>
      <c r="AHD245"/>
      <c r="AHE245"/>
      <c r="AHF245"/>
      <c r="AHG245"/>
      <c r="AHH245"/>
      <c r="AHI245"/>
      <c r="AHJ245"/>
      <c r="AHK245"/>
      <c r="AHL245"/>
      <c r="AHM245"/>
      <c r="AHN245"/>
      <c r="AHO245"/>
      <c r="AHP245"/>
      <c r="AHQ245"/>
      <c r="AHR245"/>
      <c r="AHS245"/>
      <c r="AHT245"/>
      <c r="AHU245"/>
      <c r="AHV245"/>
      <c r="AHW245"/>
      <c r="AHX245"/>
      <c r="AHY245"/>
      <c r="AHZ245"/>
      <c r="AIA245"/>
      <c r="AIB245"/>
      <c r="AIC245"/>
      <c r="AID245"/>
      <c r="AIE245"/>
      <c r="AIF245"/>
      <c r="AIG245"/>
      <c r="AIH245"/>
      <c r="AII245"/>
      <c r="AIJ245"/>
      <c r="AIK245"/>
      <c r="AIL245"/>
      <c r="AIM245"/>
      <c r="AIN245"/>
      <c r="AIO245"/>
      <c r="AIP245"/>
      <c r="AIQ245"/>
      <c r="AIR245"/>
      <c r="AIS245"/>
      <c r="AIT245"/>
      <c r="AIU245"/>
      <c r="AIV245"/>
      <c r="AIW245"/>
      <c r="AIX245"/>
      <c r="AIY245"/>
      <c r="AIZ245"/>
      <c r="AJA245"/>
      <c r="AJB245"/>
      <c r="AJC245"/>
      <c r="AJD245"/>
      <c r="AJE245"/>
      <c r="AJF245"/>
      <c r="AJG245"/>
      <c r="AJH245"/>
      <c r="AJI245"/>
      <c r="AJJ245"/>
      <c r="AJK245"/>
      <c r="AJL245"/>
      <c r="AJM245"/>
      <c r="AJN245"/>
      <c r="AJO245"/>
      <c r="AJP245"/>
      <c r="AJQ245"/>
      <c r="AJR245"/>
      <c r="AJS245"/>
      <c r="AJT245"/>
      <c r="AJU245"/>
      <c r="AJV245"/>
      <c r="AJW245"/>
      <c r="AJX245"/>
      <c r="AJY245"/>
      <c r="AJZ245"/>
      <c r="AKA245"/>
      <c r="AKB245"/>
      <c r="AKC245"/>
      <c r="AKD245"/>
      <c r="AKE245"/>
      <c r="AKF245"/>
      <c r="AKG245"/>
      <c r="AKH245"/>
      <c r="AKI245"/>
      <c r="AKJ245"/>
      <c r="AKK245"/>
      <c r="AKL245"/>
      <c r="AKM245"/>
      <c r="AKN245"/>
      <c r="AKO245"/>
      <c r="AKP245"/>
      <c r="AKQ245"/>
      <c r="AKR245"/>
      <c r="AKS245"/>
      <c r="AKT245"/>
      <c r="AKU245"/>
      <c r="AKV245"/>
      <c r="AKW245"/>
      <c r="AKX245"/>
      <c r="AKY245"/>
      <c r="AKZ245"/>
      <c r="ALA245"/>
      <c r="ALB245"/>
      <c r="ALC245"/>
      <c r="ALD245"/>
      <c r="ALE245"/>
      <c r="ALF245"/>
      <c r="ALG245"/>
      <c r="ALH245"/>
      <c r="ALI245"/>
      <c r="ALJ245"/>
      <c r="ALK245"/>
      <c r="ALL245"/>
      <c r="ALM245"/>
      <c r="ALN245"/>
      <c r="ALO245"/>
      <c r="ALP245"/>
      <c r="ALQ245"/>
      <c r="ALR245"/>
      <c r="ALS245"/>
      <c r="ALT245"/>
      <c r="ALU245"/>
      <c r="ALV245"/>
      <c r="ALW245"/>
      <c r="ALX245"/>
      <c r="ALY245"/>
      <c r="ALZ245"/>
      <c r="AMA245"/>
      <c r="AMB245"/>
      <c r="AMC245"/>
      <c r="AMD245"/>
      <c r="AME245"/>
      <c r="AMF245"/>
      <c r="AMG245"/>
      <c r="AMH245"/>
      <c r="AMI245"/>
      <c r="AMJ245"/>
      <c r="AMK245"/>
    </row>
    <row r="246" spans="1:1025" ht="17.100000000000001" customHeight="1">
      <c r="A246" s="21" t="s">
        <v>1174</v>
      </c>
      <c r="B246" s="20">
        <f>SUM(C246:W246)</f>
        <v>89</v>
      </c>
      <c r="D246" s="20">
        <v>0</v>
      </c>
      <c r="E246" s="3">
        <v>0</v>
      </c>
      <c r="F246" s="3">
        <v>0</v>
      </c>
      <c r="H246" s="4"/>
      <c r="O246" s="4">
        <v>89</v>
      </c>
      <c r="JA246" s="4"/>
      <c r="JB246" s="4"/>
      <c r="JC246" s="4"/>
      <c r="JD246" s="4"/>
      <c r="JE246" s="4"/>
      <c r="JF246" s="4"/>
      <c r="JG246" s="4"/>
      <c r="JH246" s="4"/>
      <c r="JI246" s="4"/>
      <c r="JJ246" s="4"/>
      <c r="JK246" s="4"/>
      <c r="JL246" s="4"/>
      <c r="JM246" s="4"/>
      <c r="JN246" s="4"/>
      <c r="JO246" s="4"/>
      <c r="JP246" s="4"/>
      <c r="JQ246" s="4"/>
      <c r="JR246" s="4"/>
      <c r="JS246" s="4"/>
      <c r="JT246" s="4"/>
      <c r="JU246" s="4"/>
      <c r="JV246" s="4"/>
      <c r="JW246" s="4"/>
      <c r="JX246" s="4"/>
      <c r="JY246" s="4"/>
      <c r="JZ246" s="4"/>
      <c r="KA246" s="4"/>
      <c r="KB246" s="4"/>
      <c r="KC246" s="4"/>
      <c r="KD246" s="4"/>
      <c r="KE246" s="4"/>
      <c r="KF246" s="4"/>
      <c r="KG246" s="4"/>
      <c r="KH246" s="4"/>
      <c r="KI246" s="4"/>
      <c r="KJ246" s="4"/>
      <c r="KK246" s="4"/>
      <c r="KL246" s="4"/>
      <c r="KM246" s="4"/>
      <c r="KN246" s="4"/>
      <c r="KO246" s="4"/>
      <c r="KP246" s="4"/>
      <c r="KQ246" s="4"/>
      <c r="KR246" s="4"/>
      <c r="KS246" s="4"/>
      <c r="KT246" s="4"/>
      <c r="KU246" s="4"/>
      <c r="KV246" s="4"/>
      <c r="KW246" s="4"/>
      <c r="KX246" s="4"/>
      <c r="KY246" s="4"/>
      <c r="KZ246" s="4"/>
      <c r="LA246" s="4"/>
      <c r="LB246" s="4"/>
      <c r="LC246" s="4"/>
      <c r="LD246" s="4"/>
      <c r="LE246" s="4"/>
      <c r="LF246" s="4"/>
      <c r="LG246" s="4"/>
      <c r="LH246" s="4"/>
      <c r="LI246" s="4"/>
      <c r="LJ246" s="4"/>
      <c r="LK246" s="4"/>
      <c r="LL246" s="4"/>
      <c r="LM246" s="4"/>
      <c r="LN246" s="4"/>
      <c r="LO246" s="4"/>
      <c r="LP246" s="4"/>
      <c r="LQ246" s="4"/>
      <c r="LR246" s="4"/>
      <c r="LS246" s="4"/>
      <c r="LT246" s="4"/>
      <c r="LU246" s="4"/>
      <c r="LV246" s="4"/>
      <c r="LW246" s="4"/>
      <c r="LX246" s="4"/>
      <c r="LY246" s="4"/>
      <c r="LZ246" s="4"/>
      <c r="MA246" s="4"/>
      <c r="MB246" s="4"/>
      <c r="MC246" s="4"/>
      <c r="MD246" s="4"/>
      <c r="ME246" s="4"/>
      <c r="MF246" s="4"/>
      <c r="MG246" s="4"/>
      <c r="MH246" s="4"/>
      <c r="MI246" s="4"/>
      <c r="MJ246" s="4"/>
      <c r="MK246" s="4"/>
      <c r="ML246" s="4"/>
      <c r="MM246" s="4"/>
      <c r="MN246" s="4"/>
      <c r="MO246" s="4"/>
      <c r="MP246" s="4"/>
      <c r="MQ246" s="4"/>
      <c r="MR246" s="4"/>
      <c r="MS246" s="4"/>
      <c r="MT246" s="4"/>
      <c r="MU246" s="4"/>
      <c r="MV246" s="4"/>
      <c r="MW246" s="4"/>
      <c r="MX246" s="4"/>
      <c r="MY246" s="4"/>
      <c r="MZ246" s="4"/>
      <c r="NA246" s="4"/>
      <c r="NB246" s="4"/>
      <c r="NC246" s="4"/>
      <c r="ND246" s="4"/>
      <c r="NE246" s="4"/>
      <c r="NF246" s="4"/>
      <c r="NG246" s="4"/>
      <c r="NH246" s="4"/>
      <c r="NI246" s="4"/>
      <c r="NJ246" s="4"/>
      <c r="NK246" s="4"/>
      <c r="NL246" s="4"/>
      <c r="NM246" s="4"/>
      <c r="NN246" s="4"/>
      <c r="NO246" s="4"/>
      <c r="NP246" s="4"/>
      <c r="NQ246" s="4"/>
      <c r="NR246" s="4"/>
      <c r="NS246" s="4"/>
      <c r="NT246" s="4"/>
      <c r="NU246" s="4"/>
      <c r="NV246" s="4"/>
      <c r="NW246" s="4"/>
      <c r="NX246" s="4"/>
      <c r="NY246" s="4"/>
      <c r="NZ246" s="4"/>
      <c r="OA246" s="4"/>
      <c r="OB246" s="4"/>
      <c r="OC246" s="4"/>
      <c r="OD246" s="4"/>
      <c r="OE246" s="4"/>
      <c r="OF246" s="4"/>
      <c r="OG246" s="4"/>
      <c r="OH246" s="4"/>
      <c r="OI246" s="4"/>
      <c r="OJ246" s="4"/>
      <c r="OK246" s="4"/>
      <c r="OL246" s="4"/>
      <c r="OM246" s="4"/>
      <c r="ON246" s="4"/>
      <c r="OO246" s="4"/>
      <c r="OP246" s="4"/>
      <c r="OQ246" s="4"/>
      <c r="OR246" s="4"/>
      <c r="OS246" s="4"/>
      <c r="OT246" s="4"/>
      <c r="OU246" s="4"/>
      <c r="OV246" s="4"/>
      <c r="OW246" s="4"/>
      <c r="OX246" s="4"/>
      <c r="OY246" s="4"/>
      <c r="OZ246" s="4"/>
      <c r="PA246" s="4"/>
      <c r="PB246" s="4"/>
      <c r="PC246" s="4"/>
      <c r="PD246" s="4"/>
      <c r="PE246" s="4"/>
      <c r="PF246" s="4"/>
      <c r="PG246" s="4"/>
      <c r="PH246" s="4"/>
      <c r="PI246" s="4"/>
      <c r="PJ246" s="4"/>
      <c r="PK246" s="4"/>
      <c r="PL246" s="4"/>
      <c r="PM246" s="4"/>
      <c r="PN246" s="4"/>
      <c r="PO246" s="4"/>
      <c r="PP246" s="4"/>
      <c r="PQ246" s="4"/>
      <c r="PR246" s="4"/>
      <c r="PS246" s="4"/>
      <c r="PT246" s="4"/>
      <c r="PU246" s="4"/>
      <c r="PV246" s="4"/>
      <c r="PW246" s="4"/>
      <c r="PX246" s="4"/>
      <c r="PY246" s="4"/>
      <c r="PZ246" s="4"/>
      <c r="QA246" s="4"/>
      <c r="QB246" s="4"/>
      <c r="QC246" s="4"/>
      <c r="QD246" s="4"/>
      <c r="QE246" s="4"/>
      <c r="QF246" s="4"/>
      <c r="QG246" s="4"/>
      <c r="QH246" s="4"/>
      <c r="QI246" s="4"/>
      <c r="QJ246" s="4"/>
      <c r="QK246" s="4"/>
      <c r="QL246" s="4"/>
      <c r="QM246" s="4"/>
      <c r="QN246" s="4"/>
      <c r="QO246" s="4"/>
      <c r="QP246" s="4"/>
      <c r="QQ246" s="4"/>
      <c r="QR246" s="4"/>
      <c r="QS246" s="4"/>
      <c r="QT246" s="4"/>
      <c r="QU246" s="4"/>
      <c r="QV246" s="4"/>
      <c r="QW246" s="4"/>
      <c r="QX246" s="4"/>
      <c r="QY246" s="4"/>
      <c r="QZ246" s="4"/>
      <c r="RA246" s="4"/>
      <c r="RB246" s="4"/>
      <c r="RC246" s="4"/>
      <c r="RD246" s="4"/>
      <c r="RE246" s="4"/>
      <c r="RF246" s="4"/>
      <c r="RG246" s="4"/>
      <c r="RH246" s="4"/>
      <c r="RI246" s="4"/>
      <c r="RJ246" s="4"/>
      <c r="RK246" s="4"/>
      <c r="RL246" s="4"/>
      <c r="RM246" s="4"/>
      <c r="RN246" s="4"/>
      <c r="RO246" s="4"/>
      <c r="RP246" s="4"/>
      <c r="RQ246" s="4"/>
      <c r="RR246" s="4"/>
      <c r="RS246" s="4"/>
      <c r="RT246" s="4"/>
      <c r="RU246" s="4"/>
      <c r="RV246" s="4"/>
      <c r="RW246" s="4"/>
      <c r="RX246" s="4"/>
      <c r="RY246" s="4"/>
      <c r="RZ246" s="4"/>
      <c r="SA246" s="4"/>
      <c r="SB246" s="4"/>
      <c r="SC246" s="4"/>
      <c r="SD246" s="4"/>
      <c r="SE246" s="4"/>
      <c r="SF246" s="4"/>
      <c r="SG246" s="4"/>
      <c r="SH246" s="4"/>
      <c r="SI246" s="4"/>
      <c r="SJ246" s="4"/>
      <c r="SK246" s="4"/>
      <c r="SL246" s="4"/>
      <c r="SM246" s="4"/>
      <c r="SN246" s="4"/>
      <c r="SO246" s="4"/>
      <c r="SP246" s="4"/>
      <c r="SQ246" s="4"/>
      <c r="SR246" s="4"/>
      <c r="SS246" s="4"/>
      <c r="ST246" s="4"/>
      <c r="SU246" s="4"/>
      <c r="SV246" s="4"/>
      <c r="SW246" s="4"/>
      <c r="SX246" s="4"/>
      <c r="SY246" s="4"/>
      <c r="SZ246" s="4"/>
      <c r="TA246" s="4"/>
      <c r="TB246" s="4"/>
      <c r="TC246" s="4"/>
      <c r="TD246" s="4"/>
      <c r="TE246" s="4"/>
      <c r="TF246" s="4"/>
      <c r="TG246" s="4"/>
      <c r="TH246" s="4"/>
      <c r="TI246" s="4"/>
      <c r="TJ246" s="4"/>
      <c r="TK246" s="4"/>
      <c r="TL246" s="4"/>
      <c r="TM246" s="4"/>
      <c r="TN246" s="4"/>
      <c r="TO246" s="4"/>
      <c r="TP246" s="4"/>
      <c r="TQ246" s="4"/>
      <c r="TR246" s="4"/>
      <c r="TS246" s="4"/>
      <c r="TT246" s="4"/>
      <c r="TU246" s="4"/>
      <c r="TV246" s="4"/>
      <c r="TW246" s="4"/>
      <c r="TX246" s="4"/>
      <c r="TY246" s="4"/>
      <c r="TZ246" s="4"/>
      <c r="UA246" s="4"/>
      <c r="UB246" s="4"/>
      <c r="UC246" s="4"/>
      <c r="UD246" s="4"/>
      <c r="UE246" s="4"/>
      <c r="UF246" s="4"/>
      <c r="UG246" s="4"/>
      <c r="UH246" s="4"/>
      <c r="UI246" s="4"/>
      <c r="UJ246" s="4"/>
      <c r="UK246" s="4"/>
      <c r="UL246" s="4"/>
      <c r="UM246" s="4"/>
      <c r="UN246" s="4"/>
      <c r="UO246" s="4"/>
      <c r="UP246" s="4"/>
      <c r="UQ246" s="4"/>
      <c r="UR246" s="4"/>
      <c r="US246" s="4"/>
      <c r="UT246" s="4"/>
      <c r="UU246" s="4"/>
      <c r="UV246" s="4"/>
      <c r="UW246" s="4"/>
      <c r="UX246" s="4"/>
      <c r="UY246" s="4"/>
      <c r="UZ246" s="4"/>
      <c r="VA246" s="4"/>
      <c r="VB246" s="4"/>
      <c r="VC246" s="4"/>
      <c r="VD246" s="4"/>
      <c r="VE246" s="4"/>
      <c r="VF246" s="4"/>
      <c r="VG246" s="4"/>
      <c r="VH246" s="4"/>
      <c r="VI246" s="4"/>
      <c r="VJ246" s="4"/>
      <c r="VK246" s="4"/>
      <c r="VL246" s="4"/>
      <c r="VM246" s="4"/>
      <c r="VN246" s="4"/>
      <c r="VO246" s="4"/>
      <c r="VP246" s="4"/>
      <c r="VQ246" s="4"/>
      <c r="VR246" s="4"/>
      <c r="VS246" s="4"/>
      <c r="VT246" s="4"/>
      <c r="VU246" s="4"/>
      <c r="VV246" s="4"/>
      <c r="VW246" s="4"/>
      <c r="VX246" s="4"/>
      <c r="VY246" s="4"/>
      <c r="VZ246" s="4"/>
      <c r="WA246" s="4"/>
      <c r="WB246" s="4"/>
      <c r="WC246" s="4"/>
      <c r="WD246" s="4"/>
      <c r="WE246" s="4"/>
      <c r="WF246" s="4"/>
      <c r="WG246" s="4"/>
      <c r="WH246" s="4"/>
      <c r="WI246" s="4"/>
      <c r="WJ246" s="4"/>
      <c r="WK246" s="4"/>
      <c r="WL246" s="4"/>
      <c r="WM246" s="4"/>
      <c r="WN246" s="4"/>
      <c r="WO246" s="4"/>
      <c r="WP246" s="4"/>
      <c r="WQ246" s="4"/>
      <c r="WR246" s="4"/>
      <c r="WS246" s="4"/>
      <c r="WT246" s="4"/>
      <c r="WU246" s="4"/>
      <c r="WV246" s="4"/>
      <c r="WW246" s="4"/>
      <c r="WX246" s="4"/>
      <c r="WY246" s="4"/>
      <c r="WZ246" s="4"/>
      <c r="XA246" s="4"/>
      <c r="XB246" s="4"/>
      <c r="XC246" s="4"/>
      <c r="XD246" s="4"/>
      <c r="XE246" s="4"/>
      <c r="XF246" s="4"/>
      <c r="XG246" s="4"/>
      <c r="XH246" s="4"/>
      <c r="XI246" s="4"/>
      <c r="XJ246" s="4"/>
      <c r="XK246" s="4"/>
      <c r="XL246" s="4"/>
      <c r="XM246" s="4"/>
      <c r="XN246" s="4"/>
      <c r="XO246" s="4"/>
      <c r="XP246" s="4"/>
      <c r="XQ246" s="4"/>
      <c r="XR246" s="4"/>
      <c r="XS246" s="4"/>
      <c r="XT246" s="4"/>
      <c r="XU246" s="4"/>
      <c r="XV246" s="4"/>
      <c r="XW246" s="4"/>
      <c r="XX246" s="4"/>
      <c r="XY246" s="4"/>
      <c r="XZ246" s="4"/>
      <c r="YA246" s="4"/>
      <c r="YB246" s="4"/>
      <c r="YC246" s="4"/>
      <c r="YD246" s="4"/>
      <c r="YE246" s="4"/>
      <c r="YF246" s="4"/>
      <c r="YG246" s="4"/>
      <c r="YH246" s="4"/>
      <c r="YI246" s="4"/>
      <c r="YJ246" s="4"/>
      <c r="YK246" s="4"/>
      <c r="YL246" s="4"/>
      <c r="YM246" s="4"/>
      <c r="YN246" s="4"/>
      <c r="YO246" s="4"/>
      <c r="YP246" s="4"/>
      <c r="YQ246" s="4"/>
      <c r="YR246" s="4"/>
      <c r="YS246" s="4"/>
      <c r="YT246" s="4"/>
      <c r="YU246" s="4"/>
      <c r="YV246" s="4"/>
      <c r="YW246" s="4"/>
      <c r="YX246" s="4"/>
      <c r="YY246" s="4"/>
      <c r="YZ246" s="4"/>
      <c r="ZA246" s="4"/>
      <c r="ZB246" s="4"/>
      <c r="ZC246" s="4"/>
      <c r="ZD246" s="4"/>
      <c r="ZE246" s="4"/>
      <c r="ZF246" s="4"/>
      <c r="ZG246" s="4"/>
      <c r="ZH246" s="4"/>
      <c r="ZI246" s="4"/>
      <c r="ZJ246" s="4"/>
      <c r="ZK246" s="4"/>
      <c r="ZL246" s="4"/>
      <c r="ZM246" s="4"/>
      <c r="ZN246" s="4"/>
      <c r="ZO246" s="4"/>
      <c r="ZP246" s="4"/>
      <c r="ZQ246" s="4"/>
      <c r="ZR246" s="4"/>
      <c r="ZS246" s="4"/>
      <c r="ZT246" s="4"/>
      <c r="ZU246" s="4"/>
      <c r="ZV246" s="4"/>
      <c r="ZW246" s="4"/>
      <c r="ZX246" s="4"/>
      <c r="ZY246" s="4"/>
      <c r="ZZ246" s="4"/>
      <c r="AAA246" s="4"/>
      <c r="AAB246" s="4"/>
      <c r="AAC246" s="4"/>
      <c r="AAD246" s="4"/>
      <c r="AAE246" s="4"/>
      <c r="AAF246" s="4"/>
      <c r="AAG246" s="4"/>
      <c r="AAH246" s="4"/>
      <c r="AAI246" s="4"/>
      <c r="AAJ246" s="4"/>
      <c r="AAK246" s="4"/>
      <c r="AAL246" s="4"/>
      <c r="AAM246" s="4"/>
      <c r="AAN246" s="4"/>
      <c r="AAO246" s="4"/>
      <c r="AAP246" s="4"/>
      <c r="AAQ246" s="4"/>
      <c r="AAR246" s="4"/>
      <c r="AAS246" s="4"/>
      <c r="AAT246" s="4"/>
      <c r="AAU246" s="4"/>
      <c r="AAV246" s="4"/>
      <c r="AAW246" s="4"/>
      <c r="AAX246" s="4"/>
      <c r="AAY246" s="4"/>
      <c r="AAZ246" s="4"/>
      <c r="ABA246" s="4"/>
      <c r="ABB246" s="4"/>
      <c r="ABC246" s="4"/>
      <c r="ABD246" s="4"/>
      <c r="ABE246" s="4"/>
      <c r="ABF246" s="4"/>
      <c r="ABG246" s="4"/>
      <c r="ABH246" s="4"/>
      <c r="ABI246" s="4"/>
      <c r="ABJ246" s="4"/>
      <c r="ABK246" s="4"/>
      <c r="ABL246" s="4"/>
      <c r="ABM246" s="4"/>
      <c r="ABN246" s="4"/>
      <c r="ABO246" s="4"/>
      <c r="ABP246" s="4"/>
      <c r="ABQ246" s="4"/>
      <c r="ABR246" s="4"/>
      <c r="ABS246" s="4"/>
      <c r="ABT246" s="4"/>
      <c r="ABU246" s="4"/>
      <c r="ABV246" s="4"/>
      <c r="ABW246" s="4"/>
      <c r="ABX246" s="4"/>
      <c r="ABY246" s="4"/>
      <c r="ABZ246" s="4"/>
      <c r="ACA246" s="4"/>
      <c r="ACB246" s="4"/>
      <c r="ACC246" s="4"/>
      <c r="ACD246" s="4"/>
      <c r="ACE246" s="4"/>
      <c r="ACF246" s="4"/>
      <c r="ACG246" s="4"/>
      <c r="ACH246" s="4"/>
      <c r="ACI246" s="4"/>
      <c r="ACJ246" s="4"/>
      <c r="ACK246" s="4"/>
      <c r="ACL246" s="4"/>
      <c r="ACM246" s="4"/>
      <c r="ACN246" s="4"/>
      <c r="ACO246" s="4"/>
      <c r="ACP246" s="4"/>
      <c r="ACQ246" s="4"/>
      <c r="ACR246" s="4"/>
      <c r="ACS246" s="4"/>
      <c r="ACT246" s="4"/>
      <c r="ACU246" s="4"/>
      <c r="ACV246" s="4"/>
      <c r="ACW246" s="4"/>
      <c r="ACX246" s="4"/>
      <c r="ACY246" s="4"/>
      <c r="ACZ246" s="4"/>
      <c r="ADA246" s="4"/>
      <c r="ADB246" s="4"/>
      <c r="ADC246" s="4"/>
      <c r="ADD246" s="4"/>
      <c r="ADE246" s="4"/>
      <c r="ADF246" s="4"/>
      <c r="ADG246" s="4"/>
      <c r="ADH246" s="4"/>
      <c r="ADI246" s="4"/>
      <c r="ADJ246" s="4"/>
      <c r="ADK246" s="4"/>
      <c r="ADL246" s="4"/>
      <c r="ADM246" s="4"/>
      <c r="ADN246" s="4"/>
      <c r="ADO246" s="4"/>
      <c r="ADP246" s="4"/>
      <c r="ADQ246" s="4"/>
      <c r="ADR246" s="4"/>
      <c r="ADS246" s="4"/>
      <c r="ADT246" s="4"/>
      <c r="ADU246" s="4"/>
      <c r="ADV246" s="4"/>
      <c r="ADW246" s="4"/>
      <c r="ADX246" s="4"/>
      <c r="ADY246" s="4"/>
      <c r="ADZ246" s="4"/>
      <c r="AEA246" s="4"/>
      <c r="AEB246" s="4"/>
      <c r="AEC246" s="4"/>
      <c r="AED246" s="4"/>
      <c r="AEE246" s="4"/>
      <c r="AEF246" s="4"/>
      <c r="AEG246" s="4"/>
      <c r="AEH246" s="4"/>
      <c r="AEI246" s="4"/>
      <c r="AEJ246" s="4"/>
      <c r="AEK246" s="4"/>
      <c r="AEL246" s="4"/>
      <c r="AEM246" s="4"/>
      <c r="AEN246" s="4"/>
      <c r="AEO246" s="4"/>
      <c r="AEP246" s="4"/>
      <c r="AEQ246" s="4"/>
      <c r="AER246" s="4"/>
      <c r="AES246" s="4"/>
      <c r="AET246" s="4"/>
      <c r="AEU246" s="4"/>
      <c r="AEV246" s="4"/>
      <c r="AEW246" s="4"/>
      <c r="AEX246" s="4"/>
      <c r="AEY246" s="4"/>
      <c r="AEZ246" s="4"/>
      <c r="AFA246" s="4"/>
      <c r="AFB246" s="4"/>
      <c r="AFC246" s="4"/>
      <c r="AFD246" s="4"/>
      <c r="AFE246" s="4"/>
      <c r="AFF246" s="4"/>
      <c r="AFG246" s="4"/>
      <c r="AFH246" s="4"/>
      <c r="AFI246" s="4"/>
      <c r="AFJ246" s="4"/>
      <c r="AFK246" s="4"/>
      <c r="AFL246" s="4"/>
      <c r="AFM246" s="4"/>
      <c r="AFN246" s="4"/>
      <c r="AFO246" s="4"/>
      <c r="AFP246" s="4"/>
      <c r="AFQ246" s="4"/>
      <c r="AFR246" s="4"/>
      <c r="AFS246" s="4"/>
      <c r="AFT246" s="4"/>
      <c r="AFU246" s="4"/>
      <c r="AFV246" s="4"/>
      <c r="AFW246" s="4"/>
      <c r="AFX246" s="4"/>
      <c r="AFY246" s="4"/>
      <c r="AFZ246" s="4"/>
      <c r="AGA246" s="4"/>
      <c r="AGB246" s="4"/>
      <c r="AGC246" s="4"/>
      <c r="AGD246" s="4"/>
      <c r="AGE246" s="4"/>
      <c r="AGF246" s="4"/>
      <c r="AGG246" s="4"/>
      <c r="AGH246" s="4"/>
      <c r="AGI246" s="4"/>
      <c r="AGJ246" s="4"/>
      <c r="AGK246" s="4"/>
      <c r="AGL246" s="4"/>
      <c r="AGM246" s="4"/>
      <c r="AGN246" s="4"/>
      <c r="AGO246" s="4"/>
      <c r="AGP246" s="4"/>
      <c r="AGQ246" s="4"/>
      <c r="AGR246" s="4"/>
      <c r="AGS246" s="4"/>
      <c r="AGT246" s="4"/>
      <c r="AGU246" s="4"/>
      <c r="AGV246" s="4"/>
      <c r="AGW246" s="4"/>
      <c r="AGX246" s="4"/>
      <c r="AGY246" s="4"/>
      <c r="AGZ246" s="4"/>
      <c r="AHA246" s="4"/>
      <c r="AHB246" s="4"/>
      <c r="AHC246" s="4"/>
      <c r="AHD246" s="4"/>
      <c r="AHE246" s="4"/>
      <c r="AHF246" s="4"/>
      <c r="AHG246" s="4"/>
      <c r="AHH246" s="4"/>
      <c r="AHI246" s="4"/>
      <c r="AHJ246" s="4"/>
      <c r="AHK246" s="4"/>
      <c r="AHL246" s="4"/>
      <c r="AHM246" s="4"/>
      <c r="AHN246" s="4"/>
      <c r="AHO246" s="4"/>
      <c r="AHP246" s="4"/>
      <c r="AHQ246" s="4"/>
      <c r="AHR246" s="4"/>
      <c r="AHS246" s="4"/>
      <c r="AHT246" s="4"/>
      <c r="AHU246" s="4"/>
      <c r="AHV246" s="4"/>
      <c r="AHW246" s="4"/>
      <c r="AHX246" s="4"/>
      <c r="AHY246" s="4"/>
      <c r="AHZ246" s="4"/>
      <c r="AIA246" s="4"/>
      <c r="AIB246" s="4"/>
      <c r="AIC246" s="4"/>
      <c r="AID246" s="4"/>
      <c r="AIE246" s="4"/>
      <c r="AIF246" s="4"/>
      <c r="AIG246" s="4"/>
      <c r="AIH246" s="4"/>
      <c r="AII246" s="4"/>
      <c r="AIJ246" s="4"/>
      <c r="AIK246" s="4"/>
      <c r="AIL246" s="4"/>
      <c r="AIM246" s="4"/>
      <c r="AIN246" s="4"/>
      <c r="AIO246" s="4"/>
      <c r="AIP246" s="4"/>
      <c r="AIQ246" s="4"/>
      <c r="AIR246" s="4"/>
      <c r="AIS246" s="4"/>
      <c r="AIT246" s="4"/>
      <c r="AIU246" s="4"/>
      <c r="AIV246" s="4"/>
      <c r="AIW246" s="4"/>
      <c r="AIX246" s="4"/>
      <c r="AIY246" s="4"/>
      <c r="AIZ246" s="4"/>
      <c r="AJA246" s="4"/>
      <c r="AJB246" s="4"/>
      <c r="AJC246" s="4"/>
      <c r="AJD246" s="4"/>
      <c r="AJE246" s="4"/>
      <c r="AJF246" s="4"/>
      <c r="AJG246" s="4"/>
      <c r="AJH246" s="4"/>
      <c r="AJI246" s="4"/>
      <c r="AJJ246" s="4"/>
      <c r="AJK246" s="4"/>
      <c r="AJL246" s="4"/>
      <c r="AJM246" s="4"/>
      <c r="AJN246" s="4"/>
      <c r="AJO246" s="4"/>
      <c r="AJP246" s="4"/>
      <c r="AJQ246" s="4"/>
      <c r="AJR246" s="4"/>
      <c r="AJS246" s="4"/>
      <c r="AJT246" s="4"/>
      <c r="AJU246" s="4"/>
      <c r="AJV246" s="4"/>
      <c r="AJW246" s="4"/>
      <c r="AJX246" s="4"/>
      <c r="AJY246" s="4"/>
      <c r="AJZ246" s="4"/>
      <c r="AKA246" s="4"/>
      <c r="AKB246" s="4"/>
      <c r="AKC246" s="4"/>
      <c r="AKD246" s="4"/>
      <c r="AKE246" s="4"/>
      <c r="AKF246" s="4"/>
      <c r="AKG246" s="4"/>
      <c r="AKH246" s="4"/>
      <c r="AKI246" s="4"/>
      <c r="AKJ246" s="4"/>
      <c r="AKK246" s="4"/>
      <c r="AKL246" s="4"/>
      <c r="AKM246" s="4"/>
      <c r="AKN246" s="4"/>
      <c r="AKO246" s="4"/>
      <c r="AKP246" s="4"/>
      <c r="AKQ246" s="4"/>
      <c r="AKR246" s="4"/>
      <c r="AKS246" s="4"/>
      <c r="AKT246" s="4"/>
      <c r="AKU246" s="4"/>
      <c r="AKV246" s="4"/>
      <c r="AKW246" s="4"/>
      <c r="AKX246" s="4"/>
      <c r="AKY246" s="4"/>
      <c r="AKZ246" s="4"/>
      <c r="ALA246" s="4"/>
      <c r="ALB246" s="4"/>
      <c r="ALC246" s="4"/>
      <c r="ALD246" s="4"/>
      <c r="ALE246" s="4"/>
      <c r="ALF246" s="4"/>
      <c r="ALG246" s="4"/>
      <c r="ALH246" s="4"/>
      <c r="ALI246" s="4"/>
      <c r="ALJ246" s="4"/>
      <c r="ALK246" s="4"/>
      <c r="ALL246" s="4"/>
      <c r="ALM246" s="4"/>
      <c r="ALN246" s="4"/>
      <c r="ALO246" s="4"/>
      <c r="ALP246" s="4"/>
      <c r="ALQ246" s="4"/>
      <c r="ALR246" s="4"/>
      <c r="ALS246" s="4"/>
      <c r="ALT246" s="4"/>
      <c r="ALU246" s="4"/>
      <c r="ALV246" s="4"/>
      <c r="ALW246" s="4"/>
      <c r="ALX246" s="4"/>
      <c r="ALY246" s="4"/>
      <c r="ALZ246" s="4"/>
      <c r="AMA246" s="4"/>
      <c r="AMB246" s="4"/>
      <c r="AMC246" s="4"/>
      <c r="AMD246" s="4"/>
      <c r="AME246" s="4"/>
      <c r="AMF246" s="4"/>
      <c r="AMG246" s="4"/>
      <c r="AMH246" s="4"/>
      <c r="AMI246" s="4"/>
      <c r="AMJ246" s="4"/>
      <c r="AMK246" s="4"/>
    </row>
    <row r="247" spans="1:1025" ht="17.100000000000001" customHeight="1">
      <c r="A247" s="21" t="s">
        <v>1175</v>
      </c>
      <c r="B247" s="20">
        <f>SUM(C247:W247)</f>
        <v>88</v>
      </c>
      <c r="D247" s="20">
        <v>0</v>
      </c>
      <c r="E247" s="3">
        <v>0</v>
      </c>
      <c r="F247" s="3">
        <v>0</v>
      </c>
      <c r="G247" s="4">
        <f>SUM(51)</f>
        <v>51</v>
      </c>
      <c r="H247" s="4">
        <f>SUM(37)</f>
        <v>37</v>
      </c>
      <c r="JA247" s="4"/>
      <c r="JB247" s="4"/>
      <c r="JC247" s="4"/>
      <c r="JD247" s="4"/>
      <c r="JE247" s="4"/>
      <c r="JF247" s="4"/>
      <c r="JG247" s="4"/>
      <c r="JH247" s="4"/>
      <c r="JI247" s="4"/>
      <c r="JJ247" s="4"/>
      <c r="JK247" s="4"/>
      <c r="JL247" s="4"/>
      <c r="JM247" s="4"/>
      <c r="JN247" s="4"/>
      <c r="JO247" s="4"/>
      <c r="JP247" s="4"/>
      <c r="JQ247" s="4"/>
      <c r="JR247" s="4"/>
      <c r="JS247" s="4"/>
      <c r="JT247" s="4"/>
      <c r="JU247" s="4"/>
      <c r="JV247" s="4"/>
      <c r="JW247" s="4"/>
      <c r="JX247" s="4"/>
      <c r="JY247" s="4"/>
      <c r="JZ247" s="4"/>
      <c r="KA247" s="4"/>
      <c r="KB247" s="4"/>
      <c r="KC247" s="4"/>
      <c r="KD247" s="4"/>
      <c r="KE247" s="4"/>
      <c r="KF247" s="4"/>
      <c r="KG247" s="4"/>
      <c r="KH247" s="4"/>
      <c r="KI247" s="4"/>
      <c r="KJ247" s="4"/>
      <c r="KK247" s="4"/>
      <c r="KL247" s="4"/>
      <c r="KM247" s="4"/>
      <c r="KN247" s="4"/>
      <c r="KO247" s="4"/>
      <c r="KP247" s="4"/>
      <c r="KQ247" s="4"/>
      <c r="KR247" s="4"/>
      <c r="KS247" s="4"/>
      <c r="KT247" s="4"/>
      <c r="KU247" s="4"/>
      <c r="KV247" s="4"/>
      <c r="KW247" s="4"/>
      <c r="KX247" s="4"/>
      <c r="KY247" s="4"/>
      <c r="KZ247" s="4"/>
      <c r="LA247" s="4"/>
      <c r="LB247" s="4"/>
      <c r="LC247" s="4"/>
      <c r="LD247" s="4"/>
      <c r="LE247" s="4"/>
      <c r="LF247" s="4"/>
      <c r="LG247" s="4"/>
      <c r="LH247" s="4"/>
      <c r="LI247" s="4"/>
      <c r="LJ247" s="4"/>
      <c r="LK247" s="4"/>
      <c r="LL247" s="4"/>
      <c r="LM247" s="4"/>
      <c r="LN247" s="4"/>
      <c r="LO247" s="4"/>
      <c r="LP247" s="4"/>
      <c r="LQ247" s="4"/>
      <c r="LR247" s="4"/>
      <c r="LS247" s="4"/>
      <c r="LT247" s="4"/>
      <c r="LU247" s="4"/>
      <c r="LV247" s="4"/>
      <c r="LW247" s="4"/>
      <c r="LX247" s="4"/>
      <c r="LY247" s="4"/>
      <c r="LZ247" s="4"/>
      <c r="MA247" s="4"/>
      <c r="MB247" s="4"/>
      <c r="MC247" s="4"/>
      <c r="MD247" s="4"/>
      <c r="ME247" s="4"/>
      <c r="MF247" s="4"/>
      <c r="MG247" s="4"/>
      <c r="MH247" s="4"/>
      <c r="MI247" s="4"/>
      <c r="MJ247" s="4"/>
      <c r="MK247" s="4"/>
      <c r="ML247" s="4"/>
      <c r="MM247" s="4"/>
      <c r="MN247" s="4"/>
      <c r="MO247" s="4"/>
      <c r="MP247" s="4"/>
      <c r="MQ247" s="4"/>
      <c r="MR247" s="4"/>
      <c r="MS247" s="4"/>
      <c r="MT247" s="4"/>
      <c r="MU247" s="4"/>
      <c r="MV247" s="4"/>
      <c r="MW247" s="4"/>
      <c r="MX247" s="4"/>
      <c r="MY247" s="4"/>
      <c r="MZ247" s="4"/>
      <c r="NA247" s="4"/>
      <c r="NB247" s="4"/>
      <c r="NC247" s="4"/>
      <c r="ND247" s="4"/>
      <c r="NE247" s="4"/>
      <c r="NF247" s="4"/>
      <c r="NG247" s="4"/>
      <c r="NH247" s="4"/>
      <c r="NI247" s="4"/>
      <c r="NJ247" s="4"/>
      <c r="NK247" s="4"/>
      <c r="NL247" s="4"/>
      <c r="NM247" s="4"/>
      <c r="NN247" s="4"/>
      <c r="NO247" s="4"/>
      <c r="NP247" s="4"/>
      <c r="NQ247" s="4"/>
      <c r="NR247" s="4"/>
      <c r="NS247" s="4"/>
      <c r="NT247" s="4"/>
      <c r="NU247" s="4"/>
      <c r="NV247" s="4"/>
      <c r="NW247" s="4"/>
      <c r="NX247" s="4"/>
      <c r="NY247" s="4"/>
      <c r="NZ247" s="4"/>
      <c r="OA247" s="4"/>
      <c r="OB247" s="4"/>
      <c r="OC247" s="4"/>
      <c r="OD247" s="4"/>
      <c r="OE247" s="4"/>
      <c r="OF247" s="4"/>
      <c r="OG247" s="4"/>
      <c r="OH247" s="4"/>
      <c r="OI247" s="4"/>
      <c r="OJ247" s="4"/>
      <c r="OK247" s="4"/>
      <c r="OL247" s="4"/>
      <c r="OM247" s="4"/>
      <c r="ON247" s="4"/>
      <c r="OO247" s="4"/>
      <c r="OP247" s="4"/>
      <c r="OQ247" s="4"/>
      <c r="OR247" s="4"/>
      <c r="OS247" s="4"/>
      <c r="OT247" s="4"/>
      <c r="OU247" s="4"/>
      <c r="OV247" s="4"/>
      <c r="OW247" s="4"/>
      <c r="OX247" s="4"/>
      <c r="OY247" s="4"/>
      <c r="OZ247" s="4"/>
      <c r="PA247" s="4"/>
      <c r="PB247" s="4"/>
      <c r="PC247" s="4"/>
      <c r="PD247" s="4"/>
      <c r="PE247" s="4"/>
      <c r="PF247" s="4"/>
      <c r="PG247" s="4"/>
      <c r="PH247" s="4"/>
      <c r="PI247" s="4"/>
      <c r="PJ247" s="4"/>
      <c r="PK247" s="4"/>
      <c r="PL247" s="4"/>
      <c r="PM247" s="4"/>
      <c r="PN247" s="4"/>
      <c r="PO247" s="4"/>
      <c r="PP247" s="4"/>
      <c r="PQ247" s="4"/>
      <c r="PR247" s="4"/>
      <c r="PS247" s="4"/>
      <c r="PT247" s="4"/>
      <c r="PU247" s="4"/>
      <c r="PV247" s="4"/>
      <c r="PW247" s="4"/>
      <c r="PX247" s="4"/>
      <c r="PY247" s="4"/>
      <c r="PZ247" s="4"/>
      <c r="QA247" s="4"/>
      <c r="QB247" s="4"/>
      <c r="QC247" s="4"/>
      <c r="QD247" s="4"/>
      <c r="QE247" s="4"/>
      <c r="QF247" s="4"/>
      <c r="QG247" s="4"/>
      <c r="QH247" s="4"/>
      <c r="QI247" s="4"/>
      <c r="QJ247" s="4"/>
      <c r="QK247" s="4"/>
      <c r="QL247" s="4"/>
      <c r="QM247" s="4"/>
      <c r="QN247" s="4"/>
      <c r="QO247" s="4"/>
      <c r="QP247" s="4"/>
      <c r="QQ247" s="4"/>
      <c r="QR247" s="4"/>
      <c r="QS247" s="4"/>
      <c r="QT247" s="4"/>
      <c r="QU247" s="4"/>
      <c r="QV247" s="4"/>
      <c r="QW247" s="4"/>
      <c r="QX247" s="4"/>
      <c r="QY247" s="4"/>
      <c r="QZ247" s="4"/>
      <c r="RA247" s="4"/>
      <c r="RB247" s="4"/>
      <c r="RC247" s="4"/>
      <c r="RD247" s="4"/>
      <c r="RE247" s="4"/>
      <c r="RF247" s="4"/>
      <c r="RG247" s="4"/>
      <c r="RH247" s="4"/>
      <c r="RI247" s="4"/>
      <c r="RJ247" s="4"/>
      <c r="RK247" s="4"/>
      <c r="RL247" s="4"/>
      <c r="RM247" s="4"/>
      <c r="RN247" s="4"/>
      <c r="RO247" s="4"/>
      <c r="RP247" s="4"/>
      <c r="RQ247" s="4"/>
      <c r="RR247" s="4"/>
      <c r="RS247" s="4"/>
      <c r="RT247" s="4"/>
      <c r="RU247" s="4"/>
      <c r="RV247" s="4"/>
      <c r="RW247" s="4"/>
      <c r="RX247" s="4"/>
      <c r="RY247" s="4"/>
      <c r="RZ247" s="4"/>
      <c r="SA247" s="4"/>
      <c r="SB247" s="4"/>
      <c r="SC247" s="4"/>
      <c r="SD247" s="4"/>
      <c r="SE247" s="4"/>
      <c r="SF247" s="4"/>
      <c r="SG247" s="4"/>
      <c r="SH247" s="4"/>
      <c r="SI247" s="4"/>
      <c r="SJ247" s="4"/>
      <c r="SK247" s="4"/>
      <c r="SL247" s="4"/>
      <c r="SM247" s="4"/>
      <c r="SN247" s="4"/>
      <c r="SO247" s="4"/>
      <c r="SP247" s="4"/>
      <c r="SQ247" s="4"/>
      <c r="SR247" s="4"/>
      <c r="SS247" s="4"/>
      <c r="ST247" s="4"/>
      <c r="SU247" s="4"/>
      <c r="SV247" s="4"/>
      <c r="SW247" s="4"/>
      <c r="SX247" s="4"/>
      <c r="SY247" s="4"/>
      <c r="SZ247" s="4"/>
      <c r="TA247" s="4"/>
      <c r="TB247" s="4"/>
      <c r="TC247" s="4"/>
      <c r="TD247" s="4"/>
      <c r="TE247" s="4"/>
      <c r="TF247" s="4"/>
      <c r="TG247" s="4"/>
      <c r="TH247" s="4"/>
      <c r="TI247" s="4"/>
      <c r="TJ247" s="4"/>
      <c r="TK247" s="4"/>
      <c r="TL247" s="4"/>
      <c r="TM247" s="4"/>
      <c r="TN247" s="4"/>
      <c r="TO247" s="4"/>
      <c r="TP247" s="4"/>
      <c r="TQ247" s="4"/>
      <c r="TR247" s="4"/>
      <c r="TS247" s="4"/>
      <c r="TT247" s="4"/>
      <c r="TU247" s="4"/>
      <c r="TV247" s="4"/>
      <c r="TW247" s="4"/>
      <c r="TX247" s="4"/>
      <c r="TY247" s="4"/>
      <c r="TZ247" s="4"/>
      <c r="UA247" s="4"/>
      <c r="UB247" s="4"/>
      <c r="UC247" s="4"/>
      <c r="UD247" s="4"/>
      <c r="UE247" s="4"/>
      <c r="UF247" s="4"/>
      <c r="UG247" s="4"/>
      <c r="UH247" s="4"/>
      <c r="UI247" s="4"/>
      <c r="UJ247" s="4"/>
      <c r="UK247" s="4"/>
      <c r="UL247" s="4"/>
      <c r="UM247" s="4"/>
      <c r="UN247" s="4"/>
      <c r="UO247" s="4"/>
      <c r="UP247" s="4"/>
      <c r="UQ247" s="4"/>
      <c r="UR247" s="4"/>
      <c r="US247" s="4"/>
      <c r="UT247" s="4"/>
      <c r="UU247" s="4"/>
      <c r="UV247" s="4"/>
      <c r="UW247" s="4"/>
      <c r="UX247" s="4"/>
      <c r="UY247" s="4"/>
      <c r="UZ247" s="4"/>
      <c r="VA247" s="4"/>
      <c r="VB247" s="4"/>
      <c r="VC247" s="4"/>
      <c r="VD247" s="4"/>
      <c r="VE247" s="4"/>
      <c r="VF247" s="4"/>
      <c r="VG247" s="4"/>
      <c r="VH247" s="4"/>
      <c r="VI247" s="4"/>
      <c r="VJ247" s="4"/>
      <c r="VK247" s="4"/>
      <c r="VL247" s="4"/>
      <c r="VM247" s="4"/>
      <c r="VN247" s="4"/>
      <c r="VO247" s="4"/>
      <c r="VP247" s="4"/>
      <c r="VQ247" s="4"/>
      <c r="VR247" s="4"/>
      <c r="VS247" s="4"/>
      <c r="VT247" s="4"/>
      <c r="VU247" s="4"/>
      <c r="VV247" s="4"/>
      <c r="VW247" s="4"/>
      <c r="VX247" s="4"/>
      <c r="VY247" s="4"/>
      <c r="VZ247" s="4"/>
      <c r="WA247" s="4"/>
      <c r="WB247" s="4"/>
      <c r="WC247" s="4"/>
      <c r="WD247" s="4"/>
      <c r="WE247" s="4"/>
      <c r="WF247" s="4"/>
      <c r="WG247" s="4"/>
      <c r="WH247" s="4"/>
      <c r="WI247" s="4"/>
      <c r="WJ247" s="4"/>
      <c r="WK247" s="4"/>
      <c r="WL247" s="4"/>
      <c r="WM247" s="4"/>
      <c r="WN247" s="4"/>
      <c r="WO247" s="4"/>
      <c r="WP247" s="4"/>
      <c r="WQ247" s="4"/>
      <c r="WR247" s="4"/>
      <c r="WS247" s="4"/>
      <c r="WT247" s="4"/>
      <c r="WU247" s="4"/>
      <c r="WV247" s="4"/>
      <c r="WW247" s="4"/>
      <c r="WX247" s="4"/>
      <c r="WY247" s="4"/>
      <c r="WZ247" s="4"/>
      <c r="XA247" s="4"/>
      <c r="XB247" s="4"/>
      <c r="XC247" s="4"/>
      <c r="XD247" s="4"/>
      <c r="XE247" s="4"/>
      <c r="XF247" s="4"/>
      <c r="XG247" s="4"/>
      <c r="XH247" s="4"/>
      <c r="XI247" s="4"/>
      <c r="XJ247" s="4"/>
      <c r="XK247" s="4"/>
      <c r="XL247" s="4"/>
      <c r="XM247" s="4"/>
      <c r="XN247" s="4"/>
      <c r="XO247" s="4"/>
      <c r="XP247" s="4"/>
      <c r="XQ247" s="4"/>
      <c r="XR247" s="4"/>
      <c r="XS247" s="4"/>
      <c r="XT247" s="4"/>
      <c r="XU247" s="4"/>
      <c r="XV247" s="4"/>
      <c r="XW247" s="4"/>
      <c r="XX247" s="4"/>
      <c r="XY247" s="4"/>
      <c r="XZ247" s="4"/>
      <c r="YA247" s="4"/>
      <c r="YB247" s="4"/>
      <c r="YC247" s="4"/>
      <c r="YD247" s="4"/>
      <c r="YE247" s="4"/>
      <c r="YF247" s="4"/>
      <c r="YG247" s="4"/>
      <c r="YH247" s="4"/>
      <c r="YI247" s="4"/>
      <c r="YJ247" s="4"/>
      <c r="YK247" s="4"/>
      <c r="YL247" s="4"/>
      <c r="YM247" s="4"/>
      <c r="YN247" s="4"/>
      <c r="YO247" s="4"/>
      <c r="YP247" s="4"/>
      <c r="YQ247" s="4"/>
      <c r="YR247" s="4"/>
      <c r="YS247" s="4"/>
      <c r="YT247" s="4"/>
      <c r="YU247" s="4"/>
      <c r="YV247" s="4"/>
      <c r="YW247" s="4"/>
      <c r="YX247" s="4"/>
      <c r="YY247" s="4"/>
      <c r="YZ247" s="4"/>
      <c r="ZA247" s="4"/>
      <c r="ZB247" s="4"/>
      <c r="ZC247" s="4"/>
      <c r="ZD247" s="4"/>
      <c r="ZE247" s="4"/>
      <c r="ZF247" s="4"/>
      <c r="ZG247" s="4"/>
      <c r="ZH247" s="4"/>
      <c r="ZI247" s="4"/>
      <c r="ZJ247" s="4"/>
      <c r="ZK247" s="4"/>
      <c r="ZL247" s="4"/>
      <c r="ZM247" s="4"/>
      <c r="ZN247" s="4"/>
      <c r="ZO247" s="4"/>
      <c r="ZP247" s="4"/>
      <c r="ZQ247" s="4"/>
      <c r="ZR247" s="4"/>
      <c r="ZS247" s="4"/>
      <c r="ZT247" s="4"/>
      <c r="ZU247" s="4"/>
      <c r="ZV247" s="4"/>
      <c r="ZW247" s="4"/>
      <c r="ZX247" s="4"/>
      <c r="ZY247" s="4"/>
      <c r="ZZ247" s="4"/>
      <c r="AAA247" s="4"/>
      <c r="AAB247" s="4"/>
      <c r="AAC247" s="4"/>
      <c r="AAD247" s="4"/>
      <c r="AAE247" s="4"/>
      <c r="AAF247" s="4"/>
      <c r="AAG247" s="4"/>
      <c r="AAH247" s="4"/>
      <c r="AAI247" s="4"/>
      <c r="AAJ247" s="4"/>
      <c r="AAK247" s="4"/>
      <c r="AAL247" s="4"/>
      <c r="AAM247" s="4"/>
      <c r="AAN247" s="4"/>
      <c r="AAO247" s="4"/>
      <c r="AAP247" s="4"/>
      <c r="AAQ247" s="4"/>
      <c r="AAR247" s="4"/>
      <c r="AAS247" s="4"/>
      <c r="AAT247" s="4"/>
      <c r="AAU247" s="4"/>
      <c r="AAV247" s="4"/>
      <c r="AAW247" s="4"/>
      <c r="AAX247" s="4"/>
      <c r="AAY247" s="4"/>
      <c r="AAZ247" s="4"/>
      <c r="ABA247" s="4"/>
      <c r="ABB247" s="4"/>
      <c r="ABC247" s="4"/>
      <c r="ABD247" s="4"/>
      <c r="ABE247" s="4"/>
      <c r="ABF247" s="4"/>
      <c r="ABG247" s="4"/>
      <c r="ABH247" s="4"/>
      <c r="ABI247" s="4"/>
      <c r="ABJ247" s="4"/>
      <c r="ABK247" s="4"/>
      <c r="ABL247" s="4"/>
      <c r="ABM247" s="4"/>
      <c r="ABN247" s="4"/>
      <c r="ABO247" s="4"/>
      <c r="ABP247" s="4"/>
      <c r="ABQ247" s="4"/>
      <c r="ABR247" s="4"/>
      <c r="ABS247" s="4"/>
      <c r="ABT247" s="4"/>
      <c r="ABU247" s="4"/>
      <c r="ABV247" s="4"/>
      <c r="ABW247" s="4"/>
      <c r="ABX247" s="4"/>
      <c r="ABY247" s="4"/>
      <c r="ABZ247" s="4"/>
      <c r="ACA247" s="4"/>
      <c r="ACB247" s="4"/>
      <c r="ACC247" s="4"/>
      <c r="ACD247" s="4"/>
      <c r="ACE247" s="4"/>
      <c r="ACF247" s="4"/>
      <c r="ACG247" s="4"/>
      <c r="ACH247" s="4"/>
      <c r="ACI247" s="4"/>
      <c r="ACJ247" s="4"/>
      <c r="ACK247" s="4"/>
      <c r="ACL247" s="4"/>
      <c r="ACM247" s="4"/>
      <c r="ACN247" s="4"/>
      <c r="ACO247" s="4"/>
      <c r="ACP247" s="4"/>
      <c r="ACQ247" s="4"/>
      <c r="ACR247" s="4"/>
      <c r="ACS247" s="4"/>
      <c r="ACT247" s="4"/>
      <c r="ACU247" s="4"/>
      <c r="ACV247" s="4"/>
      <c r="ACW247" s="4"/>
      <c r="ACX247" s="4"/>
      <c r="ACY247" s="4"/>
      <c r="ACZ247" s="4"/>
      <c r="ADA247" s="4"/>
      <c r="ADB247" s="4"/>
      <c r="ADC247" s="4"/>
      <c r="ADD247" s="4"/>
      <c r="ADE247" s="4"/>
      <c r="ADF247" s="4"/>
      <c r="ADG247" s="4"/>
      <c r="ADH247" s="4"/>
      <c r="ADI247" s="4"/>
      <c r="ADJ247" s="4"/>
      <c r="ADK247" s="4"/>
      <c r="ADL247" s="4"/>
      <c r="ADM247" s="4"/>
      <c r="ADN247" s="4"/>
      <c r="ADO247" s="4"/>
      <c r="ADP247" s="4"/>
      <c r="ADQ247" s="4"/>
      <c r="ADR247" s="4"/>
      <c r="ADS247" s="4"/>
      <c r="ADT247" s="4"/>
      <c r="ADU247" s="4"/>
      <c r="ADV247" s="4"/>
      <c r="ADW247" s="4"/>
      <c r="ADX247" s="4"/>
      <c r="ADY247" s="4"/>
      <c r="ADZ247" s="4"/>
      <c r="AEA247" s="4"/>
      <c r="AEB247" s="4"/>
      <c r="AEC247" s="4"/>
      <c r="AED247" s="4"/>
      <c r="AEE247" s="4"/>
      <c r="AEF247" s="4"/>
      <c r="AEG247" s="4"/>
      <c r="AEH247" s="4"/>
      <c r="AEI247" s="4"/>
      <c r="AEJ247" s="4"/>
      <c r="AEK247" s="4"/>
      <c r="AEL247" s="4"/>
      <c r="AEM247" s="4"/>
      <c r="AEN247" s="4"/>
      <c r="AEO247" s="4"/>
      <c r="AEP247" s="4"/>
      <c r="AEQ247" s="4"/>
      <c r="AER247" s="4"/>
      <c r="AES247" s="4"/>
      <c r="AET247" s="4"/>
      <c r="AEU247" s="4"/>
      <c r="AEV247" s="4"/>
      <c r="AEW247" s="4"/>
      <c r="AEX247" s="4"/>
      <c r="AEY247" s="4"/>
      <c r="AEZ247" s="4"/>
      <c r="AFA247" s="4"/>
      <c r="AFB247" s="4"/>
      <c r="AFC247" s="4"/>
      <c r="AFD247" s="4"/>
      <c r="AFE247" s="4"/>
      <c r="AFF247" s="4"/>
      <c r="AFG247" s="4"/>
      <c r="AFH247" s="4"/>
      <c r="AFI247" s="4"/>
      <c r="AFJ247" s="4"/>
      <c r="AFK247" s="4"/>
      <c r="AFL247" s="4"/>
      <c r="AFM247" s="4"/>
      <c r="AFN247" s="4"/>
      <c r="AFO247" s="4"/>
      <c r="AFP247" s="4"/>
      <c r="AFQ247" s="4"/>
      <c r="AFR247" s="4"/>
      <c r="AFS247" s="4"/>
      <c r="AFT247" s="4"/>
      <c r="AFU247" s="4"/>
      <c r="AFV247" s="4"/>
      <c r="AFW247" s="4"/>
      <c r="AFX247" s="4"/>
      <c r="AFY247" s="4"/>
      <c r="AFZ247" s="4"/>
      <c r="AGA247" s="4"/>
      <c r="AGB247" s="4"/>
      <c r="AGC247" s="4"/>
      <c r="AGD247" s="4"/>
      <c r="AGE247" s="4"/>
      <c r="AGF247" s="4"/>
      <c r="AGG247" s="4"/>
      <c r="AGH247" s="4"/>
      <c r="AGI247" s="4"/>
      <c r="AGJ247" s="4"/>
      <c r="AGK247" s="4"/>
      <c r="AGL247" s="4"/>
      <c r="AGM247" s="4"/>
      <c r="AGN247" s="4"/>
      <c r="AGO247" s="4"/>
      <c r="AGP247" s="4"/>
      <c r="AGQ247" s="4"/>
      <c r="AGR247" s="4"/>
      <c r="AGS247" s="4"/>
      <c r="AGT247" s="4"/>
      <c r="AGU247" s="4"/>
      <c r="AGV247" s="4"/>
      <c r="AGW247" s="4"/>
      <c r="AGX247" s="4"/>
      <c r="AGY247" s="4"/>
      <c r="AGZ247" s="4"/>
      <c r="AHA247" s="4"/>
      <c r="AHB247" s="4"/>
      <c r="AHC247" s="4"/>
      <c r="AHD247" s="4"/>
      <c r="AHE247" s="4"/>
      <c r="AHF247" s="4"/>
      <c r="AHG247" s="4"/>
      <c r="AHH247" s="4"/>
      <c r="AHI247" s="4"/>
      <c r="AHJ247" s="4"/>
      <c r="AHK247" s="4"/>
      <c r="AHL247" s="4"/>
      <c r="AHM247" s="4"/>
      <c r="AHN247" s="4"/>
      <c r="AHO247" s="4"/>
      <c r="AHP247" s="4"/>
      <c r="AHQ247" s="4"/>
      <c r="AHR247" s="4"/>
      <c r="AHS247" s="4"/>
      <c r="AHT247" s="4"/>
      <c r="AHU247" s="4"/>
      <c r="AHV247" s="4"/>
      <c r="AHW247" s="4"/>
      <c r="AHX247" s="4"/>
      <c r="AHY247" s="4"/>
      <c r="AHZ247" s="4"/>
      <c r="AIA247" s="4"/>
      <c r="AIB247" s="4"/>
      <c r="AIC247" s="4"/>
      <c r="AID247" s="4"/>
      <c r="AIE247" s="4"/>
      <c r="AIF247" s="4"/>
      <c r="AIG247" s="4"/>
      <c r="AIH247" s="4"/>
      <c r="AII247" s="4"/>
      <c r="AIJ247" s="4"/>
      <c r="AIK247" s="4"/>
      <c r="AIL247" s="4"/>
      <c r="AIM247" s="4"/>
      <c r="AIN247" s="4"/>
      <c r="AIO247" s="4"/>
      <c r="AIP247" s="4"/>
      <c r="AIQ247" s="4"/>
      <c r="AIR247" s="4"/>
      <c r="AIS247" s="4"/>
      <c r="AIT247" s="4"/>
      <c r="AIU247" s="4"/>
      <c r="AIV247" s="4"/>
      <c r="AIW247" s="4"/>
      <c r="AIX247" s="4"/>
      <c r="AIY247" s="4"/>
      <c r="AIZ247" s="4"/>
      <c r="AJA247" s="4"/>
      <c r="AJB247" s="4"/>
      <c r="AJC247" s="4"/>
      <c r="AJD247" s="4"/>
      <c r="AJE247" s="4"/>
      <c r="AJF247" s="4"/>
      <c r="AJG247" s="4"/>
      <c r="AJH247" s="4"/>
      <c r="AJI247" s="4"/>
      <c r="AJJ247" s="4"/>
      <c r="AJK247" s="4"/>
      <c r="AJL247" s="4"/>
      <c r="AJM247" s="4"/>
      <c r="AJN247" s="4"/>
      <c r="AJO247" s="4"/>
      <c r="AJP247" s="4"/>
      <c r="AJQ247" s="4"/>
      <c r="AJR247" s="4"/>
      <c r="AJS247" s="4"/>
      <c r="AJT247" s="4"/>
      <c r="AJU247" s="4"/>
      <c r="AJV247" s="4"/>
      <c r="AJW247" s="4"/>
      <c r="AJX247" s="4"/>
      <c r="AJY247" s="4"/>
      <c r="AJZ247" s="4"/>
      <c r="AKA247" s="4"/>
      <c r="AKB247" s="4"/>
      <c r="AKC247" s="4"/>
      <c r="AKD247" s="4"/>
      <c r="AKE247" s="4"/>
      <c r="AKF247" s="4"/>
      <c r="AKG247" s="4"/>
      <c r="AKH247" s="4"/>
      <c r="AKI247" s="4"/>
      <c r="AKJ247" s="4"/>
      <c r="AKK247" s="4"/>
      <c r="AKL247" s="4"/>
      <c r="AKM247" s="4"/>
      <c r="AKN247" s="4"/>
      <c r="AKO247" s="4"/>
      <c r="AKP247" s="4"/>
      <c r="AKQ247" s="4"/>
      <c r="AKR247" s="4"/>
      <c r="AKS247" s="4"/>
      <c r="AKT247" s="4"/>
      <c r="AKU247" s="4"/>
      <c r="AKV247" s="4"/>
      <c r="AKW247" s="4"/>
      <c r="AKX247" s="4"/>
      <c r="AKY247" s="4"/>
      <c r="AKZ247" s="4"/>
      <c r="ALA247" s="4"/>
      <c r="ALB247" s="4"/>
      <c r="ALC247" s="4"/>
      <c r="ALD247" s="4"/>
      <c r="ALE247" s="4"/>
      <c r="ALF247" s="4"/>
      <c r="ALG247" s="4"/>
      <c r="ALH247" s="4"/>
      <c r="ALI247" s="4"/>
      <c r="ALJ247" s="4"/>
      <c r="ALK247" s="4"/>
      <c r="ALL247" s="4"/>
      <c r="ALM247" s="4"/>
      <c r="ALN247" s="4"/>
      <c r="ALO247" s="4"/>
      <c r="ALP247" s="4"/>
      <c r="ALQ247" s="4"/>
      <c r="ALR247" s="4"/>
      <c r="ALS247" s="4"/>
      <c r="ALT247" s="4"/>
      <c r="ALU247" s="4"/>
      <c r="ALV247" s="4"/>
      <c r="ALW247" s="4"/>
      <c r="ALX247" s="4"/>
      <c r="ALY247" s="4"/>
      <c r="ALZ247" s="4"/>
      <c r="AMA247" s="4"/>
      <c r="AMB247" s="4"/>
      <c r="AMC247" s="4"/>
      <c r="AMD247" s="4"/>
      <c r="AME247" s="4"/>
      <c r="AMF247" s="4"/>
      <c r="AMG247" s="4"/>
      <c r="AMH247" s="4"/>
      <c r="AMI247" s="4"/>
      <c r="AMJ247" s="4"/>
      <c r="AMK247" s="4"/>
    </row>
    <row r="248" spans="1:1025" ht="17.100000000000001" customHeight="1">
      <c r="A248" s="21" t="s">
        <v>1395</v>
      </c>
      <c r="B248" s="20">
        <f>SUM(C248:W248)</f>
        <v>88</v>
      </c>
      <c r="C248" s="20">
        <f>32+56</f>
        <v>88</v>
      </c>
    </row>
    <row r="249" spans="1:1025" ht="17.100000000000001" customHeight="1">
      <c r="A249" s="21" t="s">
        <v>1176</v>
      </c>
      <c r="B249" s="20">
        <f>SUM(C249:W249)</f>
        <v>87</v>
      </c>
      <c r="D249" s="20">
        <v>0</v>
      </c>
      <c r="E249" s="3">
        <v>0</v>
      </c>
      <c r="F249" s="3">
        <v>0</v>
      </c>
      <c r="H249" s="4"/>
      <c r="I249" s="4">
        <v>45</v>
      </c>
      <c r="J249" s="4">
        <v>42</v>
      </c>
    </row>
    <row r="250" spans="1:1025" ht="17.100000000000001" customHeight="1">
      <c r="A250" s="21" t="s">
        <v>1178</v>
      </c>
      <c r="B250" s="20">
        <f>SUM(C250:W250)</f>
        <v>86.9</v>
      </c>
      <c r="D250" s="20">
        <v>0</v>
      </c>
      <c r="E250" s="3">
        <v>0</v>
      </c>
      <c r="F250" s="3">
        <v>0</v>
      </c>
      <c r="G250" s="4">
        <f>SUM(48.4)</f>
        <v>48.4</v>
      </c>
      <c r="H250" s="4">
        <f>SUM(38.5)</f>
        <v>38.5</v>
      </c>
    </row>
    <row r="251" spans="1:1025" ht="17.100000000000001" customHeight="1">
      <c r="A251" s="22" t="s">
        <v>1385</v>
      </c>
      <c r="B251" s="20">
        <f>SUM(C251:W251)</f>
        <v>85</v>
      </c>
      <c r="D251" s="20">
        <v>0</v>
      </c>
      <c r="E251" s="3">
        <f>SUM(55)</f>
        <v>55</v>
      </c>
      <c r="F251" s="3">
        <f>SUM(30)</f>
        <v>30</v>
      </c>
      <c r="H251" s="4"/>
    </row>
    <row r="252" spans="1:1025" ht="17.100000000000001" customHeight="1">
      <c r="A252" s="21" t="s">
        <v>1163</v>
      </c>
      <c r="B252" s="20">
        <f>SUM(C252:W252)</f>
        <v>84.8</v>
      </c>
      <c r="D252" s="20">
        <v>0</v>
      </c>
      <c r="E252" s="3">
        <v>0</v>
      </c>
      <c r="F252" s="3">
        <f>SUM(42.4+42.4)</f>
        <v>84.8</v>
      </c>
    </row>
    <row r="253" spans="1:1025" ht="17.100000000000001" customHeight="1">
      <c r="A253" s="21" t="s">
        <v>1427</v>
      </c>
      <c r="B253" s="20">
        <f>SUM(C253:W253)</f>
        <v>84</v>
      </c>
      <c r="C253" s="20">
        <v>84</v>
      </c>
    </row>
    <row r="254" spans="1:1025" ht="17.100000000000001" customHeight="1">
      <c r="A254" s="21" t="s">
        <v>1180</v>
      </c>
      <c r="B254" s="20">
        <f>SUM(C254:W254)</f>
        <v>83</v>
      </c>
      <c r="D254" s="20">
        <v>0</v>
      </c>
      <c r="E254" s="3">
        <v>0</v>
      </c>
      <c r="F254" s="3">
        <v>0</v>
      </c>
      <c r="H254" s="4"/>
      <c r="M254" s="4">
        <v>83</v>
      </c>
    </row>
    <row r="255" spans="1:1025" ht="17.100000000000001" customHeight="1">
      <c r="A255" s="22" t="s">
        <v>1386</v>
      </c>
      <c r="B255" s="20">
        <f>SUM(C255:W255)</f>
        <v>83</v>
      </c>
      <c r="D255" s="20">
        <v>0</v>
      </c>
      <c r="E255" s="3">
        <f>SUM(50)</f>
        <v>50</v>
      </c>
      <c r="F255" s="3">
        <v>0</v>
      </c>
      <c r="G255" s="4">
        <f>SUM(33)</f>
        <v>33</v>
      </c>
      <c r="H255" s="4"/>
      <c r="JA255" s="4"/>
      <c r="JB255" s="4"/>
      <c r="JC255" s="4"/>
      <c r="JD255" s="4"/>
      <c r="JE255" s="4"/>
      <c r="JF255" s="4"/>
      <c r="JG255" s="4"/>
      <c r="JH255" s="4"/>
      <c r="JI255" s="4"/>
      <c r="JJ255" s="4"/>
      <c r="JK255" s="4"/>
      <c r="JL255" s="4"/>
      <c r="JM255" s="4"/>
      <c r="JN255" s="4"/>
      <c r="JO255" s="4"/>
      <c r="JP255" s="4"/>
      <c r="JQ255" s="4"/>
      <c r="JR255" s="4"/>
      <c r="JS255" s="4"/>
      <c r="JT255" s="4"/>
      <c r="JU255" s="4"/>
      <c r="JV255" s="4"/>
      <c r="JW255" s="4"/>
      <c r="JX255" s="4"/>
      <c r="JY255" s="4"/>
      <c r="JZ255" s="4"/>
      <c r="KA255" s="4"/>
      <c r="KB255" s="4"/>
      <c r="KC255" s="4"/>
      <c r="KD255" s="4"/>
      <c r="KE255" s="4"/>
      <c r="KF255" s="4"/>
      <c r="KG255" s="4"/>
      <c r="KH255" s="4"/>
      <c r="KI255" s="4"/>
      <c r="KJ255" s="4"/>
      <c r="KK255" s="4"/>
      <c r="KL255" s="4"/>
      <c r="KM255" s="4"/>
      <c r="KN255" s="4"/>
      <c r="KO255" s="4"/>
      <c r="KP255" s="4"/>
      <c r="KQ255" s="4"/>
      <c r="KR255" s="4"/>
      <c r="KS255" s="4"/>
      <c r="KT255" s="4"/>
      <c r="KU255" s="4"/>
      <c r="KV255" s="4"/>
      <c r="KW255" s="4"/>
      <c r="KX255" s="4"/>
      <c r="KY255" s="4"/>
      <c r="KZ255" s="4"/>
      <c r="LA255" s="4"/>
      <c r="LB255" s="4"/>
      <c r="LC255" s="4"/>
      <c r="LD255" s="4"/>
      <c r="LE255" s="4"/>
      <c r="LF255" s="4"/>
      <c r="LG255" s="4"/>
      <c r="LH255" s="4"/>
      <c r="LI255" s="4"/>
      <c r="LJ255" s="4"/>
      <c r="LK255" s="4"/>
      <c r="LL255" s="4"/>
      <c r="LM255" s="4"/>
      <c r="LN255" s="4"/>
      <c r="LO255" s="4"/>
      <c r="LP255" s="4"/>
      <c r="LQ255" s="4"/>
      <c r="LR255" s="4"/>
      <c r="LS255" s="4"/>
      <c r="LT255" s="4"/>
      <c r="LU255" s="4"/>
      <c r="LV255" s="4"/>
      <c r="LW255" s="4"/>
      <c r="LX255" s="4"/>
      <c r="LY255" s="4"/>
      <c r="LZ255" s="4"/>
      <c r="MA255" s="4"/>
      <c r="MB255" s="4"/>
      <c r="MC255" s="4"/>
      <c r="MD255" s="4"/>
      <c r="ME255" s="4"/>
      <c r="MF255" s="4"/>
      <c r="MG255" s="4"/>
      <c r="MH255" s="4"/>
      <c r="MI255" s="4"/>
      <c r="MJ255" s="4"/>
      <c r="MK255" s="4"/>
      <c r="ML255" s="4"/>
      <c r="MM255" s="4"/>
      <c r="MN255" s="4"/>
      <c r="MO255" s="4"/>
      <c r="MP255" s="4"/>
      <c r="MQ255" s="4"/>
      <c r="MR255" s="4"/>
      <c r="MS255" s="4"/>
      <c r="MT255" s="4"/>
      <c r="MU255" s="4"/>
      <c r="MV255" s="4"/>
      <c r="MW255" s="4"/>
      <c r="MX255" s="4"/>
      <c r="MY255" s="4"/>
      <c r="MZ255" s="4"/>
      <c r="NA255" s="4"/>
      <c r="NB255" s="4"/>
      <c r="NC255" s="4"/>
      <c r="ND255" s="4"/>
      <c r="NE255" s="4"/>
      <c r="NF255" s="4"/>
      <c r="NG255" s="4"/>
      <c r="NH255" s="4"/>
      <c r="NI255" s="4"/>
      <c r="NJ255" s="4"/>
      <c r="NK255" s="4"/>
      <c r="NL255" s="4"/>
      <c r="NM255" s="4"/>
      <c r="NN255" s="4"/>
      <c r="NO255" s="4"/>
      <c r="NP255" s="4"/>
      <c r="NQ255" s="4"/>
      <c r="NR255" s="4"/>
      <c r="NS255" s="4"/>
      <c r="NT255" s="4"/>
      <c r="NU255" s="4"/>
      <c r="NV255" s="4"/>
      <c r="NW255" s="4"/>
      <c r="NX255" s="4"/>
      <c r="NY255" s="4"/>
      <c r="NZ255" s="4"/>
      <c r="OA255" s="4"/>
      <c r="OB255" s="4"/>
      <c r="OC255" s="4"/>
      <c r="OD255" s="4"/>
      <c r="OE255" s="4"/>
      <c r="OF255" s="4"/>
      <c r="OG255" s="4"/>
      <c r="OH255" s="4"/>
      <c r="OI255" s="4"/>
      <c r="OJ255" s="4"/>
      <c r="OK255" s="4"/>
      <c r="OL255" s="4"/>
      <c r="OM255" s="4"/>
      <c r="ON255" s="4"/>
      <c r="OO255" s="4"/>
      <c r="OP255" s="4"/>
      <c r="OQ255" s="4"/>
      <c r="OR255" s="4"/>
      <c r="OS255" s="4"/>
      <c r="OT255" s="4"/>
      <c r="OU255" s="4"/>
      <c r="OV255" s="4"/>
      <c r="OW255" s="4"/>
      <c r="OX255" s="4"/>
      <c r="OY255" s="4"/>
      <c r="OZ255" s="4"/>
      <c r="PA255" s="4"/>
      <c r="PB255" s="4"/>
      <c r="PC255" s="4"/>
      <c r="PD255" s="4"/>
      <c r="PE255" s="4"/>
      <c r="PF255" s="4"/>
      <c r="PG255" s="4"/>
      <c r="PH255" s="4"/>
      <c r="PI255" s="4"/>
      <c r="PJ255" s="4"/>
      <c r="PK255" s="4"/>
      <c r="PL255" s="4"/>
      <c r="PM255" s="4"/>
      <c r="PN255" s="4"/>
      <c r="PO255" s="4"/>
      <c r="PP255" s="4"/>
      <c r="PQ255" s="4"/>
      <c r="PR255" s="4"/>
      <c r="PS255" s="4"/>
      <c r="PT255" s="4"/>
      <c r="PU255" s="4"/>
      <c r="PV255" s="4"/>
      <c r="PW255" s="4"/>
      <c r="PX255" s="4"/>
      <c r="PY255" s="4"/>
      <c r="PZ255" s="4"/>
      <c r="QA255" s="4"/>
      <c r="QB255" s="4"/>
      <c r="QC255" s="4"/>
      <c r="QD255" s="4"/>
      <c r="QE255" s="4"/>
      <c r="QF255" s="4"/>
      <c r="QG255" s="4"/>
      <c r="QH255" s="4"/>
      <c r="QI255" s="4"/>
      <c r="QJ255" s="4"/>
      <c r="QK255" s="4"/>
      <c r="QL255" s="4"/>
      <c r="QM255" s="4"/>
      <c r="QN255" s="4"/>
      <c r="QO255" s="4"/>
      <c r="QP255" s="4"/>
      <c r="QQ255" s="4"/>
      <c r="QR255" s="4"/>
      <c r="QS255" s="4"/>
      <c r="QT255" s="4"/>
      <c r="QU255" s="4"/>
      <c r="QV255" s="4"/>
      <c r="QW255" s="4"/>
      <c r="QX255" s="4"/>
      <c r="QY255" s="4"/>
      <c r="QZ255" s="4"/>
      <c r="RA255" s="4"/>
      <c r="RB255" s="4"/>
      <c r="RC255" s="4"/>
      <c r="RD255" s="4"/>
      <c r="RE255" s="4"/>
      <c r="RF255" s="4"/>
      <c r="RG255" s="4"/>
      <c r="RH255" s="4"/>
      <c r="RI255" s="4"/>
      <c r="RJ255" s="4"/>
      <c r="RK255" s="4"/>
      <c r="RL255" s="4"/>
      <c r="RM255" s="4"/>
      <c r="RN255" s="4"/>
      <c r="RO255" s="4"/>
      <c r="RP255" s="4"/>
      <c r="RQ255" s="4"/>
      <c r="RR255" s="4"/>
      <c r="RS255" s="4"/>
      <c r="RT255" s="4"/>
      <c r="RU255" s="4"/>
      <c r="RV255" s="4"/>
      <c r="RW255" s="4"/>
      <c r="RX255" s="4"/>
      <c r="RY255" s="4"/>
      <c r="RZ255" s="4"/>
      <c r="SA255" s="4"/>
      <c r="SB255" s="4"/>
      <c r="SC255" s="4"/>
      <c r="SD255" s="4"/>
      <c r="SE255" s="4"/>
      <c r="SF255" s="4"/>
      <c r="SG255" s="4"/>
      <c r="SH255" s="4"/>
      <c r="SI255" s="4"/>
      <c r="SJ255" s="4"/>
      <c r="SK255" s="4"/>
      <c r="SL255" s="4"/>
      <c r="SM255" s="4"/>
      <c r="SN255" s="4"/>
      <c r="SO255" s="4"/>
      <c r="SP255" s="4"/>
      <c r="SQ255" s="4"/>
      <c r="SR255" s="4"/>
      <c r="SS255" s="4"/>
      <c r="ST255" s="4"/>
      <c r="SU255" s="4"/>
      <c r="SV255" s="4"/>
      <c r="SW255" s="4"/>
      <c r="SX255" s="4"/>
      <c r="SY255" s="4"/>
      <c r="SZ255" s="4"/>
      <c r="TA255" s="4"/>
      <c r="TB255" s="4"/>
      <c r="TC255" s="4"/>
      <c r="TD255" s="4"/>
      <c r="TE255" s="4"/>
      <c r="TF255" s="4"/>
      <c r="TG255" s="4"/>
      <c r="TH255" s="4"/>
      <c r="TI255" s="4"/>
      <c r="TJ255" s="4"/>
      <c r="TK255" s="4"/>
      <c r="TL255" s="4"/>
      <c r="TM255" s="4"/>
      <c r="TN255" s="4"/>
      <c r="TO255" s="4"/>
      <c r="TP255" s="4"/>
      <c r="TQ255" s="4"/>
      <c r="TR255" s="4"/>
      <c r="TS255" s="4"/>
      <c r="TT255" s="4"/>
      <c r="TU255" s="4"/>
      <c r="TV255" s="4"/>
      <c r="TW255" s="4"/>
      <c r="TX255" s="4"/>
      <c r="TY255" s="4"/>
      <c r="TZ255" s="4"/>
      <c r="UA255" s="4"/>
      <c r="UB255" s="4"/>
      <c r="UC255" s="4"/>
      <c r="UD255" s="4"/>
      <c r="UE255" s="4"/>
      <c r="UF255" s="4"/>
      <c r="UG255" s="4"/>
      <c r="UH255" s="4"/>
      <c r="UI255" s="4"/>
      <c r="UJ255" s="4"/>
      <c r="UK255" s="4"/>
      <c r="UL255" s="4"/>
      <c r="UM255" s="4"/>
      <c r="UN255" s="4"/>
      <c r="UO255" s="4"/>
      <c r="UP255" s="4"/>
      <c r="UQ255" s="4"/>
      <c r="UR255" s="4"/>
      <c r="US255" s="4"/>
      <c r="UT255" s="4"/>
      <c r="UU255" s="4"/>
      <c r="UV255" s="4"/>
      <c r="UW255" s="4"/>
      <c r="UX255" s="4"/>
      <c r="UY255" s="4"/>
      <c r="UZ255" s="4"/>
      <c r="VA255" s="4"/>
      <c r="VB255" s="4"/>
      <c r="VC255" s="4"/>
      <c r="VD255" s="4"/>
      <c r="VE255" s="4"/>
      <c r="VF255" s="4"/>
      <c r="VG255" s="4"/>
      <c r="VH255" s="4"/>
      <c r="VI255" s="4"/>
      <c r="VJ255" s="4"/>
      <c r="VK255" s="4"/>
      <c r="VL255" s="4"/>
      <c r="VM255" s="4"/>
      <c r="VN255" s="4"/>
      <c r="VO255" s="4"/>
      <c r="VP255" s="4"/>
      <c r="VQ255" s="4"/>
      <c r="VR255" s="4"/>
      <c r="VS255" s="4"/>
      <c r="VT255" s="4"/>
      <c r="VU255" s="4"/>
      <c r="VV255" s="4"/>
      <c r="VW255" s="4"/>
      <c r="VX255" s="4"/>
      <c r="VY255" s="4"/>
      <c r="VZ255" s="4"/>
      <c r="WA255" s="4"/>
      <c r="WB255" s="4"/>
      <c r="WC255" s="4"/>
      <c r="WD255" s="4"/>
      <c r="WE255" s="4"/>
      <c r="WF255" s="4"/>
      <c r="WG255" s="4"/>
      <c r="WH255" s="4"/>
      <c r="WI255" s="4"/>
      <c r="WJ255" s="4"/>
      <c r="WK255" s="4"/>
      <c r="WL255" s="4"/>
      <c r="WM255" s="4"/>
      <c r="WN255" s="4"/>
      <c r="WO255" s="4"/>
      <c r="WP255" s="4"/>
      <c r="WQ255" s="4"/>
      <c r="WR255" s="4"/>
      <c r="WS255" s="4"/>
      <c r="WT255" s="4"/>
      <c r="WU255" s="4"/>
      <c r="WV255" s="4"/>
      <c r="WW255" s="4"/>
      <c r="WX255" s="4"/>
      <c r="WY255" s="4"/>
      <c r="WZ255" s="4"/>
      <c r="XA255" s="4"/>
      <c r="XB255" s="4"/>
      <c r="XC255" s="4"/>
      <c r="XD255" s="4"/>
      <c r="XE255" s="4"/>
      <c r="XF255" s="4"/>
      <c r="XG255" s="4"/>
      <c r="XH255" s="4"/>
      <c r="XI255" s="4"/>
      <c r="XJ255" s="4"/>
      <c r="XK255" s="4"/>
      <c r="XL255" s="4"/>
      <c r="XM255" s="4"/>
      <c r="XN255" s="4"/>
      <c r="XO255" s="4"/>
      <c r="XP255" s="4"/>
      <c r="XQ255" s="4"/>
      <c r="XR255" s="4"/>
      <c r="XS255" s="4"/>
      <c r="XT255" s="4"/>
      <c r="XU255" s="4"/>
      <c r="XV255" s="4"/>
      <c r="XW255" s="4"/>
      <c r="XX255" s="4"/>
      <c r="XY255" s="4"/>
      <c r="XZ255" s="4"/>
      <c r="YA255" s="4"/>
      <c r="YB255" s="4"/>
      <c r="YC255" s="4"/>
      <c r="YD255" s="4"/>
      <c r="YE255" s="4"/>
      <c r="YF255" s="4"/>
      <c r="YG255" s="4"/>
      <c r="YH255" s="4"/>
      <c r="YI255" s="4"/>
      <c r="YJ255" s="4"/>
      <c r="YK255" s="4"/>
      <c r="YL255" s="4"/>
      <c r="YM255" s="4"/>
      <c r="YN255" s="4"/>
      <c r="YO255" s="4"/>
      <c r="YP255" s="4"/>
      <c r="YQ255" s="4"/>
      <c r="YR255" s="4"/>
      <c r="YS255" s="4"/>
      <c r="YT255" s="4"/>
      <c r="YU255" s="4"/>
      <c r="YV255" s="4"/>
      <c r="YW255" s="4"/>
      <c r="YX255" s="4"/>
      <c r="YY255" s="4"/>
      <c r="YZ255" s="4"/>
      <c r="ZA255" s="4"/>
      <c r="ZB255" s="4"/>
      <c r="ZC255" s="4"/>
      <c r="ZD255" s="4"/>
      <c r="ZE255" s="4"/>
      <c r="ZF255" s="4"/>
      <c r="ZG255" s="4"/>
      <c r="ZH255" s="4"/>
      <c r="ZI255" s="4"/>
      <c r="ZJ255" s="4"/>
      <c r="ZK255" s="4"/>
      <c r="ZL255" s="4"/>
      <c r="ZM255" s="4"/>
      <c r="ZN255" s="4"/>
      <c r="ZO255" s="4"/>
      <c r="ZP255" s="4"/>
      <c r="ZQ255" s="4"/>
      <c r="ZR255" s="4"/>
      <c r="ZS255" s="4"/>
      <c r="ZT255" s="4"/>
      <c r="ZU255" s="4"/>
      <c r="ZV255" s="4"/>
      <c r="ZW255" s="4"/>
      <c r="ZX255" s="4"/>
      <c r="ZY255" s="4"/>
      <c r="ZZ255" s="4"/>
      <c r="AAA255" s="4"/>
      <c r="AAB255" s="4"/>
      <c r="AAC255" s="4"/>
      <c r="AAD255" s="4"/>
      <c r="AAE255" s="4"/>
      <c r="AAF255" s="4"/>
      <c r="AAG255" s="4"/>
      <c r="AAH255" s="4"/>
      <c r="AAI255" s="4"/>
      <c r="AAJ255" s="4"/>
      <c r="AAK255" s="4"/>
      <c r="AAL255" s="4"/>
      <c r="AAM255" s="4"/>
      <c r="AAN255" s="4"/>
      <c r="AAO255" s="4"/>
      <c r="AAP255" s="4"/>
      <c r="AAQ255" s="4"/>
      <c r="AAR255" s="4"/>
      <c r="AAS255" s="4"/>
      <c r="AAT255" s="4"/>
      <c r="AAU255" s="4"/>
      <c r="AAV255" s="4"/>
      <c r="AAW255" s="4"/>
      <c r="AAX255" s="4"/>
      <c r="AAY255" s="4"/>
      <c r="AAZ255" s="4"/>
      <c r="ABA255" s="4"/>
      <c r="ABB255" s="4"/>
      <c r="ABC255" s="4"/>
      <c r="ABD255" s="4"/>
      <c r="ABE255" s="4"/>
      <c r="ABF255" s="4"/>
      <c r="ABG255" s="4"/>
      <c r="ABH255" s="4"/>
      <c r="ABI255" s="4"/>
      <c r="ABJ255" s="4"/>
      <c r="ABK255" s="4"/>
      <c r="ABL255" s="4"/>
      <c r="ABM255" s="4"/>
      <c r="ABN255" s="4"/>
      <c r="ABO255" s="4"/>
      <c r="ABP255" s="4"/>
      <c r="ABQ255" s="4"/>
      <c r="ABR255" s="4"/>
      <c r="ABS255" s="4"/>
      <c r="ABT255" s="4"/>
      <c r="ABU255" s="4"/>
      <c r="ABV255" s="4"/>
      <c r="ABW255" s="4"/>
      <c r="ABX255" s="4"/>
      <c r="ABY255" s="4"/>
      <c r="ABZ255" s="4"/>
      <c r="ACA255" s="4"/>
      <c r="ACB255" s="4"/>
      <c r="ACC255" s="4"/>
      <c r="ACD255" s="4"/>
      <c r="ACE255" s="4"/>
      <c r="ACF255" s="4"/>
      <c r="ACG255" s="4"/>
      <c r="ACH255" s="4"/>
      <c r="ACI255" s="4"/>
      <c r="ACJ255" s="4"/>
      <c r="ACK255" s="4"/>
      <c r="ACL255" s="4"/>
      <c r="ACM255" s="4"/>
      <c r="ACN255" s="4"/>
      <c r="ACO255" s="4"/>
      <c r="ACP255" s="4"/>
      <c r="ACQ255" s="4"/>
      <c r="ACR255" s="4"/>
      <c r="ACS255" s="4"/>
      <c r="ACT255" s="4"/>
      <c r="ACU255" s="4"/>
      <c r="ACV255" s="4"/>
      <c r="ACW255" s="4"/>
      <c r="ACX255" s="4"/>
      <c r="ACY255" s="4"/>
      <c r="ACZ255" s="4"/>
      <c r="ADA255" s="4"/>
      <c r="ADB255" s="4"/>
      <c r="ADC255" s="4"/>
      <c r="ADD255" s="4"/>
      <c r="ADE255" s="4"/>
      <c r="ADF255" s="4"/>
      <c r="ADG255" s="4"/>
      <c r="ADH255" s="4"/>
      <c r="ADI255" s="4"/>
      <c r="ADJ255" s="4"/>
      <c r="ADK255" s="4"/>
      <c r="ADL255" s="4"/>
      <c r="ADM255" s="4"/>
      <c r="ADN255" s="4"/>
      <c r="ADO255" s="4"/>
      <c r="ADP255" s="4"/>
      <c r="ADQ255" s="4"/>
      <c r="ADR255" s="4"/>
      <c r="ADS255" s="4"/>
      <c r="ADT255" s="4"/>
      <c r="ADU255" s="4"/>
      <c r="ADV255" s="4"/>
      <c r="ADW255" s="4"/>
      <c r="ADX255" s="4"/>
      <c r="ADY255" s="4"/>
      <c r="ADZ255" s="4"/>
      <c r="AEA255" s="4"/>
      <c r="AEB255" s="4"/>
      <c r="AEC255" s="4"/>
      <c r="AED255" s="4"/>
      <c r="AEE255" s="4"/>
      <c r="AEF255" s="4"/>
      <c r="AEG255" s="4"/>
      <c r="AEH255" s="4"/>
      <c r="AEI255" s="4"/>
      <c r="AEJ255" s="4"/>
      <c r="AEK255" s="4"/>
      <c r="AEL255" s="4"/>
      <c r="AEM255" s="4"/>
      <c r="AEN255" s="4"/>
      <c r="AEO255" s="4"/>
      <c r="AEP255" s="4"/>
      <c r="AEQ255" s="4"/>
      <c r="AER255" s="4"/>
      <c r="AES255" s="4"/>
      <c r="AET255" s="4"/>
      <c r="AEU255" s="4"/>
      <c r="AEV255" s="4"/>
      <c r="AEW255" s="4"/>
      <c r="AEX255" s="4"/>
      <c r="AEY255" s="4"/>
      <c r="AEZ255" s="4"/>
      <c r="AFA255" s="4"/>
      <c r="AFB255" s="4"/>
      <c r="AFC255" s="4"/>
      <c r="AFD255" s="4"/>
      <c r="AFE255" s="4"/>
      <c r="AFF255" s="4"/>
      <c r="AFG255" s="4"/>
      <c r="AFH255" s="4"/>
      <c r="AFI255" s="4"/>
      <c r="AFJ255" s="4"/>
      <c r="AFK255" s="4"/>
      <c r="AFL255" s="4"/>
      <c r="AFM255" s="4"/>
      <c r="AFN255" s="4"/>
      <c r="AFO255" s="4"/>
      <c r="AFP255" s="4"/>
      <c r="AFQ255" s="4"/>
      <c r="AFR255" s="4"/>
      <c r="AFS255" s="4"/>
      <c r="AFT255" s="4"/>
      <c r="AFU255" s="4"/>
      <c r="AFV255" s="4"/>
      <c r="AFW255" s="4"/>
      <c r="AFX255" s="4"/>
      <c r="AFY255" s="4"/>
      <c r="AFZ255" s="4"/>
      <c r="AGA255" s="4"/>
      <c r="AGB255" s="4"/>
      <c r="AGC255" s="4"/>
      <c r="AGD255" s="4"/>
      <c r="AGE255" s="4"/>
      <c r="AGF255" s="4"/>
      <c r="AGG255" s="4"/>
      <c r="AGH255" s="4"/>
      <c r="AGI255" s="4"/>
      <c r="AGJ255" s="4"/>
      <c r="AGK255" s="4"/>
      <c r="AGL255" s="4"/>
      <c r="AGM255" s="4"/>
      <c r="AGN255" s="4"/>
      <c r="AGO255" s="4"/>
      <c r="AGP255" s="4"/>
      <c r="AGQ255" s="4"/>
      <c r="AGR255" s="4"/>
      <c r="AGS255" s="4"/>
      <c r="AGT255" s="4"/>
      <c r="AGU255" s="4"/>
      <c r="AGV255" s="4"/>
      <c r="AGW255" s="4"/>
      <c r="AGX255" s="4"/>
      <c r="AGY255" s="4"/>
      <c r="AGZ255" s="4"/>
      <c r="AHA255" s="4"/>
      <c r="AHB255" s="4"/>
      <c r="AHC255" s="4"/>
      <c r="AHD255" s="4"/>
      <c r="AHE255" s="4"/>
      <c r="AHF255" s="4"/>
      <c r="AHG255" s="4"/>
      <c r="AHH255" s="4"/>
      <c r="AHI255" s="4"/>
      <c r="AHJ255" s="4"/>
      <c r="AHK255" s="4"/>
      <c r="AHL255" s="4"/>
      <c r="AHM255" s="4"/>
      <c r="AHN255" s="4"/>
      <c r="AHO255" s="4"/>
      <c r="AHP255" s="4"/>
      <c r="AHQ255" s="4"/>
      <c r="AHR255" s="4"/>
      <c r="AHS255" s="4"/>
      <c r="AHT255" s="4"/>
      <c r="AHU255" s="4"/>
      <c r="AHV255" s="4"/>
      <c r="AHW255" s="4"/>
      <c r="AHX255" s="4"/>
      <c r="AHY255" s="4"/>
      <c r="AHZ255" s="4"/>
      <c r="AIA255" s="4"/>
      <c r="AIB255" s="4"/>
      <c r="AIC255" s="4"/>
      <c r="AID255" s="4"/>
      <c r="AIE255" s="4"/>
      <c r="AIF255" s="4"/>
      <c r="AIG255" s="4"/>
      <c r="AIH255" s="4"/>
      <c r="AII255" s="4"/>
      <c r="AIJ255" s="4"/>
      <c r="AIK255" s="4"/>
      <c r="AIL255" s="4"/>
      <c r="AIM255" s="4"/>
      <c r="AIN255" s="4"/>
      <c r="AIO255" s="4"/>
      <c r="AIP255" s="4"/>
      <c r="AIQ255" s="4"/>
      <c r="AIR255" s="4"/>
      <c r="AIS255" s="4"/>
      <c r="AIT255" s="4"/>
      <c r="AIU255" s="4"/>
      <c r="AIV255" s="4"/>
      <c r="AIW255" s="4"/>
      <c r="AIX255" s="4"/>
      <c r="AIY255" s="4"/>
      <c r="AIZ255" s="4"/>
      <c r="AJA255" s="4"/>
      <c r="AJB255" s="4"/>
      <c r="AJC255" s="4"/>
      <c r="AJD255" s="4"/>
      <c r="AJE255" s="4"/>
      <c r="AJF255" s="4"/>
      <c r="AJG255" s="4"/>
      <c r="AJH255" s="4"/>
      <c r="AJI255" s="4"/>
      <c r="AJJ255" s="4"/>
      <c r="AJK255" s="4"/>
      <c r="AJL255" s="4"/>
      <c r="AJM255" s="4"/>
      <c r="AJN255" s="4"/>
      <c r="AJO255" s="4"/>
      <c r="AJP255" s="4"/>
      <c r="AJQ255" s="4"/>
      <c r="AJR255" s="4"/>
      <c r="AJS255" s="4"/>
      <c r="AJT255" s="4"/>
      <c r="AJU255" s="4"/>
      <c r="AJV255" s="4"/>
      <c r="AJW255" s="4"/>
      <c r="AJX255" s="4"/>
      <c r="AJY255" s="4"/>
      <c r="AJZ255" s="4"/>
      <c r="AKA255" s="4"/>
      <c r="AKB255" s="4"/>
      <c r="AKC255" s="4"/>
      <c r="AKD255" s="4"/>
      <c r="AKE255" s="4"/>
      <c r="AKF255" s="4"/>
      <c r="AKG255" s="4"/>
      <c r="AKH255" s="4"/>
      <c r="AKI255" s="4"/>
      <c r="AKJ255" s="4"/>
      <c r="AKK255" s="4"/>
      <c r="AKL255" s="4"/>
      <c r="AKM255" s="4"/>
      <c r="AKN255" s="4"/>
      <c r="AKO255" s="4"/>
      <c r="AKP255" s="4"/>
      <c r="AKQ255" s="4"/>
      <c r="AKR255" s="4"/>
      <c r="AKS255" s="4"/>
      <c r="AKT255" s="4"/>
      <c r="AKU255" s="4"/>
      <c r="AKV255" s="4"/>
      <c r="AKW255" s="4"/>
      <c r="AKX255" s="4"/>
      <c r="AKY255" s="4"/>
      <c r="AKZ255" s="4"/>
      <c r="ALA255" s="4"/>
      <c r="ALB255" s="4"/>
      <c r="ALC255" s="4"/>
      <c r="ALD255" s="4"/>
      <c r="ALE255" s="4"/>
      <c r="ALF255" s="4"/>
      <c r="ALG255" s="4"/>
      <c r="ALH255" s="4"/>
      <c r="ALI255" s="4"/>
      <c r="ALJ255" s="4"/>
      <c r="ALK255" s="4"/>
      <c r="ALL255" s="4"/>
      <c r="ALM255" s="4"/>
      <c r="ALN255" s="4"/>
      <c r="ALO255" s="4"/>
      <c r="ALP255" s="4"/>
      <c r="ALQ255" s="4"/>
      <c r="ALR255" s="4"/>
      <c r="ALS255" s="4"/>
      <c r="ALT255" s="4"/>
      <c r="ALU255" s="4"/>
      <c r="ALV255" s="4"/>
      <c r="ALW255" s="4"/>
      <c r="ALX255" s="4"/>
      <c r="ALY255" s="4"/>
      <c r="ALZ255" s="4"/>
      <c r="AMA255" s="4"/>
      <c r="AMB255" s="4"/>
      <c r="AMC255" s="4"/>
      <c r="AMD255" s="4"/>
      <c r="AME255" s="4"/>
      <c r="AMF255" s="4"/>
      <c r="AMG255" s="4"/>
      <c r="AMH255" s="4"/>
      <c r="AMI255" s="4"/>
      <c r="AMJ255" s="4"/>
      <c r="AMK255" s="4"/>
    </row>
    <row r="256" spans="1:1025" ht="17.100000000000001" customHeight="1">
      <c r="A256" s="21" t="s">
        <v>1363</v>
      </c>
      <c r="B256" s="20">
        <f>SUM(C256:W256)</f>
        <v>81</v>
      </c>
      <c r="D256" s="20">
        <f>31+50</f>
        <v>81</v>
      </c>
      <c r="F256" s="3">
        <v>0</v>
      </c>
    </row>
    <row r="257" spans="1:1025" ht="17.100000000000001" customHeight="1">
      <c r="A257" s="21" t="s">
        <v>1181</v>
      </c>
      <c r="B257" s="20">
        <f>SUM(C257:W257)</f>
        <v>80.599999999999994</v>
      </c>
      <c r="D257" s="20">
        <v>0</v>
      </c>
      <c r="E257" s="3">
        <v>0</v>
      </c>
      <c r="F257" s="3">
        <v>0</v>
      </c>
      <c r="G257" s="4">
        <f>SUM(31+49.6)</f>
        <v>80.599999999999994</v>
      </c>
      <c r="H257" s="4"/>
    </row>
    <row r="258" spans="1:1025" ht="17.100000000000001" customHeight="1">
      <c r="A258" s="21" t="s">
        <v>1281</v>
      </c>
      <c r="B258" s="20">
        <f>SUM(C258:W258)</f>
        <v>80</v>
      </c>
      <c r="D258" s="20">
        <v>0</v>
      </c>
      <c r="E258" s="3">
        <f>SUM(49)</f>
        <v>49</v>
      </c>
      <c r="F258" s="3">
        <f>SUM(31)</f>
        <v>31</v>
      </c>
    </row>
    <row r="259" spans="1:1025" ht="17.100000000000001" customHeight="1">
      <c r="A259" s="21" t="s">
        <v>1182</v>
      </c>
      <c r="B259" s="20">
        <f>SUM(C259:W259)</f>
        <v>79.5</v>
      </c>
      <c r="D259" s="20">
        <v>0</v>
      </c>
      <c r="E259" s="3">
        <v>0</v>
      </c>
      <c r="F259" s="3">
        <f>SUM(40.5)</f>
        <v>40.5</v>
      </c>
      <c r="G259" s="4">
        <f>SUM(39)</f>
        <v>39</v>
      </c>
      <c r="H259" s="4"/>
    </row>
    <row r="260" spans="1:1025" ht="17.100000000000001" customHeight="1">
      <c r="A260" s="21" t="s">
        <v>1183</v>
      </c>
      <c r="B260" s="20">
        <f>SUM(C260:W260)</f>
        <v>79</v>
      </c>
      <c r="D260" s="20">
        <v>0</v>
      </c>
      <c r="E260" s="3">
        <v>0</v>
      </c>
      <c r="F260" s="3">
        <v>0</v>
      </c>
      <c r="G260" s="4">
        <f>SUM(48.4+30.6)</f>
        <v>79</v>
      </c>
      <c r="H260" s="4"/>
    </row>
    <row r="261" spans="1:1025" ht="17.100000000000001" customHeight="1">
      <c r="A261" s="21" t="s">
        <v>1339</v>
      </c>
      <c r="B261" s="20">
        <f>SUM(C261:W261)</f>
        <v>77.599999999999994</v>
      </c>
      <c r="D261" s="20">
        <f>31.6+46</f>
        <v>77.599999999999994</v>
      </c>
      <c r="F261" s="3">
        <v>0</v>
      </c>
    </row>
    <row r="262" spans="1:1025" ht="17.100000000000001" customHeight="1">
      <c r="A262" s="21" t="s">
        <v>1184</v>
      </c>
      <c r="B262" s="20">
        <f>SUM(C262:W262)</f>
        <v>77.5</v>
      </c>
      <c r="D262" s="20">
        <v>0</v>
      </c>
      <c r="E262" s="3">
        <v>0</v>
      </c>
      <c r="F262" s="3">
        <v>0</v>
      </c>
      <c r="H262" s="4">
        <f>SUM(39+38.5)</f>
        <v>77.5</v>
      </c>
      <c r="JA262" s="4"/>
      <c r="JB262" s="4"/>
      <c r="JC262" s="4"/>
      <c r="JD262" s="4"/>
      <c r="JE262" s="4"/>
      <c r="JF262" s="4"/>
      <c r="JG262" s="4"/>
      <c r="JH262" s="4"/>
      <c r="JI262" s="4"/>
      <c r="JJ262" s="4"/>
      <c r="JK262" s="4"/>
      <c r="JL262" s="4"/>
      <c r="JM262" s="4"/>
      <c r="JN262" s="4"/>
      <c r="JO262" s="4"/>
      <c r="JP262" s="4"/>
      <c r="JQ262" s="4"/>
      <c r="JR262" s="4"/>
      <c r="JS262" s="4"/>
      <c r="JT262" s="4"/>
      <c r="JU262" s="4"/>
      <c r="JV262" s="4"/>
      <c r="JW262" s="4"/>
      <c r="JX262" s="4"/>
      <c r="JY262" s="4"/>
      <c r="JZ262" s="4"/>
      <c r="KA262" s="4"/>
      <c r="KB262" s="4"/>
      <c r="KC262" s="4"/>
      <c r="KD262" s="4"/>
      <c r="KE262" s="4"/>
      <c r="KF262" s="4"/>
      <c r="KG262" s="4"/>
      <c r="KH262" s="4"/>
      <c r="KI262" s="4"/>
      <c r="KJ262" s="4"/>
      <c r="KK262" s="4"/>
      <c r="KL262" s="4"/>
      <c r="KM262" s="4"/>
      <c r="KN262" s="4"/>
      <c r="KO262" s="4"/>
      <c r="KP262" s="4"/>
      <c r="KQ262" s="4"/>
      <c r="KR262" s="4"/>
      <c r="KS262" s="4"/>
      <c r="KT262" s="4"/>
      <c r="KU262" s="4"/>
      <c r="KV262" s="4"/>
      <c r="KW262" s="4"/>
      <c r="KX262" s="4"/>
      <c r="KY262" s="4"/>
      <c r="KZ262" s="4"/>
      <c r="LA262" s="4"/>
      <c r="LB262" s="4"/>
      <c r="LC262" s="4"/>
      <c r="LD262" s="4"/>
      <c r="LE262" s="4"/>
      <c r="LF262" s="4"/>
      <c r="LG262" s="4"/>
      <c r="LH262" s="4"/>
      <c r="LI262" s="4"/>
      <c r="LJ262" s="4"/>
      <c r="LK262" s="4"/>
      <c r="LL262" s="4"/>
      <c r="LM262" s="4"/>
      <c r="LN262" s="4"/>
      <c r="LO262" s="4"/>
      <c r="LP262" s="4"/>
      <c r="LQ262" s="4"/>
      <c r="LR262" s="4"/>
      <c r="LS262" s="4"/>
      <c r="LT262" s="4"/>
      <c r="LU262" s="4"/>
      <c r="LV262" s="4"/>
      <c r="LW262" s="4"/>
      <c r="LX262" s="4"/>
      <c r="LY262" s="4"/>
      <c r="LZ262" s="4"/>
      <c r="MA262" s="4"/>
      <c r="MB262" s="4"/>
      <c r="MC262" s="4"/>
      <c r="MD262" s="4"/>
      <c r="ME262" s="4"/>
      <c r="MF262" s="4"/>
      <c r="MG262" s="4"/>
      <c r="MH262" s="4"/>
      <c r="MI262" s="4"/>
      <c r="MJ262" s="4"/>
      <c r="MK262" s="4"/>
      <c r="ML262" s="4"/>
      <c r="MM262" s="4"/>
      <c r="MN262" s="4"/>
      <c r="MO262" s="4"/>
      <c r="MP262" s="4"/>
      <c r="MQ262" s="4"/>
      <c r="MR262" s="4"/>
      <c r="MS262" s="4"/>
      <c r="MT262" s="4"/>
      <c r="MU262" s="4"/>
      <c r="MV262" s="4"/>
      <c r="MW262" s="4"/>
      <c r="MX262" s="4"/>
      <c r="MY262" s="4"/>
      <c r="MZ262" s="4"/>
      <c r="NA262" s="4"/>
      <c r="NB262" s="4"/>
      <c r="NC262" s="4"/>
      <c r="ND262" s="4"/>
      <c r="NE262" s="4"/>
      <c r="NF262" s="4"/>
      <c r="NG262" s="4"/>
      <c r="NH262" s="4"/>
      <c r="NI262" s="4"/>
      <c r="NJ262" s="4"/>
      <c r="NK262" s="4"/>
      <c r="NL262" s="4"/>
      <c r="NM262" s="4"/>
      <c r="NN262" s="4"/>
      <c r="NO262" s="4"/>
      <c r="NP262" s="4"/>
      <c r="NQ262" s="4"/>
      <c r="NR262" s="4"/>
      <c r="NS262" s="4"/>
      <c r="NT262" s="4"/>
      <c r="NU262" s="4"/>
      <c r="NV262" s="4"/>
      <c r="NW262" s="4"/>
      <c r="NX262" s="4"/>
      <c r="NY262" s="4"/>
      <c r="NZ262" s="4"/>
      <c r="OA262" s="4"/>
      <c r="OB262" s="4"/>
      <c r="OC262" s="4"/>
      <c r="OD262" s="4"/>
      <c r="OE262" s="4"/>
      <c r="OF262" s="4"/>
      <c r="OG262" s="4"/>
      <c r="OH262" s="4"/>
      <c r="OI262" s="4"/>
      <c r="OJ262" s="4"/>
      <c r="OK262" s="4"/>
      <c r="OL262" s="4"/>
      <c r="OM262" s="4"/>
      <c r="ON262" s="4"/>
      <c r="OO262" s="4"/>
      <c r="OP262" s="4"/>
      <c r="OQ262" s="4"/>
      <c r="OR262" s="4"/>
      <c r="OS262" s="4"/>
      <c r="OT262" s="4"/>
      <c r="OU262" s="4"/>
      <c r="OV262" s="4"/>
      <c r="OW262" s="4"/>
      <c r="OX262" s="4"/>
      <c r="OY262" s="4"/>
      <c r="OZ262" s="4"/>
      <c r="PA262" s="4"/>
      <c r="PB262" s="4"/>
      <c r="PC262" s="4"/>
      <c r="PD262" s="4"/>
      <c r="PE262" s="4"/>
      <c r="PF262" s="4"/>
      <c r="PG262" s="4"/>
      <c r="PH262" s="4"/>
      <c r="PI262" s="4"/>
      <c r="PJ262" s="4"/>
      <c r="PK262" s="4"/>
      <c r="PL262" s="4"/>
      <c r="PM262" s="4"/>
      <c r="PN262" s="4"/>
      <c r="PO262" s="4"/>
      <c r="PP262" s="4"/>
      <c r="PQ262" s="4"/>
      <c r="PR262" s="4"/>
      <c r="PS262" s="4"/>
      <c r="PT262" s="4"/>
      <c r="PU262" s="4"/>
      <c r="PV262" s="4"/>
      <c r="PW262" s="4"/>
      <c r="PX262" s="4"/>
      <c r="PY262" s="4"/>
      <c r="PZ262" s="4"/>
      <c r="QA262" s="4"/>
      <c r="QB262" s="4"/>
      <c r="QC262" s="4"/>
      <c r="QD262" s="4"/>
      <c r="QE262" s="4"/>
      <c r="QF262" s="4"/>
      <c r="QG262" s="4"/>
      <c r="QH262" s="4"/>
      <c r="QI262" s="4"/>
      <c r="QJ262" s="4"/>
      <c r="QK262" s="4"/>
      <c r="QL262" s="4"/>
      <c r="QM262" s="4"/>
      <c r="QN262" s="4"/>
      <c r="QO262" s="4"/>
      <c r="QP262" s="4"/>
      <c r="QQ262" s="4"/>
      <c r="QR262" s="4"/>
      <c r="QS262" s="4"/>
      <c r="QT262" s="4"/>
      <c r="QU262" s="4"/>
      <c r="QV262" s="4"/>
      <c r="QW262" s="4"/>
      <c r="QX262" s="4"/>
      <c r="QY262" s="4"/>
      <c r="QZ262" s="4"/>
      <c r="RA262" s="4"/>
      <c r="RB262" s="4"/>
      <c r="RC262" s="4"/>
      <c r="RD262" s="4"/>
      <c r="RE262" s="4"/>
      <c r="RF262" s="4"/>
      <c r="RG262" s="4"/>
      <c r="RH262" s="4"/>
      <c r="RI262" s="4"/>
      <c r="RJ262" s="4"/>
      <c r="RK262" s="4"/>
      <c r="RL262" s="4"/>
      <c r="RM262" s="4"/>
      <c r="RN262" s="4"/>
      <c r="RO262" s="4"/>
      <c r="RP262" s="4"/>
      <c r="RQ262" s="4"/>
      <c r="RR262" s="4"/>
      <c r="RS262" s="4"/>
      <c r="RT262" s="4"/>
      <c r="RU262" s="4"/>
      <c r="RV262" s="4"/>
      <c r="RW262" s="4"/>
      <c r="RX262" s="4"/>
      <c r="RY262" s="4"/>
      <c r="RZ262" s="4"/>
      <c r="SA262" s="4"/>
      <c r="SB262" s="4"/>
      <c r="SC262" s="4"/>
      <c r="SD262" s="4"/>
      <c r="SE262" s="4"/>
      <c r="SF262" s="4"/>
      <c r="SG262" s="4"/>
      <c r="SH262" s="4"/>
      <c r="SI262" s="4"/>
      <c r="SJ262" s="4"/>
      <c r="SK262" s="4"/>
      <c r="SL262" s="4"/>
      <c r="SM262" s="4"/>
      <c r="SN262" s="4"/>
      <c r="SO262" s="4"/>
      <c r="SP262" s="4"/>
      <c r="SQ262" s="4"/>
      <c r="SR262" s="4"/>
      <c r="SS262" s="4"/>
      <c r="ST262" s="4"/>
      <c r="SU262" s="4"/>
      <c r="SV262" s="4"/>
      <c r="SW262" s="4"/>
      <c r="SX262" s="4"/>
      <c r="SY262" s="4"/>
      <c r="SZ262" s="4"/>
      <c r="TA262" s="4"/>
      <c r="TB262" s="4"/>
      <c r="TC262" s="4"/>
      <c r="TD262" s="4"/>
      <c r="TE262" s="4"/>
      <c r="TF262" s="4"/>
      <c r="TG262" s="4"/>
      <c r="TH262" s="4"/>
      <c r="TI262" s="4"/>
      <c r="TJ262" s="4"/>
      <c r="TK262" s="4"/>
      <c r="TL262" s="4"/>
      <c r="TM262" s="4"/>
      <c r="TN262" s="4"/>
      <c r="TO262" s="4"/>
      <c r="TP262" s="4"/>
      <c r="TQ262" s="4"/>
      <c r="TR262" s="4"/>
      <c r="TS262" s="4"/>
      <c r="TT262" s="4"/>
      <c r="TU262" s="4"/>
      <c r="TV262" s="4"/>
      <c r="TW262" s="4"/>
      <c r="TX262" s="4"/>
      <c r="TY262" s="4"/>
      <c r="TZ262" s="4"/>
      <c r="UA262" s="4"/>
      <c r="UB262" s="4"/>
      <c r="UC262" s="4"/>
      <c r="UD262" s="4"/>
      <c r="UE262" s="4"/>
      <c r="UF262" s="4"/>
      <c r="UG262" s="4"/>
      <c r="UH262" s="4"/>
      <c r="UI262" s="4"/>
      <c r="UJ262" s="4"/>
      <c r="UK262" s="4"/>
      <c r="UL262" s="4"/>
      <c r="UM262" s="4"/>
      <c r="UN262" s="4"/>
      <c r="UO262" s="4"/>
      <c r="UP262" s="4"/>
      <c r="UQ262" s="4"/>
      <c r="UR262" s="4"/>
      <c r="US262" s="4"/>
      <c r="UT262" s="4"/>
      <c r="UU262" s="4"/>
      <c r="UV262" s="4"/>
      <c r="UW262" s="4"/>
      <c r="UX262" s="4"/>
      <c r="UY262" s="4"/>
      <c r="UZ262" s="4"/>
      <c r="VA262" s="4"/>
      <c r="VB262" s="4"/>
      <c r="VC262" s="4"/>
      <c r="VD262" s="4"/>
      <c r="VE262" s="4"/>
      <c r="VF262" s="4"/>
      <c r="VG262" s="4"/>
      <c r="VH262" s="4"/>
      <c r="VI262" s="4"/>
      <c r="VJ262" s="4"/>
      <c r="VK262" s="4"/>
      <c r="VL262" s="4"/>
      <c r="VM262" s="4"/>
      <c r="VN262" s="4"/>
      <c r="VO262" s="4"/>
      <c r="VP262" s="4"/>
      <c r="VQ262" s="4"/>
      <c r="VR262" s="4"/>
      <c r="VS262" s="4"/>
      <c r="VT262" s="4"/>
      <c r="VU262" s="4"/>
      <c r="VV262" s="4"/>
      <c r="VW262" s="4"/>
      <c r="VX262" s="4"/>
      <c r="VY262" s="4"/>
      <c r="VZ262" s="4"/>
      <c r="WA262" s="4"/>
      <c r="WB262" s="4"/>
      <c r="WC262" s="4"/>
      <c r="WD262" s="4"/>
      <c r="WE262" s="4"/>
      <c r="WF262" s="4"/>
      <c r="WG262" s="4"/>
      <c r="WH262" s="4"/>
      <c r="WI262" s="4"/>
      <c r="WJ262" s="4"/>
      <c r="WK262" s="4"/>
      <c r="WL262" s="4"/>
      <c r="WM262" s="4"/>
      <c r="WN262" s="4"/>
      <c r="WO262" s="4"/>
      <c r="WP262" s="4"/>
      <c r="WQ262" s="4"/>
      <c r="WR262" s="4"/>
      <c r="WS262" s="4"/>
      <c r="WT262" s="4"/>
      <c r="WU262" s="4"/>
      <c r="WV262" s="4"/>
      <c r="WW262" s="4"/>
      <c r="WX262" s="4"/>
      <c r="WY262" s="4"/>
      <c r="WZ262" s="4"/>
      <c r="XA262" s="4"/>
      <c r="XB262" s="4"/>
      <c r="XC262" s="4"/>
      <c r="XD262" s="4"/>
      <c r="XE262" s="4"/>
      <c r="XF262" s="4"/>
      <c r="XG262" s="4"/>
      <c r="XH262" s="4"/>
      <c r="XI262" s="4"/>
      <c r="XJ262" s="4"/>
      <c r="XK262" s="4"/>
      <c r="XL262" s="4"/>
      <c r="XM262" s="4"/>
      <c r="XN262" s="4"/>
      <c r="XO262" s="4"/>
      <c r="XP262" s="4"/>
      <c r="XQ262" s="4"/>
      <c r="XR262" s="4"/>
      <c r="XS262" s="4"/>
      <c r="XT262" s="4"/>
      <c r="XU262" s="4"/>
      <c r="XV262" s="4"/>
      <c r="XW262" s="4"/>
      <c r="XX262" s="4"/>
      <c r="XY262" s="4"/>
      <c r="XZ262" s="4"/>
      <c r="YA262" s="4"/>
      <c r="YB262" s="4"/>
      <c r="YC262" s="4"/>
      <c r="YD262" s="4"/>
      <c r="YE262" s="4"/>
      <c r="YF262" s="4"/>
      <c r="YG262" s="4"/>
      <c r="YH262" s="4"/>
      <c r="YI262" s="4"/>
      <c r="YJ262" s="4"/>
      <c r="YK262" s="4"/>
      <c r="YL262" s="4"/>
      <c r="YM262" s="4"/>
      <c r="YN262" s="4"/>
      <c r="YO262" s="4"/>
      <c r="YP262" s="4"/>
      <c r="YQ262" s="4"/>
      <c r="YR262" s="4"/>
      <c r="YS262" s="4"/>
      <c r="YT262" s="4"/>
      <c r="YU262" s="4"/>
      <c r="YV262" s="4"/>
      <c r="YW262" s="4"/>
      <c r="YX262" s="4"/>
      <c r="YY262" s="4"/>
      <c r="YZ262" s="4"/>
      <c r="ZA262" s="4"/>
      <c r="ZB262" s="4"/>
      <c r="ZC262" s="4"/>
      <c r="ZD262" s="4"/>
      <c r="ZE262" s="4"/>
      <c r="ZF262" s="4"/>
      <c r="ZG262" s="4"/>
      <c r="ZH262" s="4"/>
      <c r="ZI262" s="4"/>
      <c r="ZJ262" s="4"/>
      <c r="ZK262" s="4"/>
      <c r="ZL262" s="4"/>
      <c r="ZM262" s="4"/>
      <c r="ZN262" s="4"/>
      <c r="ZO262" s="4"/>
      <c r="ZP262" s="4"/>
      <c r="ZQ262" s="4"/>
      <c r="ZR262" s="4"/>
      <c r="ZS262" s="4"/>
      <c r="ZT262" s="4"/>
      <c r="ZU262" s="4"/>
      <c r="ZV262" s="4"/>
      <c r="ZW262" s="4"/>
      <c r="ZX262" s="4"/>
      <c r="ZY262" s="4"/>
      <c r="ZZ262" s="4"/>
      <c r="AAA262" s="4"/>
      <c r="AAB262" s="4"/>
      <c r="AAC262" s="4"/>
      <c r="AAD262" s="4"/>
      <c r="AAE262" s="4"/>
      <c r="AAF262" s="4"/>
      <c r="AAG262" s="4"/>
      <c r="AAH262" s="4"/>
      <c r="AAI262" s="4"/>
      <c r="AAJ262" s="4"/>
      <c r="AAK262" s="4"/>
      <c r="AAL262" s="4"/>
      <c r="AAM262" s="4"/>
      <c r="AAN262" s="4"/>
      <c r="AAO262" s="4"/>
      <c r="AAP262" s="4"/>
      <c r="AAQ262" s="4"/>
      <c r="AAR262" s="4"/>
      <c r="AAS262" s="4"/>
      <c r="AAT262" s="4"/>
      <c r="AAU262" s="4"/>
      <c r="AAV262" s="4"/>
      <c r="AAW262" s="4"/>
      <c r="AAX262" s="4"/>
      <c r="AAY262" s="4"/>
      <c r="AAZ262" s="4"/>
      <c r="ABA262" s="4"/>
      <c r="ABB262" s="4"/>
      <c r="ABC262" s="4"/>
      <c r="ABD262" s="4"/>
      <c r="ABE262" s="4"/>
      <c r="ABF262" s="4"/>
      <c r="ABG262" s="4"/>
      <c r="ABH262" s="4"/>
      <c r="ABI262" s="4"/>
      <c r="ABJ262" s="4"/>
      <c r="ABK262" s="4"/>
      <c r="ABL262" s="4"/>
      <c r="ABM262" s="4"/>
      <c r="ABN262" s="4"/>
      <c r="ABO262" s="4"/>
      <c r="ABP262" s="4"/>
      <c r="ABQ262" s="4"/>
      <c r="ABR262" s="4"/>
      <c r="ABS262" s="4"/>
      <c r="ABT262" s="4"/>
      <c r="ABU262" s="4"/>
      <c r="ABV262" s="4"/>
      <c r="ABW262" s="4"/>
      <c r="ABX262" s="4"/>
      <c r="ABY262" s="4"/>
      <c r="ABZ262" s="4"/>
      <c r="ACA262" s="4"/>
      <c r="ACB262" s="4"/>
      <c r="ACC262" s="4"/>
      <c r="ACD262" s="4"/>
      <c r="ACE262" s="4"/>
      <c r="ACF262" s="4"/>
      <c r="ACG262" s="4"/>
      <c r="ACH262" s="4"/>
      <c r="ACI262" s="4"/>
      <c r="ACJ262" s="4"/>
      <c r="ACK262" s="4"/>
      <c r="ACL262" s="4"/>
      <c r="ACM262" s="4"/>
      <c r="ACN262" s="4"/>
      <c r="ACO262" s="4"/>
      <c r="ACP262" s="4"/>
      <c r="ACQ262" s="4"/>
      <c r="ACR262" s="4"/>
      <c r="ACS262" s="4"/>
      <c r="ACT262" s="4"/>
      <c r="ACU262" s="4"/>
      <c r="ACV262" s="4"/>
      <c r="ACW262" s="4"/>
      <c r="ACX262" s="4"/>
      <c r="ACY262" s="4"/>
      <c r="ACZ262" s="4"/>
      <c r="ADA262" s="4"/>
      <c r="ADB262" s="4"/>
      <c r="ADC262" s="4"/>
      <c r="ADD262" s="4"/>
      <c r="ADE262" s="4"/>
      <c r="ADF262" s="4"/>
      <c r="ADG262" s="4"/>
      <c r="ADH262" s="4"/>
      <c r="ADI262" s="4"/>
      <c r="ADJ262" s="4"/>
      <c r="ADK262" s="4"/>
      <c r="ADL262" s="4"/>
      <c r="ADM262" s="4"/>
      <c r="ADN262" s="4"/>
      <c r="ADO262" s="4"/>
      <c r="ADP262" s="4"/>
      <c r="ADQ262" s="4"/>
      <c r="ADR262" s="4"/>
      <c r="ADS262" s="4"/>
      <c r="ADT262" s="4"/>
      <c r="ADU262" s="4"/>
      <c r="ADV262" s="4"/>
      <c r="ADW262" s="4"/>
      <c r="ADX262" s="4"/>
      <c r="ADY262" s="4"/>
      <c r="ADZ262" s="4"/>
      <c r="AEA262" s="4"/>
      <c r="AEB262" s="4"/>
      <c r="AEC262" s="4"/>
      <c r="AED262" s="4"/>
      <c r="AEE262" s="4"/>
      <c r="AEF262" s="4"/>
      <c r="AEG262" s="4"/>
      <c r="AEH262" s="4"/>
      <c r="AEI262" s="4"/>
      <c r="AEJ262" s="4"/>
      <c r="AEK262" s="4"/>
      <c r="AEL262" s="4"/>
      <c r="AEM262" s="4"/>
      <c r="AEN262" s="4"/>
      <c r="AEO262" s="4"/>
      <c r="AEP262" s="4"/>
      <c r="AEQ262" s="4"/>
      <c r="AER262" s="4"/>
      <c r="AES262" s="4"/>
      <c r="AET262" s="4"/>
      <c r="AEU262" s="4"/>
      <c r="AEV262" s="4"/>
      <c r="AEW262" s="4"/>
      <c r="AEX262" s="4"/>
      <c r="AEY262" s="4"/>
      <c r="AEZ262" s="4"/>
      <c r="AFA262" s="4"/>
      <c r="AFB262" s="4"/>
      <c r="AFC262" s="4"/>
      <c r="AFD262" s="4"/>
      <c r="AFE262" s="4"/>
      <c r="AFF262" s="4"/>
      <c r="AFG262" s="4"/>
      <c r="AFH262" s="4"/>
      <c r="AFI262" s="4"/>
      <c r="AFJ262" s="4"/>
      <c r="AFK262" s="4"/>
      <c r="AFL262" s="4"/>
      <c r="AFM262" s="4"/>
      <c r="AFN262" s="4"/>
      <c r="AFO262" s="4"/>
      <c r="AFP262" s="4"/>
      <c r="AFQ262" s="4"/>
      <c r="AFR262" s="4"/>
      <c r="AFS262" s="4"/>
      <c r="AFT262" s="4"/>
      <c r="AFU262" s="4"/>
      <c r="AFV262" s="4"/>
      <c r="AFW262" s="4"/>
      <c r="AFX262" s="4"/>
      <c r="AFY262" s="4"/>
      <c r="AFZ262" s="4"/>
      <c r="AGA262" s="4"/>
      <c r="AGB262" s="4"/>
      <c r="AGC262" s="4"/>
      <c r="AGD262" s="4"/>
      <c r="AGE262" s="4"/>
      <c r="AGF262" s="4"/>
      <c r="AGG262" s="4"/>
      <c r="AGH262" s="4"/>
      <c r="AGI262" s="4"/>
      <c r="AGJ262" s="4"/>
      <c r="AGK262" s="4"/>
      <c r="AGL262" s="4"/>
      <c r="AGM262" s="4"/>
      <c r="AGN262" s="4"/>
      <c r="AGO262" s="4"/>
      <c r="AGP262" s="4"/>
      <c r="AGQ262" s="4"/>
      <c r="AGR262" s="4"/>
      <c r="AGS262" s="4"/>
      <c r="AGT262" s="4"/>
      <c r="AGU262" s="4"/>
      <c r="AGV262" s="4"/>
      <c r="AGW262" s="4"/>
      <c r="AGX262" s="4"/>
      <c r="AGY262" s="4"/>
      <c r="AGZ262" s="4"/>
      <c r="AHA262" s="4"/>
      <c r="AHB262" s="4"/>
      <c r="AHC262" s="4"/>
      <c r="AHD262" s="4"/>
      <c r="AHE262" s="4"/>
      <c r="AHF262" s="4"/>
      <c r="AHG262" s="4"/>
      <c r="AHH262" s="4"/>
      <c r="AHI262" s="4"/>
      <c r="AHJ262" s="4"/>
      <c r="AHK262" s="4"/>
      <c r="AHL262" s="4"/>
      <c r="AHM262" s="4"/>
      <c r="AHN262" s="4"/>
      <c r="AHO262" s="4"/>
      <c r="AHP262" s="4"/>
      <c r="AHQ262" s="4"/>
      <c r="AHR262" s="4"/>
      <c r="AHS262" s="4"/>
      <c r="AHT262" s="4"/>
      <c r="AHU262" s="4"/>
      <c r="AHV262" s="4"/>
      <c r="AHW262" s="4"/>
      <c r="AHX262" s="4"/>
      <c r="AHY262" s="4"/>
      <c r="AHZ262" s="4"/>
      <c r="AIA262" s="4"/>
      <c r="AIB262" s="4"/>
      <c r="AIC262" s="4"/>
      <c r="AID262" s="4"/>
      <c r="AIE262" s="4"/>
      <c r="AIF262" s="4"/>
      <c r="AIG262" s="4"/>
      <c r="AIH262" s="4"/>
      <c r="AII262" s="4"/>
      <c r="AIJ262" s="4"/>
      <c r="AIK262" s="4"/>
      <c r="AIL262" s="4"/>
      <c r="AIM262" s="4"/>
      <c r="AIN262" s="4"/>
      <c r="AIO262" s="4"/>
      <c r="AIP262" s="4"/>
      <c r="AIQ262" s="4"/>
      <c r="AIR262" s="4"/>
      <c r="AIS262" s="4"/>
      <c r="AIT262" s="4"/>
      <c r="AIU262" s="4"/>
      <c r="AIV262" s="4"/>
      <c r="AIW262" s="4"/>
      <c r="AIX262" s="4"/>
      <c r="AIY262" s="4"/>
      <c r="AIZ262" s="4"/>
      <c r="AJA262" s="4"/>
      <c r="AJB262" s="4"/>
      <c r="AJC262" s="4"/>
      <c r="AJD262" s="4"/>
      <c r="AJE262" s="4"/>
      <c r="AJF262" s="4"/>
      <c r="AJG262" s="4"/>
      <c r="AJH262" s="4"/>
      <c r="AJI262" s="4"/>
      <c r="AJJ262" s="4"/>
      <c r="AJK262" s="4"/>
      <c r="AJL262" s="4"/>
      <c r="AJM262" s="4"/>
      <c r="AJN262" s="4"/>
      <c r="AJO262" s="4"/>
      <c r="AJP262" s="4"/>
      <c r="AJQ262" s="4"/>
      <c r="AJR262" s="4"/>
      <c r="AJS262" s="4"/>
      <c r="AJT262" s="4"/>
      <c r="AJU262" s="4"/>
      <c r="AJV262" s="4"/>
      <c r="AJW262" s="4"/>
      <c r="AJX262" s="4"/>
      <c r="AJY262" s="4"/>
      <c r="AJZ262" s="4"/>
      <c r="AKA262" s="4"/>
      <c r="AKB262" s="4"/>
      <c r="AKC262" s="4"/>
      <c r="AKD262" s="4"/>
      <c r="AKE262" s="4"/>
      <c r="AKF262" s="4"/>
      <c r="AKG262" s="4"/>
      <c r="AKH262" s="4"/>
      <c r="AKI262" s="4"/>
      <c r="AKJ262" s="4"/>
      <c r="AKK262" s="4"/>
      <c r="AKL262" s="4"/>
      <c r="AKM262" s="4"/>
      <c r="AKN262" s="4"/>
      <c r="AKO262" s="4"/>
      <c r="AKP262" s="4"/>
      <c r="AKQ262" s="4"/>
      <c r="AKR262" s="4"/>
      <c r="AKS262" s="4"/>
      <c r="AKT262" s="4"/>
      <c r="AKU262" s="4"/>
      <c r="AKV262" s="4"/>
      <c r="AKW262" s="4"/>
      <c r="AKX262" s="4"/>
      <c r="AKY262" s="4"/>
      <c r="AKZ262" s="4"/>
      <c r="ALA262" s="4"/>
      <c r="ALB262" s="4"/>
      <c r="ALC262" s="4"/>
      <c r="ALD262" s="4"/>
      <c r="ALE262" s="4"/>
      <c r="ALF262" s="4"/>
      <c r="ALG262" s="4"/>
      <c r="ALH262" s="4"/>
      <c r="ALI262" s="4"/>
      <c r="ALJ262" s="4"/>
      <c r="ALK262" s="4"/>
      <c r="ALL262" s="4"/>
      <c r="ALM262" s="4"/>
      <c r="ALN262" s="4"/>
      <c r="ALO262" s="4"/>
      <c r="ALP262" s="4"/>
      <c r="ALQ262" s="4"/>
      <c r="ALR262" s="4"/>
      <c r="ALS262" s="4"/>
      <c r="ALT262" s="4"/>
      <c r="ALU262" s="4"/>
      <c r="ALV262" s="4"/>
      <c r="ALW262" s="4"/>
      <c r="ALX262" s="4"/>
      <c r="ALY262" s="4"/>
      <c r="ALZ262" s="4"/>
      <c r="AMA262" s="4"/>
      <c r="AMB262" s="4"/>
      <c r="AMC262" s="4"/>
      <c r="AMD262" s="4"/>
      <c r="AME262" s="4"/>
      <c r="AMF262" s="4"/>
      <c r="AMG262" s="4"/>
      <c r="AMH262" s="4"/>
      <c r="AMI262" s="4"/>
      <c r="AMJ262" s="4"/>
      <c r="AMK262" s="4"/>
    </row>
    <row r="263" spans="1:1025" ht="17.100000000000001" customHeight="1">
      <c r="A263" s="21" t="s">
        <v>1185</v>
      </c>
      <c r="B263" s="20">
        <f>SUM(C263:W263)</f>
        <v>77.5</v>
      </c>
      <c r="D263" s="20">
        <v>0</v>
      </c>
      <c r="E263" s="3">
        <v>0</v>
      </c>
      <c r="F263" s="3">
        <v>0</v>
      </c>
      <c r="H263" s="4">
        <f>SUM(39+38.5)</f>
        <v>77.5</v>
      </c>
    </row>
    <row r="264" spans="1:1025" ht="17.100000000000001" customHeight="1">
      <c r="A264" s="21" t="s">
        <v>1186</v>
      </c>
      <c r="B264" s="20">
        <f>SUM(C264:W264)</f>
        <v>77.5</v>
      </c>
      <c r="D264" s="20">
        <v>0</v>
      </c>
      <c r="E264" s="3">
        <v>0</v>
      </c>
      <c r="F264" s="3">
        <v>0</v>
      </c>
      <c r="H264" s="4">
        <f>SUM(39+38.5)</f>
        <v>77.5</v>
      </c>
    </row>
    <row r="265" spans="1:1025" ht="17.100000000000001" customHeight="1">
      <c r="A265" s="21" t="s">
        <v>1187</v>
      </c>
      <c r="B265" s="20">
        <f>SUM(C265:W265)</f>
        <v>76</v>
      </c>
      <c r="D265" s="20">
        <v>0</v>
      </c>
      <c r="E265" s="3">
        <v>0</v>
      </c>
      <c r="F265" s="3">
        <f>SUM(32+44)</f>
        <v>76</v>
      </c>
    </row>
    <row r="266" spans="1:1025" ht="17.100000000000001" customHeight="1">
      <c r="A266" s="22" t="s">
        <v>1387</v>
      </c>
      <c r="B266" s="20">
        <f>SUM(C266:W266)</f>
        <v>75.199999999999989</v>
      </c>
      <c r="D266" s="20">
        <v>0</v>
      </c>
      <c r="E266" s="3">
        <v>0</v>
      </c>
      <c r="F266" s="3">
        <f>SUM(32.8+42.4)</f>
        <v>75.199999999999989</v>
      </c>
    </row>
    <row r="267" spans="1:1025" ht="17.100000000000001" customHeight="1">
      <c r="A267" s="21" t="s">
        <v>1189</v>
      </c>
      <c r="B267" s="20">
        <f>SUM(C267:W267)</f>
        <v>74.5</v>
      </c>
      <c r="D267" s="20">
        <v>0</v>
      </c>
      <c r="E267" s="3">
        <v>0</v>
      </c>
      <c r="F267" s="3">
        <v>0</v>
      </c>
      <c r="H267" s="4"/>
      <c r="J267" s="4">
        <v>74.5</v>
      </c>
    </row>
    <row r="268" spans="1:1025" ht="17.100000000000001" customHeight="1">
      <c r="A268" s="21" t="s">
        <v>1191</v>
      </c>
      <c r="B268" s="20">
        <f>SUM(C268:W268)</f>
        <v>73</v>
      </c>
      <c r="D268" s="20">
        <v>0</v>
      </c>
      <c r="E268" s="3">
        <v>0</v>
      </c>
      <c r="F268" s="3">
        <f>SUM(42.4)</f>
        <v>42.4</v>
      </c>
      <c r="G268" s="4">
        <f>SUM(30.6)</f>
        <v>30.6</v>
      </c>
      <c r="H268" s="4"/>
    </row>
    <row r="269" spans="1:1025" ht="17.100000000000001" customHeight="1">
      <c r="A269" s="21" t="s">
        <v>1193</v>
      </c>
      <c r="B269" s="20">
        <f>SUM(C269:W269)</f>
        <v>72</v>
      </c>
      <c r="D269" s="20">
        <v>0</v>
      </c>
      <c r="E269" s="3">
        <v>0</v>
      </c>
      <c r="F269" s="3">
        <v>0</v>
      </c>
      <c r="H269" s="4"/>
      <c r="L269" s="4">
        <v>33</v>
      </c>
      <c r="M269" s="4">
        <v>39</v>
      </c>
    </row>
    <row r="270" spans="1:1025" ht="17.100000000000001" customHeight="1">
      <c r="A270" s="21" t="s">
        <v>1194</v>
      </c>
      <c r="B270" s="20">
        <f>SUM(C270:W270)</f>
        <v>72</v>
      </c>
      <c r="D270" s="20">
        <v>0</v>
      </c>
      <c r="E270" s="3">
        <v>0</v>
      </c>
      <c r="F270" s="3">
        <v>0</v>
      </c>
      <c r="H270" s="4"/>
      <c r="L270" s="4">
        <v>34</v>
      </c>
      <c r="O270" s="4">
        <v>38</v>
      </c>
      <c r="JA270" s="4"/>
      <c r="JB270" s="4"/>
      <c r="JC270" s="4"/>
      <c r="JD270" s="4"/>
      <c r="JE270" s="4"/>
      <c r="JF270" s="4"/>
      <c r="JG270" s="4"/>
      <c r="JH270" s="4"/>
      <c r="JI270" s="4"/>
      <c r="JJ270" s="4"/>
      <c r="JK270" s="4"/>
      <c r="JL270" s="4"/>
      <c r="JM270" s="4"/>
      <c r="JN270" s="4"/>
      <c r="JO270" s="4"/>
      <c r="JP270" s="4"/>
      <c r="JQ270" s="4"/>
      <c r="JR270" s="4"/>
      <c r="JS270" s="4"/>
      <c r="JT270" s="4"/>
      <c r="JU270" s="4"/>
      <c r="JV270" s="4"/>
      <c r="JW270" s="4"/>
      <c r="JX270" s="4"/>
      <c r="JY270" s="4"/>
      <c r="JZ270" s="4"/>
      <c r="KA270" s="4"/>
      <c r="KB270" s="4"/>
      <c r="KC270" s="4"/>
      <c r="KD270" s="4"/>
      <c r="KE270" s="4"/>
      <c r="KF270" s="4"/>
      <c r="KG270" s="4"/>
      <c r="KH270" s="4"/>
      <c r="KI270" s="4"/>
      <c r="KJ270" s="4"/>
      <c r="KK270" s="4"/>
      <c r="KL270" s="4"/>
      <c r="KM270" s="4"/>
      <c r="KN270" s="4"/>
      <c r="KO270" s="4"/>
      <c r="KP270" s="4"/>
      <c r="KQ270" s="4"/>
      <c r="KR270" s="4"/>
      <c r="KS270" s="4"/>
      <c r="KT270" s="4"/>
      <c r="KU270" s="4"/>
      <c r="KV270" s="4"/>
      <c r="KW270" s="4"/>
      <c r="KX270" s="4"/>
      <c r="KY270" s="4"/>
      <c r="KZ270" s="4"/>
      <c r="LA270" s="4"/>
      <c r="LB270" s="4"/>
      <c r="LC270" s="4"/>
      <c r="LD270" s="4"/>
      <c r="LE270" s="4"/>
      <c r="LF270" s="4"/>
      <c r="LG270" s="4"/>
      <c r="LH270" s="4"/>
      <c r="LI270" s="4"/>
      <c r="LJ270" s="4"/>
      <c r="LK270" s="4"/>
      <c r="LL270" s="4"/>
      <c r="LM270" s="4"/>
      <c r="LN270" s="4"/>
      <c r="LO270" s="4"/>
      <c r="LP270" s="4"/>
      <c r="LQ270" s="4"/>
      <c r="LR270" s="4"/>
      <c r="LS270" s="4"/>
      <c r="LT270" s="4"/>
      <c r="LU270" s="4"/>
      <c r="LV270" s="4"/>
      <c r="LW270" s="4"/>
      <c r="LX270" s="4"/>
      <c r="LY270" s="4"/>
      <c r="LZ270" s="4"/>
      <c r="MA270" s="4"/>
      <c r="MB270" s="4"/>
      <c r="MC270" s="4"/>
      <c r="MD270" s="4"/>
      <c r="ME270" s="4"/>
      <c r="MF270" s="4"/>
      <c r="MG270" s="4"/>
      <c r="MH270" s="4"/>
      <c r="MI270" s="4"/>
      <c r="MJ270" s="4"/>
      <c r="MK270" s="4"/>
      <c r="ML270" s="4"/>
      <c r="MM270" s="4"/>
      <c r="MN270" s="4"/>
      <c r="MO270" s="4"/>
      <c r="MP270" s="4"/>
      <c r="MQ270" s="4"/>
      <c r="MR270" s="4"/>
      <c r="MS270" s="4"/>
      <c r="MT270" s="4"/>
      <c r="MU270" s="4"/>
      <c r="MV270" s="4"/>
      <c r="MW270" s="4"/>
      <c r="MX270" s="4"/>
      <c r="MY270" s="4"/>
      <c r="MZ270" s="4"/>
      <c r="NA270" s="4"/>
      <c r="NB270" s="4"/>
      <c r="NC270" s="4"/>
      <c r="ND270" s="4"/>
      <c r="NE270" s="4"/>
      <c r="NF270" s="4"/>
      <c r="NG270" s="4"/>
      <c r="NH270" s="4"/>
      <c r="NI270" s="4"/>
      <c r="NJ270" s="4"/>
      <c r="NK270" s="4"/>
      <c r="NL270" s="4"/>
      <c r="NM270" s="4"/>
      <c r="NN270" s="4"/>
      <c r="NO270" s="4"/>
      <c r="NP270" s="4"/>
      <c r="NQ270" s="4"/>
      <c r="NR270" s="4"/>
      <c r="NS270" s="4"/>
      <c r="NT270" s="4"/>
      <c r="NU270" s="4"/>
      <c r="NV270" s="4"/>
      <c r="NW270" s="4"/>
      <c r="NX270" s="4"/>
      <c r="NY270" s="4"/>
      <c r="NZ270" s="4"/>
      <c r="OA270" s="4"/>
      <c r="OB270" s="4"/>
      <c r="OC270" s="4"/>
      <c r="OD270" s="4"/>
      <c r="OE270" s="4"/>
      <c r="OF270" s="4"/>
      <c r="OG270" s="4"/>
      <c r="OH270" s="4"/>
      <c r="OI270" s="4"/>
      <c r="OJ270" s="4"/>
      <c r="OK270" s="4"/>
      <c r="OL270" s="4"/>
      <c r="OM270" s="4"/>
      <c r="ON270" s="4"/>
      <c r="OO270" s="4"/>
      <c r="OP270" s="4"/>
      <c r="OQ270" s="4"/>
      <c r="OR270" s="4"/>
      <c r="OS270" s="4"/>
      <c r="OT270" s="4"/>
      <c r="OU270" s="4"/>
      <c r="OV270" s="4"/>
      <c r="OW270" s="4"/>
      <c r="OX270" s="4"/>
      <c r="OY270" s="4"/>
      <c r="OZ270" s="4"/>
      <c r="PA270" s="4"/>
      <c r="PB270" s="4"/>
      <c r="PC270" s="4"/>
      <c r="PD270" s="4"/>
      <c r="PE270" s="4"/>
      <c r="PF270" s="4"/>
      <c r="PG270" s="4"/>
      <c r="PH270" s="4"/>
      <c r="PI270" s="4"/>
      <c r="PJ270" s="4"/>
      <c r="PK270" s="4"/>
      <c r="PL270" s="4"/>
      <c r="PM270" s="4"/>
      <c r="PN270" s="4"/>
      <c r="PO270" s="4"/>
      <c r="PP270" s="4"/>
      <c r="PQ270" s="4"/>
      <c r="PR270" s="4"/>
      <c r="PS270" s="4"/>
      <c r="PT270" s="4"/>
      <c r="PU270" s="4"/>
      <c r="PV270" s="4"/>
      <c r="PW270" s="4"/>
      <c r="PX270" s="4"/>
      <c r="PY270" s="4"/>
      <c r="PZ270" s="4"/>
      <c r="QA270" s="4"/>
      <c r="QB270" s="4"/>
      <c r="QC270" s="4"/>
      <c r="QD270" s="4"/>
      <c r="QE270" s="4"/>
      <c r="QF270" s="4"/>
      <c r="QG270" s="4"/>
      <c r="QH270" s="4"/>
      <c r="QI270" s="4"/>
      <c r="QJ270" s="4"/>
      <c r="QK270" s="4"/>
      <c r="QL270" s="4"/>
      <c r="QM270" s="4"/>
      <c r="QN270" s="4"/>
      <c r="QO270" s="4"/>
      <c r="QP270" s="4"/>
      <c r="QQ270" s="4"/>
      <c r="QR270" s="4"/>
      <c r="QS270" s="4"/>
      <c r="QT270" s="4"/>
      <c r="QU270" s="4"/>
      <c r="QV270" s="4"/>
      <c r="QW270" s="4"/>
      <c r="QX270" s="4"/>
      <c r="QY270" s="4"/>
      <c r="QZ270" s="4"/>
      <c r="RA270" s="4"/>
      <c r="RB270" s="4"/>
      <c r="RC270" s="4"/>
      <c r="RD270" s="4"/>
      <c r="RE270" s="4"/>
      <c r="RF270" s="4"/>
      <c r="RG270" s="4"/>
      <c r="RH270" s="4"/>
      <c r="RI270" s="4"/>
      <c r="RJ270" s="4"/>
      <c r="RK270" s="4"/>
      <c r="RL270" s="4"/>
      <c r="RM270" s="4"/>
      <c r="RN270" s="4"/>
      <c r="RO270" s="4"/>
      <c r="RP270" s="4"/>
      <c r="RQ270" s="4"/>
      <c r="RR270" s="4"/>
      <c r="RS270" s="4"/>
      <c r="RT270" s="4"/>
      <c r="RU270" s="4"/>
      <c r="RV270" s="4"/>
      <c r="RW270" s="4"/>
      <c r="RX270" s="4"/>
      <c r="RY270" s="4"/>
      <c r="RZ270" s="4"/>
      <c r="SA270" s="4"/>
      <c r="SB270" s="4"/>
      <c r="SC270" s="4"/>
      <c r="SD270" s="4"/>
      <c r="SE270" s="4"/>
      <c r="SF270" s="4"/>
      <c r="SG270" s="4"/>
      <c r="SH270" s="4"/>
      <c r="SI270" s="4"/>
      <c r="SJ270" s="4"/>
      <c r="SK270" s="4"/>
      <c r="SL270" s="4"/>
      <c r="SM270" s="4"/>
      <c r="SN270" s="4"/>
      <c r="SO270" s="4"/>
      <c r="SP270" s="4"/>
      <c r="SQ270" s="4"/>
      <c r="SR270" s="4"/>
      <c r="SS270" s="4"/>
      <c r="ST270" s="4"/>
      <c r="SU270" s="4"/>
      <c r="SV270" s="4"/>
      <c r="SW270" s="4"/>
      <c r="SX270" s="4"/>
      <c r="SY270" s="4"/>
      <c r="SZ270" s="4"/>
      <c r="TA270" s="4"/>
      <c r="TB270" s="4"/>
      <c r="TC270" s="4"/>
      <c r="TD270" s="4"/>
      <c r="TE270" s="4"/>
      <c r="TF270" s="4"/>
      <c r="TG270" s="4"/>
      <c r="TH270" s="4"/>
      <c r="TI270" s="4"/>
      <c r="TJ270" s="4"/>
      <c r="TK270" s="4"/>
      <c r="TL270" s="4"/>
      <c r="TM270" s="4"/>
      <c r="TN270" s="4"/>
      <c r="TO270" s="4"/>
      <c r="TP270" s="4"/>
      <c r="TQ270" s="4"/>
      <c r="TR270" s="4"/>
      <c r="TS270" s="4"/>
      <c r="TT270" s="4"/>
      <c r="TU270" s="4"/>
      <c r="TV270" s="4"/>
      <c r="TW270" s="4"/>
      <c r="TX270" s="4"/>
      <c r="TY270" s="4"/>
      <c r="TZ270" s="4"/>
      <c r="UA270" s="4"/>
      <c r="UB270" s="4"/>
      <c r="UC270" s="4"/>
      <c r="UD270" s="4"/>
      <c r="UE270" s="4"/>
      <c r="UF270" s="4"/>
      <c r="UG270" s="4"/>
      <c r="UH270" s="4"/>
      <c r="UI270" s="4"/>
      <c r="UJ270" s="4"/>
      <c r="UK270" s="4"/>
      <c r="UL270" s="4"/>
      <c r="UM270" s="4"/>
      <c r="UN270" s="4"/>
      <c r="UO270" s="4"/>
      <c r="UP270" s="4"/>
      <c r="UQ270" s="4"/>
      <c r="UR270" s="4"/>
      <c r="US270" s="4"/>
      <c r="UT270" s="4"/>
      <c r="UU270" s="4"/>
      <c r="UV270" s="4"/>
      <c r="UW270" s="4"/>
      <c r="UX270" s="4"/>
      <c r="UY270" s="4"/>
      <c r="UZ270" s="4"/>
      <c r="VA270" s="4"/>
      <c r="VB270" s="4"/>
      <c r="VC270" s="4"/>
      <c r="VD270" s="4"/>
      <c r="VE270" s="4"/>
      <c r="VF270" s="4"/>
      <c r="VG270" s="4"/>
      <c r="VH270" s="4"/>
      <c r="VI270" s="4"/>
      <c r="VJ270" s="4"/>
      <c r="VK270" s="4"/>
      <c r="VL270" s="4"/>
      <c r="VM270" s="4"/>
      <c r="VN270" s="4"/>
      <c r="VO270" s="4"/>
      <c r="VP270" s="4"/>
      <c r="VQ270" s="4"/>
      <c r="VR270" s="4"/>
      <c r="VS270" s="4"/>
      <c r="VT270" s="4"/>
      <c r="VU270" s="4"/>
      <c r="VV270" s="4"/>
      <c r="VW270" s="4"/>
      <c r="VX270" s="4"/>
      <c r="VY270" s="4"/>
      <c r="VZ270" s="4"/>
      <c r="WA270" s="4"/>
      <c r="WB270" s="4"/>
      <c r="WC270" s="4"/>
      <c r="WD270" s="4"/>
      <c r="WE270" s="4"/>
      <c r="WF270" s="4"/>
      <c r="WG270" s="4"/>
      <c r="WH270" s="4"/>
      <c r="WI270" s="4"/>
      <c r="WJ270" s="4"/>
      <c r="WK270" s="4"/>
      <c r="WL270" s="4"/>
      <c r="WM270" s="4"/>
      <c r="WN270" s="4"/>
      <c r="WO270" s="4"/>
      <c r="WP270" s="4"/>
      <c r="WQ270" s="4"/>
      <c r="WR270" s="4"/>
      <c r="WS270" s="4"/>
      <c r="WT270" s="4"/>
      <c r="WU270" s="4"/>
      <c r="WV270" s="4"/>
      <c r="WW270" s="4"/>
      <c r="WX270" s="4"/>
      <c r="WY270" s="4"/>
      <c r="WZ270" s="4"/>
      <c r="XA270" s="4"/>
      <c r="XB270" s="4"/>
      <c r="XC270" s="4"/>
      <c r="XD270" s="4"/>
      <c r="XE270" s="4"/>
      <c r="XF270" s="4"/>
      <c r="XG270" s="4"/>
      <c r="XH270" s="4"/>
      <c r="XI270" s="4"/>
      <c r="XJ270" s="4"/>
      <c r="XK270" s="4"/>
      <c r="XL270" s="4"/>
      <c r="XM270" s="4"/>
      <c r="XN270" s="4"/>
      <c r="XO270" s="4"/>
      <c r="XP270" s="4"/>
      <c r="XQ270" s="4"/>
      <c r="XR270" s="4"/>
      <c r="XS270" s="4"/>
      <c r="XT270" s="4"/>
      <c r="XU270" s="4"/>
      <c r="XV270" s="4"/>
      <c r="XW270" s="4"/>
      <c r="XX270" s="4"/>
      <c r="XY270" s="4"/>
      <c r="XZ270" s="4"/>
      <c r="YA270" s="4"/>
      <c r="YB270" s="4"/>
      <c r="YC270" s="4"/>
      <c r="YD270" s="4"/>
      <c r="YE270" s="4"/>
      <c r="YF270" s="4"/>
      <c r="YG270" s="4"/>
      <c r="YH270" s="4"/>
      <c r="YI270" s="4"/>
      <c r="YJ270" s="4"/>
      <c r="YK270" s="4"/>
      <c r="YL270" s="4"/>
      <c r="YM270" s="4"/>
      <c r="YN270" s="4"/>
      <c r="YO270" s="4"/>
      <c r="YP270" s="4"/>
      <c r="YQ270" s="4"/>
      <c r="YR270" s="4"/>
      <c r="YS270" s="4"/>
      <c r="YT270" s="4"/>
      <c r="YU270" s="4"/>
      <c r="YV270" s="4"/>
      <c r="YW270" s="4"/>
      <c r="YX270" s="4"/>
      <c r="YY270" s="4"/>
      <c r="YZ270" s="4"/>
      <c r="ZA270" s="4"/>
      <c r="ZB270" s="4"/>
      <c r="ZC270" s="4"/>
      <c r="ZD270" s="4"/>
      <c r="ZE270" s="4"/>
      <c r="ZF270" s="4"/>
      <c r="ZG270" s="4"/>
      <c r="ZH270" s="4"/>
      <c r="ZI270" s="4"/>
      <c r="ZJ270" s="4"/>
      <c r="ZK270" s="4"/>
      <c r="ZL270" s="4"/>
      <c r="ZM270" s="4"/>
      <c r="ZN270" s="4"/>
      <c r="ZO270" s="4"/>
      <c r="ZP270" s="4"/>
      <c r="ZQ270" s="4"/>
      <c r="ZR270" s="4"/>
      <c r="ZS270" s="4"/>
      <c r="ZT270" s="4"/>
      <c r="ZU270" s="4"/>
      <c r="ZV270" s="4"/>
      <c r="ZW270" s="4"/>
      <c r="ZX270" s="4"/>
      <c r="ZY270" s="4"/>
      <c r="ZZ270" s="4"/>
      <c r="AAA270" s="4"/>
      <c r="AAB270" s="4"/>
      <c r="AAC270" s="4"/>
      <c r="AAD270" s="4"/>
      <c r="AAE270" s="4"/>
      <c r="AAF270" s="4"/>
      <c r="AAG270" s="4"/>
      <c r="AAH270" s="4"/>
      <c r="AAI270" s="4"/>
      <c r="AAJ270" s="4"/>
      <c r="AAK270" s="4"/>
      <c r="AAL270" s="4"/>
      <c r="AAM270" s="4"/>
      <c r="AAN270" s="4"/>
      <c r="AAO270" s="4"/>
      <c r="AAP270" s="4"/>
      <c r="AAQ270" s="4"/>
      <c r="AAR270" s="4"/>
      <c r="AAS270" s="4"/>
      <c r="AAT270" s="4"/>
      <c r="AAU270" s="4"/>
      <c r="AAV270" s="4"/>
      <c r="AAW270" s="4"/>
      <c r="AAX270" s="4"/>
      <c r="AAY270" s="4"/>
      <c r="AAZ270" s="4"/>
      <c r="ABA270" s="4"/>
      <c r="ABB270" s="4"/>
      <c r="ABC270" s="4"/>
      <c r="ABD270" s="4"/>
      <c r="ABE270" s="4"/>
      <c r="ABF270" s="4"/>
      <c r="ABG270" s="4"/>
      <c r="ABH270" s="4"/>
      <c r="ABI270" s="4"/>
      <c r="ABJ270" s="4"/>
      <c r="ABK270" s="4"/>
      <c r="ABL270" s="4"/>
      <c r="ABM270" s="4"/>
      <c r="ABN270" s="4"/>
      <c r="ABO270" s="4"/>
      <c r="ABP270" s="4"/>
      <c r="ABQ270" s="4"/>
      <c r="ABR270" s="4"/>
      <c r="ABS270" s="4"/>
      <c r="ABT270" s="4"/>
      <c r="ABU270" s="4"/>
      <c r="ABV270" s="4"/>
      <c r="ABW270" s="4"/>
      <c r="ABX270" s="4"/>
      <c r="ABY270" s="4"/>
      <c r="ABZ270" s="4"/>
      <c r="ACA270" s="4"/>
      <c r="ACB270" s="4"/>
      <c r="ACC270" s="4"/>
      <c r="ACD270" s="4"/>
      <c r="ACE270" s="4"/>
      <c r="ACF270" s="4"/>
      <c r="ACG270" s="4"/>
      <c r="ACH270" s="4"/>
      <c r="ACI270" s="4"/>
      <c r="ACJ270" s="4"/>
      <c r="ACK270" s="4"/>
      <c r="ACL270" s="4"/>
      <c r="ACM270" s="4"/>
      <c r="ACN270" s="4"/>
      <c r="ACO270" s="4"/>
      <c r="ACP270" s="4"/>
      <c r="ACQ270" s="4"/>
      <c r="ACR270" s="4"/>
      <c r="ACS270" s="4"/>
      <c r="ACT270" s="4"/>
      <c r="ACU270" s="4"/>
      <c r="ACV270" s="4"/>
      <c r="ACW270" s="4"/>
      <c r="ACX270" s="4"/>
      <c r="ACY270" s="4"/>
      <c r="ACZ270" s="4"/>
      <c r="ADA270" s="4"/>
      <c r="ADB270" s="4"/>
      <c r="ADC270" s="4"/>
      <c r="ADD270" s="4"/>
      <c r="ADE270" s="4"/>
      <c r="ADF270" s="4"/>
      <c r="ADG270" s="4"/>
      <c r="ADH270" s="4"/>
      <c r="ADI270" s="4"/>
      <c r="ADJ270" s="4"/>
      <c r="ADK270" s="4"/>
      <c r="ADL270" s="4"/>
      <c r="ADM270" s="4"/>
      <c r="ADN270" s="4"/>
      <c r="ADO270" s="4"/>
      <c r="ADP270" s="4"/>
      <c r="ADQ270" s="4"/>
      <c r="ADR270" s="4"/>
      <c r="ADS270" s="4"/>
      <c r="ADT270" s="4"/>
      <c r="ADU270" s="4"/>
      <c r="ADV270" s="4"/>
      <c r="ADW270" s="4"/>
      <c r="ADX270" s="4"/>
      <c r="ADY270" s="4"/>
      <c r="ADZ270" s="4"/>
      <c r="AEA270" s="4"/>
      <c r="AEB270" s="4"/>
      <c r="AEC270" s="4"/>
      <c r="AED270" s="4"/>
      <c r="AEE270" s="4"/>
      <c r="AEF270" s="4"/>
      <c r="AEG270" s="4"/>
      <c r="AEH270" s="4"/>
      <c r="AEI270" s="4"/>
      <c r="AEJ270" s="4"/>
      <c r="AEK270" s="4"/>
      <c r="AEL270" s="4"/>
      <c r="AEM270" s="4"/>
      <c r="AEN270" s="4"/>
      <c r="AEO270" s="4"/>
      <c r="AEP270" s="4"/>
      <c r="AEQ270" s="4"/>
      <c r="AER270" s="4"/>
      <c r="AES270" s="4"/>
      <c r="AET270" s="4"/>
      <c r="AEU270" s="4"/>
      <c r="AEV270" s="4"/>
      <c r="AEW270" s="4"/>
      <c r="AEX270" s="4"/>
      <c r="AEY270" s="4"/>
      <c r="AEZ270" s="4"/>
      <c r="AFA270" s="4"/>
      <c r="AFB270" s="4"/>
      <c r="AFC270" s="4"/>
      <c r="AFD270" s="4"/>
      <c r="AFE270" s="4"/>
      <c r="AFF270" s="4"/>
      <c r="AFG270" s="4"/>
      <c r="AFH270" s="4"/>
      <c r="AFI270" s="4"/>
      <c r="AFJ270" s="4"/>
      <c r="AFK270" s="4"/>
      <c r="AFL270" s="4"/>
      <c r="AFM270" s="4"/>
      <c r="AFN270" s="4"/>
      <c r="AFO270" s="4"/>
      <c r="AFP270" s="4"/>
      <c r="AFQ270" s="4"/>
      <c r="AFR270" s="4"/>
      <c r="AFS270" s="4"/>
      <c r="AFT270" s="4"/>
      <c r="AFU270" s="4"/>
      <c r="AFV270" s="4"/>
      <c r="AFW270" s="4"/>
      <c r="AFX270" s="4"/>
      <c r="AFY270" s="4"/>
      <c r="AFZ270" s="4"/>
      <c r="AGA270" s="4"/>
      <c r="AGB270" s="4"/>
      <c r="AGC270" s="4"/>
      <c r="AGD270" s="4"/>
      <c r="AGE270" s="4"/>
      <c r="AGF270" s="4"/>
      <c r="AGG270" s="4"/>
      <c r="AGH270" s="4"/>
      <c r="AGI270" s="4"/>
      <c r="AGJ270" s="4"/>
      <c r="AGK270" s="4"/>
      <c r="AGL270" s="4"/>
      <c r="AGM270" s="4"/>
      <c r="AGN270" s="4"/>
      <c r="AGO270" s="4"/>
      <c r="AGP270" s="4"/>
      <c r="AGQ270" s="4"/>
      <c r="AGR270" s="4"/>
      <c r="AGS270" s="4"/>
      <c r="AGT270" s="4"/>
      <c r="AGU270" s="4"/>
      <c r="AGV270" s="4"/>
      <c r="AGW270" s="4"/>
      <c r="AGX270" s="4"/>
      <c r="AGY270" s="4"/>
      <c r="AGZ270" s="4"/>
      <c r="AHA270" s="4"/>
      <c r="AHB270" s="4"/>
      <c r="AHC270" s="4"/>
      <c r="AHD270" s="4"/>
      <c r="AHE270" s="4"/>
      <c r="AHF270" s="4"/>
      <c r="AHG270" s="4"/>
      <c r="AHH270" s="4"/>
      <c r="AHI270" s="4"/>
      <c r="AHJ270" s="4"/>
      <c r="AHK270" s="4"/>
      <c r="AHL270" s="4"/>
      <c r="AHM270" s="4"/>
      <c r="AHN270" s="4"/>
      <c r="AHO270" s="4"/>
      <c r="AHP270" s="4"/>
      <c r="AHQ270" s="4"/>
      <c r="AHR270" s="4"/>
      <c r="AHS270" s="4"/>
      <c r="AHT270" s="4"/>
      <c r="AHU270" s="4"/>
      <c r="AHV270" s="4"/>
      <c r="AHW270" s="4"/>
      <c r="AHX270" s="4"/>
      <c r="AHY270" s="4"/>
      <c r="AHZ270" s="4"/>
      <c r="AIA270" s="4"/>
      <c r="AIB270" s="4"/>
      <c r="AIC270" s="4"/>
      <c r="AID270" s="4"/>
      <c r="AIE270" s="4"/>
      <c r="AIF270" s="4"/>
      <c r="AIG270" s="4"/>
      <c r="AIH270" s="4"/>
      <c r="AII270" s="4"/>
      <c r="AIJ270" s="4"/>
      <c r="AIK270" s="4"/>
      <c r="AIL270" s="4"/>
      <c r="AIM270" s="4"/>
      <c r="AIN270" s="4"/>
      <c r="AIO270" s="4"/>
      <c r="AIP270" s="4"/>
      <c r="AIQ270" s="4"/>
      <c r="AIR270" s="4"/>
      <c r="AIS270" s="4"/>
      <c r="AIT270" s="4"/>
      <c r="AIU270" s="4"/>
      <c r="AIV270" s="4"/>
      <c r="AIW270" s="4"/>
      <c r="AIX270" s="4"/>
      <c r="AIY270" s="4"/>
      <c r="AIZ270" s="4"/>
      <c r="AJA270" s="4"/>
      <c r="AJB270" s="4"/>
      <c r="AJC270" s="4"/>
      <c r="AJD270" s="4"/>
      <c r="AJE270" s="4"/>
      <c r="AJF270" s="4"/>
      <c r="AJG270" s="4"/>
      <c r="AJH270" s="4"/>
      <c r="AJI270" s="4"/>
      <c r="AJJ270" s="4"/>
      <c r="AJK270" s="4"/>
      <c r="AJL270" s="4"/>
      <c r="AJM270" s="4"/>
      <c r="AJN270" s="4"/>
      <c r="AJO270" s="4"/>
      <c r="AJP270" s="4"/>
      <c r="AJQ270" s="4"/>
      <c r="AJR270" s="4"/>
      <c r="AJS270" s="4"/>
      <c r="AJT270" s="4"/>
      <c r="AJU270" s="4"/>
      <c r="AJV270" s="4"/>
      <c r="AJW270" s="4"/>
      <c r="AJX270" s="4"/>
      <c r="AJY270" s="4"/>
      <c r="AJZ270" s="4"/>
      <c r="AKA270" s="4"/>
      <c r="AKB270" s="4"/>
      <c r="AKC270" s="4"/>
      <c r="AKD270" s="4"/>
      <c r="AKE270" s="4"/>
      <c r="AKF270" s="4"/>
      <c r="AKG270" s="4"/>
      <c r="AKH270" s="4"/>
      <c r="AKI270" s="4"/>
      <c r="AKJ270" s="4"/>
      <c r="AKK270" s="4"/>
      <c r="AKL270" s="4"/>
      <c r="AKM270" s="4"/>
      <c r="AKN270" s="4"/>
      <c r="AKO270" s="4"/>
      <c r="AKP270" s="4"/>
      <c r="AKQ270" s="4"/>
      <c r="AKR270" s="4"/>
      <c r="AKS270" s="4"/>
      <c r="AKT270" s="4"/>
      <c r="AKU270" s="4"/>
      <c r="AKV270" s="4"/>
      <c r="AKW270" s="4"/>
      <c r="AKX270" s="4"/>
      <c r="AKY270" s="4"/>
      <c r="AKZ270" s="4"/>
      <c r="ALA270" s="4"/>
      <c r="ALB270" s="4"/>
      <c r="ALC270" s="4"/>
      <c r="ALD270" s="4"/>
      <c r="ALE270" s="4"/>
      <c r="ALF270" s="4"/>
      <c r="ALG270" s="4"/>
      <c r="ALH270" s="4"/>
      <c r="ALI270" s="4"/>
      <c r="ALJ270" s="4"/>
      <c r="ALK270" s="4"/>
      <c r="ALL270" s="4"/>
      <c r="ALM270" s="4"/>
      <c r="ALN270" s="4"/>
      <c r="ALO270" s="4"/>
      <c r="ALP270" s="4"/>
      <c r="ALQ270" s="4"/>
      <c r="ALR270" s="4"/>
      <c r="ALS270" s="4"/>
      <c r="ALT270" s="4"/>
      <c r="ALU270" s="4"/>
      <c r="ALV270" s="4"/>
      <c r="ALW270" s="4"/>
      <c r="ALX270" s="4"/>
      <c r="ALY270" s="4"/>
      <c r="ALZ270" s="4"/>
      <c r="AMA270" s="4"/>
      <c r="AMB270" s="4"/>
      <c r="AMC270" s="4"/>
      <c r="AMD270" s="4"/>
      <c r="AME270" s="4"/>
      <c r="AMF270" s="4"/>
      <c r="AMG270" s="4"/>
      <c r="AMH270" s="4"/>
      <c r="AMI270" s="4"/>
      <c r="AMJ270" s="4"/>
      <c r="AMK270" s="4"/>
    </row>
    <row r="271" spans="1:1025" ht="17.100000000000001" customHeight="1">
      <c r="A271" s="21" t="s">
        <v>1195</v>
      </c>
      <c r="B271" s="20">
        <f>SUM(C271:W271)</f>
        <v>72</v>
      </c>
      <c r="D271" s="20">
        <v>0</v>
      </c>
      <c r="E271" s="3">
        <v>0</v>
      </c>
      <c r="F271" s="3">
        <v>0</v>
      </c>
      <c r="H271" s="4"/>
      <c r="O271" s="4">
        <v>72</v>
      </c>
      <c r="JA271" s="4"/>
      <c r="JB271" s="4"/>
      <c r="JC271" s="4"/>
      <c r="JD271" s="4"/>
      <c r="JE271" s="4"/>
      <c r="JF271" s="4"/>
      <c r="JG271" s="4"/>
      <c r="JH271" s="4"/>
      <c r="JI271" s="4"/>
      <c r="JJ271" s="4"/>
      <c r="JK271" s="4"/>
      <c r="JL271" s="4"/>
      <c r="JM271" s="4"/>
      <c r="JN271" s="4"/>
      <c r="JO271" s="4"/>
      <c r="JP271" s="4"/>
      <c r="JQ271" s="4"/>
      <c r="JR271" s="4"/>
      <c r="JS271" s="4"/>
      <c r="JT271" s="4"/>
      <c r="JU271" s="4"/>
      <c r="JV271" s="4"/>
      <c r="JW271" s="4"/>
      <c r="JX271" s="4"/>
      <c r="JY271" s="4"/>
      <c r="JZ271" s="4"/>
      <c r="KA271" s="4"/>
      <c r="KB271" s="4"/>
      <c r="KC271" s="4"/>
      <c r="KD271" s="4"/>
      <c r="KE271" s="4"/>
      <c r="KF271" s="4"/>
      <c r="KG271" s="4"/>
      <c r="KH271" s="4"/>
      <c r="KI271" s="4"/>
      <c r="KJ271" s="4"/>
      <c r="KK271" s="4"/>
      <c r="KL271" s="4"/>
      <c r="KM271" s="4"/>
      <c r="KN271" s="4"/>
      <c r="KO271" s="4"/>
      <c r="KP271" s="4"/>
      <c r="KQ271" s="4"/>
      <c r="KR271" s="4"/>
      <c r="KS271" s="4"/>
      <c r="KT271" s="4"/>
      <c r="KU271" s="4"/>
      <c r="KV271" s="4"/>
      <c r="KW271" s="4"/>
      <c r="KX271" s="4"/>
      <c r="KY271" s="4"/>
      <c r="KZ271" s="4"/>
      <c r="LA271" s="4"/>
      <c r="LB271" s="4"/>
      <c r="LC271" s="4"/>
      <c r="LD271" s="4"/>
      <c r="LE271" s="4"/>
      <c r="LF271" s="4"/>
      <c r="LG271" s="4"/>
      <c r="LH271" s="4"/>
      <c r="LI271" s="4"/>
      <c r="LJ271" s="4"/>
      <c r="LK271" s="4"/>
      <c r="LL271" s="4"/>
      <c r="LM271" s="4"/>
      <c r="LN271" s="4"/>
      <c r="LO271" s="4"/>
      <c r="LP271" s="4"/>
      <c r="LQ271" s="4"/>
      <c r="LR271" s="4"/>
      <c r="LS271" s="4"/>
      <c r="LT271" s="4"/>
      <c r="LU271" s="4"/>
      <c r="LV271" s="4"/>
      <c r="LW271" s="4"/>
      <c r="LX271" s="4"/>
      <c r="LY271" s="4"/>
      <c r="LZ271" s="4"/>
      <c r="MA271" s="4"/>
      <c r="MB271" s="4"/>
      <c r="MC271" s="4"/>
      <c r="MD271" s="4"/>
      <c r="ME271" s="4"/>
      <c r="MF271" s="4"/>
      <c r="MG271" s="4"/>
      <c r="MH271" s="4"/>
      <c r="MI271" s="4"/>
      <c r="MJ271" s="4"/>
      <c r="MK271" s="4"/>
      <c r="ML271" s="4"/>
      <c r="MM271" s="4"/>
      <c r="MN271" s="4"/>
      <c r="MO271" s="4"/>
      <c r="MP271" s="4"/>
      <c r="MQ271" s="4"/>
      <c r="MR271" s="4"/>
      <c r="MS271" s="4"/>
      <c r="MT271" s="4"/>
      <c r="MU271" s="4"/>
      <c r="MV271" s="4"/>
      <c r="MW271" s="4"/>
      <c r="MX271" s="4"/>
      <c r="MY271" s="4"/>
      <c r="MZ271" s="4"/>
      <c r="NA271" s="4"/>
      <c r="NB271" s="4"/>
      <c r="NC271" s="4"/>
      <c r="ND271" s="4"/>
      <c r="NE271" s="4"/>
      <c r="NF271" s="4"/>
      <c r="NG271" s="4"/>
      <c r="NH271" s="4"/>
      <c r="NI271" s="4"/>
      <c r="NJ271" s="4"/>
      <c r="NK271" s="4"/>
      <c r="NL271" s="4"/>
      <c r="NM271" s="4"/>
      <c r="NN271" s="4"/>
      <c r="NO271" s="4"/>
      <c r="NP271" s="4"/>
      <c r="NQ271" s="4"/>
      <c r="NR271" s="4"/>
      <c r="NS271" s="4"/>
      <c r="NT271" s="4"/>
      <c r="NU271" s="4"/>
      <c r="NV271" s="4"/>
      <c r="NW271" s="4"/>
      <c r="NX271" s="4"/>
      <c r="NY271" s="4"/>
      <c r="NZ271" s="4"/>
      <c r="OA271" s="4"/>
      <c r="OB271" s="4"/>
      <c r="OC271" s="4"/>
      <c r="OD271" s="4"/>
      <c r="OE271" s="4"/>
      <c r="OF271" s="4"/>
      <c r="OG271" s="4"/>
      <c r="OH271" s="4"/>
      <c r="OI271" s="4"/>
      <c r="OJ271" s="4"/>
      <c r="OK271" s="4"/>
      <c r="OL271" s="4"/>
      <c r="OM271" s="4"/>
      <c r="ON271" s="4"/>
      <c r="OO271" s="4"/>
      <c r="OP271" s="4"/>
      <c r="OQ271" s="4"/>
      <c r="OR271" s="4"/>
      <c r="OS271" s="4"/>
      <c r="OT271" s="4"/>
      <c r="OU271" s="4"/>
      <c r="OV271" s="4"/>
      <c r="OW271" s="4"/>
      <c r="OX271" s="4"/>
      <c r="OY271" s="4"/>
      <c r="OZ271" s="4"/>
      <c r="PA271" s="4"/>
      <c r="PB271" s="4"/>
      <c r="PC271" s="4"/>
      <c r="PD271" s="4"/>
      <c r="PE271" s="4"/>
      <c r="PF271" s="4"/>
      <c r="PG271" s="4"/>
      <c r="PH271" s="4"/>
      <c r="PI271" s="4"/>
      <c r="PJ271" s="4"/>
      <c r="PK271" s="4"/>
      <c r="PL271" s="4"/>
      <c r="PM271" s="4"/>
      <c r="PN271" s="4"/>
      <c r="PO271" s="4"/>
      <c r="PP271" s="4"/>
      <c r="PQ271" s="4"/>
      <c r="PR271" s="4"/>
      <c r="PS271" s="4"/>
      <c r="PT271" s="4"/>
      <c r="PU271" s="4"/>
      <c r="PV271" s="4"/>
      <c r="PW271" s="4"/>
      <c r="PX271" s="4"/>
      <c r="PY271" s="4"/>
      <c r="PZ271" s="4"/>
      <c r="QA271" s="4"/>
      <c r="QB271" s="4"/>
      <c r="QC271" s="4"/>
      <c r="QD271" s="4"/>
      <c r="QE271" s="4"/>
      <c r="QF271" s="4"/>
      <c r="QG271" s="4"/>
      <c r="QH271" s="4"/>
      <c r="QI271" s="4"/>
      <c r="QJ271" s="4"/>
      <c r="QK271" s="4"/>
      <c r="QL271" s="4"/>
      <c r="QM271" s="4"/>
      <c r="QN271" s="4"/>
      <c r="QO271" s="4"/>
      <c r="QP271" s="4"/>
      <c r="QQ271" s="4"/>
      <c r="QR271" s="4"/>
      <c r="QS271" s="4"/>
      <c r="QT271" s="4"/>
      <c r="QU271" s="4"/>
      <c r="QV271" s="4"/>
      <c r="QW271" s="4"/>
      <c r="QX271" s="4"/>
      <c r="QY271" s="4"/>
      <c r="QZ271" s="4"/>
      <c r="RA271" s="4"/>
      <c r="RB271" s="4"/>
      <c r="RC271" s="4"/>
      <c r="RD271" s="4"/>
      <c r="RE271" s="4"/>
      <c r="RF271" s="4"/>
      <c r="RG271" s="4"/>
      <c r="RH271" s="4"/>
      <c r="RI271" s="4"/>
      <c r="RJ271" s="4"/>
      <c r="RK271" s="4"/>
      <c r="RL271" s="4"/>
      <c r="RM271" s="4"/>
      <c r="RN271" s="4"/>
      <c r="RO271" s="4"/>
      <c r="RP271" s="4"/>
      <c r="RQ271" s="4"/>
      <c r="RR271" s="4"/>
      <c r="RS271" s="4"/>
      <c r="RT271" s="4"/>
      <c r="RU271" s="4"/>
      <c r="RV271" s="4"/>
      <c r="RW271" s="4"/>
      <c r="RX271" s="4"/>
      <c r="RY271" s="4"/>
      <c r="RZ271" s="4"/>
      <c r="SA271" s="4"/>
      <c r="SB271" s="4"/>
      <c r="SC271" s="4"/>
      <c r="SD271" s="4"/>
      <c r="SE271" s="4"/>
      <c r="SF271" s="4"/>
      <c r="SG271" s="4"/>
      <c r="SH271" s="4"/>
      <c r="SI271" s="4"/>
      <c r="SJ271" s="4"/>
      <c r="SK271" s="4"/>
      <c r="SL271" s="4"/>
      <c r="SM271" s="4"/>
      <c r="SN271" s="4"/>
      <c r="SO271" s="4"/>
      <c r="SP271" s="4"/>
      <c r="SQ271" s="4"/>
      <c r="SR271" s="4"/>
      <c r="SS271" s="4"/>
      <c r="ST271" s="4"/>
      <c r="SU271" s="4"/>
      <c r="SV271" s="4"/>
      <c r="SW271" s="4"/>
      <c r="SX271" s="4"/>
      <c r="SY271" s="4"/>
      <c r="SZ271" s="4"/>
      <c r="TA271" s="4"/>
      <c r="TB271" s="4"/>
      <c r="TC271" s="4"/>
      <c r="TD271" s="4"/>
      <c r="TE271" s="4"/>
      <c r="TF271" s="4"/>
      <c r="TG271" s="4"/>
      <c r="TH271" s="4"/>
      <c r="TI271" s="4"/>
      <c r="TJ271" s="4"/>
      <c r="TK271" s="4"/>
      <c r="TL271" s="4"/>
      <c r="TM271" s="4"/>
      <c r="TN271" s="4"/>
      <c r="TO271" s="4"/>
      <c r="TP271" s="4"/>
      <c r="TQ271" s="4"/>
      <c r="TR271" s="4"/>
      <c r="TS271" s="4"/>
      <c r="TT271" s="4"/>
      <c r="TU271" s="4"/>
      <c r="TV271" s="4"/>
      <c r="TW271" s="4"/>
      <c r="TX271" s="4"/>
      <c r="TY271" s="4"/>
      <c r="TZ271" s="4"/>
      <c r="UA271" s="4"/>
      <c r="UB271" s="4"/>
      <c r="UC271" s="4"/>
      <c r="UD271" s="4"/>
      <c r="UE271" s="4"/>
      <c r="UF271" s="4"/>
      <c r="UG271" s="4"/>
      <c r="UH271" s="4"/>
      <c r="UI271" s="4"/>
      <c r="UJ271" s="4"/>
      <c r="UK271" s="4"/>
      <c r="UL271" s="4"/>
      <c r="UM271" s="4"/>
      <c r="UN271" s="4"/>
      <c r="UO271" s="4"/>
      <c r="UP271" s="4"/>
      <c r="UQ271" s="4"/>
      <c r="UR271" s="4"/>
      <c r="US271" s="4"/>
      <c r="UT271" s="4"/>
      <c r="UU271" s="4"/>
      <c r="UV271" s="4"/>
      <c r="UW271" s="4"/>
      <c r="UX271" s="4"/>
      <c r="UY271" s="4"/>
      <c r="UZ271" s="4"/>
      <c r="VA271" s="4"/>
      <c r="VB271" s="4"/>
      <c r="VC271" s="4"/>
      <c r="VD271" s="4"/>
      <c r="VE271" s="4"/>
      <c r="VF271" s="4"/>
      <c r="VG271" s="4"/>
      <c r="VH271" s="4"/>
      <c r="VI271" s="4"/>
      <c r="VJ271" s="4"/>
      <c r="VK271" s="4"/>
      <c r="VL271" s="4"/>
      <c r="VM271" s="4"/>
      <c r="VN271" s="4"/>
      <c r="VO271" s="4"/>
      <c r="VP271" s="4"/>
      <c r="VQ271" s="4"/>
      <c r="VR271" s="4"/>
      <c r="VS271" s="4"/>
      <c r="VT271" s="4"/>
      <c r="VU271" s="4"/>
      <c r="VV271" s="4"/>
      <c r="VW271" s="4"/>
      <c r="VX271" s="4"/>
      <c r="VY271" s="4"/>
      <c r="VZ271" s="4"/>
      <c r="WA271" s="4"/>
      <c r="WB271" s="4"/>
      <c r="WC271" s="4"/>
      <c r="WD271" s="4"/>
      <c r="WE271" s="4"/>
      <c r="WF271" s="4"/>
      <c r="WG271" s="4"/>
      <c r="WH271" s="4"/>
      <c r="WI271" s="4"/>
      <c r="WJ271" s="4"/>
      <c r="WK271" s="4"/>
      <c r="WL271" s="4"/>
      <c r="WM271" s="4"/>
      <c r="WN271" s="4"/>
      <c r="WO271" s="4"/>
      <c r="WP271" s="4"/>
      <c r="WQ271" s="4"/>
      <c r="WR271" s="4"/>
      <c r="WS271" s="4"/>
      <c r="WT271" s="4"/>
      <c r="WU271" s="4"/>
      <c r="WV271" s="4"/>
      <c r="WW271" s="4"/>
      <c r="WX271" s="4"/>
      <c r="WY271" s="4"/>
      <c r="WZ271" s="4"/>
      <c r="XA271" s="4"/>
      <c r="XB271" s="4"/>
      <c r="XC271" s="4"/>
      <c r="XD271" s="4"/>
      <c r="XE271" s="4"/>
      <c r="XF271" s="4"/>
      <c r="XG271" s="4"/>
      <c r="XH271" s="4"/>
      <c r="XI271" s="4"/>
      <c r="XJ271" s="4"/>
      <c r="XK271" s="4"/>
      <c r="XL271" s="4"/>
      <c r="XM271" s="4"/>
      <c r="XN271" s="4"/>
      <c r="XO271" s="4"/>
      <c r="XP271" s="4"/>
      <c r="XQ271" s="4"/>
      <c r="XR271" s="4"/>
      <c r="XS271" s="4"/>
      <c r="XT271" s="4"/>
      <c r="XU271" s="4"/>
      <c r="XV271" s="4"/>
      <c r="XW271" s="4"/>
      <c r="XX271" s="4"/>
      <c r="XY271" s="4"/>
      <c r="XZ271" s="4"/>
      <c r="YA271" s="4"/>
      <c r="YB271" s="4"/>
      <c r="YC271" s="4"/>
      <c r="YD271" s="4"/>
      <c r="YE271" s="4"/>
      <c r="YF271" s="4"/>
      <c r="YG271" s="4"/>
      <c r="YH271" s="4"/>
      <c r="YI271" s="4"/>
      <c r="YJ271" s="4"/>
      <c r="YK271" s="4"/>
      <c r="YL271" s="4"/>
      <c r="YM271" s="4"/>
      <c r="YN271" s="4"/>
      <c r="YO271" s="4"/>
      <c r="YP271" s="4"/>
      <c r="YQ271" s="4"/>
      <c r="YR271" s="4"/>
      <c r="YS271" s="4"/>
      <c r="YT271" s="4"/>
      <c r="YU271" s="4"/>
      <c r="YV271" s="4"/>
      <c r="YW271" s="4"/>
      <c r="YX271" s="4"/>
      <c r="YY271" s="4"/>
      <c r="YZ271" s="4"/>
      <c r="ZA271" s="4"/>
      <c r="ZB271" s="4"/>
      <c r="ZC271" s="4"/>
      <c r="ZD271" s="4"/>
      <c r="ZE271" s="4"/>
      <c r="ZF271" s="4"/>
      <c r="ZG271" s="4"/>
      <c r="ZH271" s="4"/>
      <c r="ZI271" s="4"/>
      <c r="ZJ271" s="4"/>
      <c r="ZK271" s="4"/>
      <c r="ZL271" s="4"/>
      <c r="ZM271" s="4"/>
      <c r="ZN271" s="4"/>
      <c r="ZO271" s="4"/>
      <c r="ZP271" s="4"/>
      <c r="ZQ271" s="4"/>
      <c r="ZR271" s="4"/>
      <c r="ZS271" s="4"/>
      <c r="ZT271" s="4"/>
      <c r="ZU271" s="4"/>
      <c r="ZV271" s="4"/>
      <c r="ZW271" s="4"/>
      <c r="ZX271" s="4"/>
      <c r="ZY271" s="4"/>
      <c r="ZZ271" s="4"/>
      <c r="AAA271" s="4"/>
      <c r="AAB271" s="4"/>
      <c r="AAC271" s="4"/>
      <c r="AAD271" s="4"/>
      <c r="AAE271" s="4"/>
      <c r="AAF271" s="4"/>
      <c r="AAG271" s="4"/>
      <c r="AAH271" s="4"/>
      <c r="AAI271" s="4"/>
      <c r="AAJ271" s="4"/>
      <c r="AAK271" s="4"/>
      <c r="AAL271" s="4"/>
      <c r="AAM271" s="4"/>
      <c r="AAN271" s="4"/>
      <c r="AAO271" s="4"/>
      <c r="AAP271" s="4"/>
      <c r="AAQ271" s="4"/>
      <c r="AAR271" s="4"/>
      <c r="AAS271" s="4"/>
      <c r="AAT271" s="4"/>
      <c r="AAU271" s="4"/>
      <c r="AAV271" s="4"/>
      <c r="AAW271" s="4"/>
      <c r="AAX271" s="4"/>
      <c r="AAY271" s="4"/>
      <c r="AAZ271" s="4"/>
      <c r="ABA271" s="4"/>
      <c r="ABB271" s="4"/>
      <c r="ABC271" s="4"/>
      <c r="ABD271" s="4"/>
      <c r="ABE271" s="4"/>
      <c r="ABF271" s="4"/>
      <c r="ABG271" s="4"/>
      <c r="ABH271" s="4"/>
      <c r="ABI271" s="4"/>
      <c r="ABJ271" s="4"/>
      <c r="ABK271" s="4"/>
      <c r="ABL271" s="4"/>
      <c r="ABM271" s="4"/>
      <c r="ABN271" s="4"/>
      <c r="ABO271" s="4"/>
      <c r="ABP271" s="4"/>
      <c r="ABQ271" s="4"/>
      <c r="ABR271" s="4"/>
      <c r="ABS271" s="4"/>
      <c r="ABT271" s="4"/>
      <c r="ABU271" s="4"/>
      <c r="ABV271" s="4"/>
      <c r="ABW271" s="4"/>
      <c r="ABX271" s="4"/>
      <c r="ABY271" s="4"/>
      <c r="ABZ271" s="4"/>
      <c r="ACA271" s="4"/>
      <c r="ACB271" s="4"/>
      <c r="ACC271" s="4"/>
      <c r="ACD271" s="4"/>
      <c r="ACE271" s="4"/>
      <c r="ACF271" s="4"/>
      <c r="ACG271" s="4"/>
      <c r="ACH271" s="4"/>
      <c r="ACI271" s="4"/>
      <c r="ACJ271" s="4"/>
      <c r="ACK271" s="4"/>
      <c r="ACL271" s="4"/>
      <c r="ACM271" s="4"/>
      <c r="ACN271" s="4"/>
      <c r="ACO271" s="4"/>
      <c r="ACP271" s="4"/>
      <c r="ACQ271" s="4"/>
      <c r="ACR271" s="4"/>
      <c r="ACS271" s="4"/>
      <c r="ACT271" s="4"/>
      <c r="ACU271" s="4"/>
      <c r="ACV271" s="4"/>
      <c r="ACW271" s="4"/>
      <c r="ACX271" s="4"/>
      <c r="ACY271" s="4"/>
      <c r="ACZ271" s="4"/>
      <c r="ADA271" s="4"/>
      <c r="ADB271" s="4"/>
      <c r="ADC271" s="4"/>
      <c r="ADD271" s="4"/>
      <c r="ADE271" s="4"/>
      <c r="ADF271" s="4"/>
      <c r="ADG271" s="4"/>
      <c r="ADH271" s="4"/>
      <c r="ADI271" s="4"/>
      <c r="ADJ271" s="4"/>
      <c r="ADK271" s="4"/>
      <c r="ADL271" s="4"/>
      <c r="ADM271" s="4"/>
      <c r="ADN271" s="4"/>
      <c r="ADO271" s="4"/>
      <c r="ADP271" s="4"/>
      <c r="ADQ271" s="4"/>
      <c r="ADR271" s="4"/>
      <c r="ADS271" s="4"/>
      <c r="ADT271" s="4"/>
      <c r="ADU271" s="4"/>
      <c r="ADV271" s="4"/>
      <c r="ADW271" s="4"/>
      <c r="ADX271" s="4"/>
      <c r="ADY271" s="4"/>
      <c r="ADZ271" s="4"/>
      <c r="AEA271" s="4"/>
      <c r="AEB271" s="4"/>
      <c r="AEC271" s="4"/>
      <c r="AED271" s="4"/>
      <c r="AEE271" s="4"/>
      <c r="AEF271" s="4"/>
      <c r="AEG271" s="4"/>
      <c r="AEH271" s="4"/>
      <c r="AEI271" s="4"/>
      <c r="AEJ271" s="4"/>
      <c r="AEK271" s="4"/>
      <c r="AEL271" s="4"/>
      <c r="AEM271" s="4"/>
      <c r="AEN271" s="4"/>
      <c r="AEO271" s="4"/>
      <c r="AEP271" s="4"/>
      <c r="AEQ271" s="4"/>
      <c r="AER271" s="4"/>
      <c r="AES271" s="4"/>
      <c r="AET271" s="4"/>
      <c r="AEU271" s="4"/>
      <c r="AEV271" s="4"/>
      <c r="AEW271" s="4"/>
      <c r="AEX271" s="4"/>
      <c r="AEY271" s="4"/>
      <c r="AEZ271" s="4"/>
      <c r="AFA271" s="4"/>
      <c r="AFB271" s="4"/>
      <c r="AFC271" s="4"/>
      <c r="AFD271" s="4"/>
      <c r="AFE271" s="4"/>
      <c r="AFF271" s="4"/>
      <c r="AFG271" s="4"/>
      <c r="AFH271" s="4"/>
      <c r="AFI271" s="4"/>
      <c r="AFJ271" s="4"/>
      <c r="AFK271" s="4"/>
      <c r="AFL271" s="4"/>
      <c r="AFM271" s="4"/>
      <c r="AFN271" s="4"/>
      <c r="AFO271" s="4"/>
      <c r="AFP271" s="4"/>
      <c r="AFQ271" s="4"/>
      <c r="AFR271" s="4"/>
      <c r="AFS271" s="4"/>
      <c r="AFT271" s="4"/>
      <c r="AFU271" s="4"/>
      <c r="AFV271" s="4"/>
      <c r="AFW271" s="4"/>
      <c r="AFX271" s="4"/>
      <c r="AFY271" s="4"/>
      <c r="AFZ271" s="4"/>
      <c r="AGA271" s="4"/>
      <c r="AGB271" s="4"/>
      <c r="AGC271" s="4"/>
      <c r="AGD271" s="4"/>
      <c r="AGE271" s="4"/>
      <c r="AGF271" s="4"/>
      <c r="AGG271" s="4"/>
      <c r="AGH271" s="4"/>
      <c r="AGI271" s="4"/>
      <c r="AGJ271" s="4"/>
      <c r="AGK271" s="4"/>
      <c r="AGL271" s="4"/>
      <c r="AGM271" s="4"/>
      <c r="AGN271" s="4"/>
      <c r="AGO271" s="4"/>
      <c r="AGP271" s="4"/>
      <c r="AGQ271" s="4"/>
      <c r="AGR271" s="4"/>
      <c r="AGS271" s="4"/>
      <c r="AGT271" s="4"/>
      <c r="AGU271" s="4"/>
      <c r="AGV271" s="4"/>
      <c r="AGW271" s="4"/>
      <c r="AGX271" s="4"/>
      <c r="AGY271" s="4"/>
      <c r="AGZ271" s="4"/>
      <c r="AHA271" s="4"/>
      <c r="AHB271" s="4"/>
      <c r="AHC271" s="4"/>
      <c r="AHD271" s="4"/>
      <c r="AHE271" s="4"/>
      <c r="AHF271" s="4"/>
      <c r="AHG271" s="4"/>
      <c r="AHH271" s="4"/>
      <c r="AHI271" s="4"/>
      <c r="AHJ271" s="4"/>
      <c r="AHK271" s="4"/>
      <c r="AHL271" s="4"/>
      <c r="AHM271" s="4"/>
      <c r="AHN271" s="4"/>
      <c r="AHO271" s="4"/>
      <c r="AHP271" s="4"/>
      <c r="AHQ271" s="4"/>
      <c r="AHR271" s="4"/>
      <c r="AHS271" s="4"/>
      <c r="AHT271" s="4"/>
      <c r="AHU271" s="4"/>
      <c r="AHV271" s="4"/>
      <c r="AHW271" s="4"/>
      <c r="AHX271" s="4"/>
      <c r="AHY271" s="4"/>
      <c r="AHZ271" s="4"/>
      <c r="AIA271" s="4"/>
      <c r="AIB271" s="4"/>
      <c r="AIC271" s="4"/>
      <c r="AID271" s="4"/>
      <c r="AIE271" s="4"/>
      <c r="AIF271" s="4"/>
      <c r="AIG271" s="4"/>
      <c r="AIH271" s="4"/>
      <c r="AII271" s="4"/>
      <c r="AIJ271" s="4"/>
      <c r="AIK271" s="4"/>
      <c r="AIL271" s="4"/>
      <c r="AIM271" s="4"/>
      <c r="AIN271" s="4"/>
      <c r="AIO271" s="4"/>
      <c r="AIP271" s="4"/>
      <c r="AIQ271" s="4"/>
      <c r="AIR271" s="4"/>
      <c r="AIS271" s="4"/>
      <c r="AIT271" s="4"/>
      <c r="AIU271" s="4"/>
      <c r="AIV271" s="4"/>
      <c r="AIW271" s="4"/>
      <c r="AIX271" s="4"/>
      <c r="AIY271" s="4"/>
      <c r="AIZ271" s="4"/>
      <c r="AJA271" s="4"/>
      <c r="AJB271" s="4"/>
      <c r="AJC271" s="4"/>
      <c r="AJD271" s="4"/>
      <c r="AJE271" s="4"/>
      <c r="AJF271" s="4"/>
      <c r="AJG271" s="4"/>
      <c r="AJH271" s="4"/>
      <c r="AJI271" s="4"/>
      <c r="AJJ271" s="4"/>
      <c r="AJK271" s="4"/>
      <c r="AJL271" s="4"/>
      <c r="AJM271" s="4"/>
      <c r="AJN271" s="4"/>
      <c r="AJO271" s="4"/>
      <c r="AJP271" s="4"/>
      <c r="AJQ271" s="4"/>
      <c r="AJR271" s="4"/>
      <c r="AJS271" s="4"/>
      <c r="AJT271" s="4"/>
      <c r="AJU271" s="4"/>
      <c r="AJV271" s="4"/>
      <c r="AJW271" s="4"/>
      <c r="AJX271" s="4"/>
      <c r="AJY271" s="4"/>
      <c r="AJZ271" s="4"/>
      <c r="AKA271" s="4"/>
      <c r="AKB271" s="4"/>
      <c r="AKC271" s="4"/>
      <c r="AKD271" s="4"/>
      <c r="AKE271" s="4"/>
      <c r="AKF271" s="4"/>
      <c r="AKG271" s="4"/>
      <c r="AKH271" s="4"/>
      <c r="AKI271" s="4"/>
      <c r="AKJ271" s="4"/>
      <c r="AKK271" s="4"/>
      <c r="AKL271" s="4"/>
      <c r="AKM271" s="4"/>
      <c r="AKN271" s="4"/>
      <c r="AKO271" s="4"/>
      <c r="AKP271" s="4"/>
      <c r="AKQ271" s="4"/>
      <c r="AKR271" s="4"/>
      <c r="AKS271" s="4"/>
      <c r="AKT271" s="4"/>
      <c r="AKU271" s="4"/>
      <c r="AKV271" s="4"/>
      <c r="AKW271" s="4"/>
      <c r="AKX271" s="4"/>
      <c r="AKY271" s="4"/>
      <c r="AKZ271" s="4"/>
      <c r="ALA271" s="4"/>
      <c r="ALB271" s="4"/>
      <c r="ALC271" s="4"/>
      <c r="ALD271" s="4"/>
      <c r="ALE271" s="4"/>
      <c r="ALF271" s="4"/>
      <c r="ALG271" s="4"/>
      <c r="ALH271" s="4"/>
      <c r="ALI271" s="4"/>
      <c r="ALJ271" s="4"/>
      <c r="ALK271" s="4"/>
      <c r="ALL271" s="4"/>
      <c r="ALM271" s="4"/>
      <c r="ALN271" s="4"/>
      <c r="ALO271" s="4"/>
      <c r="ALP271" s="4"/>
      <c r="ALQ271" s="4"/>
      <c r="ALR271" s="4"/>
      <c r="ALS271" s="4"/>
      <c r="ALT271" s="4"/>
      <c r="ALU271" s="4"/>
      <c r="ALV271" s="4"/>
      <c r="ALW271" s="4"/>
      <c r="ALX271" s="4"/>
      <c r="ALY271" s="4"/>
      <c r="ALZ271" s="4"/>
      <c r="AMA271" s="4"/>
      <c r="AMB271" s="4"/>
      <c r="AMC271" s="4"/>
      <c r="AMD271" s="4"/>
      <c r="AME271" s="4"/>
      <c r="AMF271" s="4"/>
      <c r="AMG271" s="4"/>
      <c r="AMH271" s="4"/>
      <c r="AMI271" s="4"/>
      <c r="AMJ271" s="4"/>
      <c r="AMK271" s="4"/>
    </row>
    <row r="272" spans="1:1025" ht="17.100000000000001" customHeight="1">
      <c r="A272" s="21" t="s">
        <v>1196</v>
      </c>
      <c r="B272" s="20">
        <f>SUM(C272:W272)</f>
        <v>72</v>
      </c>
      <c r="D272" s="20">
        <v>0</v>
      </c>
      <c r="E272" s="3">
        <v>0</v>
      </c>
      <c r="F272" s="3">
        <v>0</v>
      </c>
      <c r="G272" s="4">
        <f>SUM(42+30)</f>
        <v>72</v>
      </c>
      <c r="H272" s="4"/>
    </row>
    <row r="273" spans="1:15" ht="17.100000000000001" customHeight="1">
      <c r="A273" s="21" t="s">
        <v>1344</v>
      </c>
      <c r="B273" s="20">
        <f>SUM(C273:W273)</f>
        <v>70</v>
      </c>
      <c r="D273" s="20">
        <f>38+32</f>
        <v>70</v>
      </c>
      <c r="F273" s="3">
        <v>0</v>
      </c>
    </row>
    <row r="274" spans="1:15" ht="17.100000000000001" customHeight="1">
      <c r="A274" s="21" t="s">
        <v>1197</v>
      </c>
      <c r="B274" s="20">
        <f>SUM(C274:W274)</f>
        <v>69</v>
      </c>
      <c r="D274" s="20">
        <v>0</v>
      </c>
      <c r="E274" s="3">
        <v>0</v>
      </c>
      <c r="F274" s="3">
        <v>0</v>
      </c>
      <c r="H274" s="4"/>
      <c r="O274" s="4">
        <v>69</v>
      </c>
    </row>
    <row r="275" spans="1:15" ht="17.100000000000001" customHeight="1">
      <c r="A275" s="21" t="s">
        <v>1198</v>
      </c>
      <c r="B275" s="20">
        <f>SUM(C275:W275)</f>
        <v>69</v>
      </c>
      <c r="D275" s="20">
        <v>0</v>
      </c>
      <c r="E275" s="3">
        <v>0</v>
      </c>
      <c r="F275" s="3">
        <v>0</v>
      </c>
      <c r="H275" s="4"/>
      <c r="O275" s="4">
        <v>69</v>
      </c>
    </row>
    <row r="276" spans="1:15" ht="17.100000000000001" customHeight="1">
      <c r="A276" s="21" t="s">
        <v>1199</v>
      </c>
      <c r="B276" s="20">
        <f>SUM(C276:W276)</f>
        <v>69</v>
      </c>
      <c r="D276" s="20">
        <v>0</v>
      </c>
      <c r="E276" s="3">
        <v>0</v>
      </c>
      <c r="F276" s="3">
        <v>0</v>
      </c>
      <c r="H276" s="4"/>
      <c r="O276" s="4">
        <v>69</v>
      </c>
    </row>
    <row r="277" spans="1:15" ht="17.100000000000001" customHeight="1">
      <c r="A277" s="21" t="s">
        <v>1301</v>
      </c>
      <c r="B277" s="20">
        <f>SUM(C277:W277)</f>
        <v>69</v>
      </c>
      <c r="C277" s="20">
        <v>34</v>
      </c>
      <c r="D277" s="20">
        <v>0</v>
      </c>
      <c r="E277" s="3">
        <f>SUM(35)</f>
        <v>35</v>
      </c>
      <c r="F277" s="3">
        <v>0</v>
      </c>
    </row>
    <row r="278" spans="1:15" ht="17.100000000000001" customHeight="1">
      <c r="A278" s="21" t="s">
        <v>1404</v>
      </c>
      <c r="B278" s="20">
        <f>SUM(C278:W278)</f>
        <v>68.5</v>
      </c>
      <c r="C278" s="20">
        <f>37.5+31</f>
        <v>68.5</v>
      </c>
    </row>
    <row r="279" spans="1:15" ht="17.100000000000001" customHeight="1">
      <c r="A279" s="21" t="s">
        <v>1201</v>
      </c>
      <c r="B279" s="20">
        <f>SUM(C279:W279)</f>
        <v>68</v>
      </c>
      <c r="D279" s="20">
        <v>0</v>
      </c>
      <c r="E279" s="3">
        <v>0</v>
      </c>
      <c r="F279" s="3">
        <v>0</v>
      </c>
      <c r="H279" s="4">
        <f>SUM(34+34)</f>
        <v>68</v>
      </c>
    </row>
    <row r="280" spans="1:15" ht="17.100000000000001" customHeight="1">
      <c r="A280" s="21" t="s">
        <v>1202</v>
      </c>
      <c r="B280" s="20">
        <f>SUM(C280:W280)</f>
        <v>68</v>
      </c>
      <c r="D280" s="20">
        <v>0</v>
      </c>
      <c r="E280" s="3">
        <v>0</v>
      </c>
      <c r="F280" s="3">
        <v>0</v>
      </c>
      <c r="H280" s="4">
        <f>SUM(34+34)</f>
        <v>68</v>
      </c>
    </row>
    <row r="281" spans="1:15" ht="17.100000000000001" customHeight="1">
      <c r="A281" s="21" t="s">
        <v>1205</v>
      </c>
      <c r="B281" s="20">
        <f>SUM(C281:W281)</f>
        <v>66</v>
      </c>
      <c r="D281" s="20">
        <v>0</v>
      </c>
      <c r="E281" s="3">
        <v>0</v>
      </c>
      <c r="F281" s="3">
        <v>0</v>
      </c>
      <c r="H281" s="4"/>
      <c r="N281" s="4">
        <v>66</v>
      </c>
    </row>
    <row r="282" spans="1:15" ht="17.100000000000001" customHeight="1">
      <c r="A282" s="21" t="s">
        <v>1345</v>
      </c>
      <c r="B282" s="20">
        <f>SUM(C282:W282)</f>
        <v>65</v>
      </c>
      <c r="D282" s="20">
        <f>34+31</f>
        <v>65</v>
      </c>
      <c r="F282" s="3">
        <v>0</v>
      </c>
    </row>
    <row r="283" spans="1:15" ht="17.100000000000001" customHeight="1">
      <c r="A283" s="21" t="s">
        <v>1350</v>
      </c>
      <c r="B283" s="20">
        <f>SUM(C283:W283)</f>
        <v>65</v>
      </c>
      <c r="C283" s="20">
        <v>31</v>
      </c>
      <c r="D283" s="20">
        <v>34</v>
      </c>
      <c r="F283" s="3">
        <v>0</v>
      </c>
    </row>
    <row r="284" spans="1:15" ht="17.100000000000001" customHeight="1">
      <c r="A284" s="21" t="s">
        <v>1251</v>
      </c>
      <c r="B284" s="20">
        <f>SUM(C284:W284)</f>
        <v>64</v>
      </c>
      <c r="D284" s="20">
        <v>0</v>
      </c>
      <c r="E284" s="3">
        <f>SUM(30)</f>
        <v>30</v>
      </c>
      <c r="F284" s="3">
        <v>0</v>
      </c>
      <c r="G284" s="4">
        <f>SUM(34)</f>
        <v>34</v>
      </c>
      <c r="H284" s="4"/>
    </row>
    <row r="285" spans="1:15" ht="17.100000000000001" customHeight="1">
      <c r="A285" s="21" t="s">
        <v>1417</v>
      </c>
      <c r="B285" s="20">
        <f>SUM(C285:W285)</f>
        <v>63</v>
      </c>
      <c r="C285" s="20">
        <f>31+32</f>
        <v>63</v>
      </c>
    </row>
    <row r="286" spans="1:15" ht="17.100000000000001" customHeight="1">
      <c r="A286" s="21" t="s">
        <v>1419</v>
      </c>
      <c r="B286" s="20">
        <f>SUM(C286:W286)</f>
        <v>63</v>
      </c>
      <c r="C286" s="20">
        <f>31+32</f>
        <v>63</v>
      </c>
    </row>
    <row r="287" spans="1:15" ht="17.100000000000001" customHeight="1">
      <c r="A287" s="21" t="s">
        <v>1206</v>
      </c>
      <c r="B287" s="20">
        <f>SUM(C287:W287)</f>
        <v>62</v>
      </c>
      <c r="D287" s="20">
        <v>0</v>
      </c>
      <c r="E287" s="3">
        <v>0</v>
      </c>
      <c r="F287" s="3">
        <v>0</v>
      </c>
      <c r="H287" s="4"/>
      <c r="J287" s="4">
        <v>62</v>
      </c>
    </row>
    <row r="288" spans="1:15" ht="17.100000000000001" customHeight="1">
      <c r="A288" s="21" t="s">
        <v>1290</v>
      </c>
      <c r="B288" s="20">
        <f>SUM(C288:W288)</f>
        <v>62</v>
      </c>
      <c r="C288" s="20">
        <v>32</v>
      </c>
      <c r="D288" s="20">
        <v>0</v>
      </c>
      <c r="E288" s="3">
        <v>0</v>
      </c>
      <c r="F288" s="3">
        <v>0</v>
      </c>
      <c r="H288" s="4">
        <f>SUM(30)</f>
        <v>30</v>
      </c>
    </row>
    <row r="289" spans="1:1025" ht="17.100000000000001" customHeight="1">
      <c r="A289" s="21" t="s">
        <v>1208</v>
      </c>
      <c r="B289" s="20">
        <f>SUM(C289:W289)</f>
        <v>61.6</v>
      </c>
      <c r="D289" s="20">
        <v>0</v>
      </c>
      <c r="E289" s="3">
        <v>0</v>
      </c>
      <c r="F289" s="3">
        <v>0</v>
      </c>
      <c r="G289" s="4">
        <f>SUM(31.6)</f>
        <v>31.6</v>
      </c>
      <c r="H289" s="4">
        <f>SUM(30)</f>
        <v>30</v>
      </c>
      <c r="JA289" s="4"/>
      <c r="JB289" s="4"/>
      <c r="JC289" s="4"/>
      <c r="JD289" s="4"/>
      <c r="JE289" s="4"/>
      <c r="JF289" s="4"/>
      <c r="JG289" s="4"/>
      <c r="JH289" s="4"/>
      <c r="JI289" s="4"/>
      <c r="JJ289" s="4"/>
      <c r="JK289" s="4"/>
      <c r="JL289" s="4"/>
      <c r="JM289" s="4"/>
      <c r="JN289" s="4"/>
      <c r="JO289" s="4"/>
      <c r="JP289" s="4"/>
      <c r="JQ289" s="4"/>
      <c r="JR289" s="4"/>
      <c r="JS289" s="4"/>
      <c r="JT289" s="4"/>
      <c r="JU289" s="4"/>
      <c r="JV289" s="4"/>
      <c r="JW289" s="4"/>
      <c r="JX289" s="4"/>
      <c r="JY289" s="4"/>
      <c r="JZ289" s="4"/>
      <c r="KA289" s="4"/>
      <c r="KB289" s="4"/>
      <c r="KC289" s="4"/>
      <c r="KD289" s="4"/>
      <c r="KE289" s="4"/>
      <c r="KF289" s="4"/>
      <c r="KG289" s="4"/>
      <c r="KH289" s="4"/>
      <c r="KI289" s="4"/>
      <c r="KJ289" s="4"/>
      <c r="KK289" s="4"/>
      <c r="KL289" s="4"/>
      <c r="KM289" s="4"/>
      <c r="KN289" s="4"/>
      <c r="KO289" s="4"/>
      <c r="KP289" s="4"/>
      <c r="KQ289" s="4"/>
      <c r="KR289" s="4"/>
      <c r="KS289" s="4"/>
      <c r="KT289" s="4"/>
      <c r="KU289" s="4"/>
      <c r="KV289" s="4"/>
      <c r="KW289" s="4"/>
      <c r="KX289" s="4"/>
      <c r="KY289" s="4"/>
      <c r="KZ289" s="4"/>
      <c r="LA289" s="4"/>
      <c r="LB289" s="4"/>
      <c r="LC289" s="4"/>
      <c r="LD289" s="4"/>
      <c r="LE289" s="4"/>
      <c r="LF289" s="4"/>
      <c r="LG289" s="4"/>
      <c r="LH289" s="4"/>
      <c r="LI289" s="4"/>
      <c r="LJ289" s="4"/>
      <c r="LK289" s="4"/>
      <c r="LL289" s="4"/>
      <c r="LM289" s="4"/>
      <c r="LN289" s="4"/>
      <c r="LO289" s="4"/>
      <c r="LP289" s="4"/>
      <c r="LQ289" s="4"/>
      <c r="LR289" s="4"/>
      <c r="LS289" s="4"/>
      <c r="LT289" s="4"/>
      <c r="LU289" s="4"/>
      <c r="LV289" s="4"/>
      <c r="LW289" s="4"/>
      <c r="LX289" s="4"/>
      <c r="LY289" s="4"/>
      <c r="LZ289" s="4"/>
      <c r="MA289" s="4"/>
      <c r="MB289" s="4"/>
      <c r="MC289" s="4"/>
      <c r="MD289" s="4"/>
      <c r="ME289" s="4"/>
      <c r="MF289" s="4"/>
      <c r="MG289" s="4"/>
      <c r="MH289" s="4"/>
      <c r="MI289" s="4"/>
      <c r="MJ289" s="4"/>
      <c r="MK289" s="4"/>
      <c r="ML289" s="4"/>
      <c r="MM289" s="4"/>
      <c r="MN289" s="4"/>
      <c r="MO289" s="4"/>
      <c r="MP289" s="4"/>
      <c r="MQ289" s="4"/>
      <c r="MR289" s="4"/>
      <c r="MS289" s="4"/>
      <c r="MT289" s="4"/>
      <c r="MU289" s="4"/>
      <c r="MV289" s="4"/>
      <c r="MW289" s="4"/>
      <c r="MX289" s="4"/>
      <c r="MY289" s="4"/>
      <c r="MZ289" s="4"/>
      <c r="NA289" s="4"/>
      <c r="NB289" s="4"/>
      <c r="NC289" s="4"/>
      <c r="ND289" s="4"/>
      <c r="NE289" s="4"/>
      <c r="NF289" s="4"/>
      <c r="NG289" s="4"/>
      <c r="NH289" s="4"/>
      <c r="NI289" s="4"/>
      <c r="NJ289" s="4"/>
      <c r="NK289" s="4"/>
      <c r="NL289" s="4"/>
      <c r="NM289" s="4"/>
      <c r="NN289" s="4"/>
      <c r="NO289" s="4"/>
      <c r="NP289" s="4"/>
      <c r="NQ289" s="4"/>
      <c r="NR289" s="4"/>
      <c r="NS289" s="4"/>
      <c r="NT289" s="4"/>
      <c r="NU289" s="4"/>
      <c r="NV289" s="4"/>
      <c r="NW289" s="4"/>
      <c r="NX289" s="4"/>
      <c r="NY289" s="4"/>
      <c r="NZ289" s="4"/>
      <c r="OA289" s="4"/>
      <c r="OB289" s="4"/>
      <c r="OC289" s="4"/>
      <c r="OD289" s="4"/>
      <c r="OE289" s="4"/>
      <c r="OF289" s="4"/>
      <c r="OG289" s="4"/>
      <c r="OH289" s="4"/>
      <c r="OI289" s="4"/>
      <c r="OJ289" s="4"/>
      <c r="OK289" s="4"/>
      <c r="OL289" s="4"/>
      <c r="OM289" s="4"/>
      <c r="ON289" s="4"/>
      <c r="OO289" s="4"/>
      <c r="OP289" s="4"/>
      <c r="OQ289" s="4"/>
      <c r="OR289" s="4"/>
      <c r="OS289" s="4"/>
      <c r="OT289" s="4"/>
      <c r="OU289" s="4"/>
      <c r="OV289" s="4"/>
      <c r="OW289" s="4"/>
      <c r="OX289" s="4"/>
      <c r="OY289" s="4"/>
      <c r="OZ289" s="4"/>
      <c r="PA289" s="4"/>
      <c r="PB289" s="4"/>
      <c r="PC289" s="4"/>
      <c r="PD289" s="4"/>
      <c r="PE289" s="4"/>
      <c r="PF289" s="4"/>
      <c r="PG289" s="4"/>
      <c r="PH289" s="4"/>
      <c r="PI289" s="4"/>
      <c r="PJ289" s="4"/>
      <c r="PK289" s="4"/>
      <c r="PL289" s="4"/>
      <c r="PM289" s="4"/>
      <c r="PN289" s="4"/>
      <c r="PO289" s="4"/>
      <c r="PP289" s="4"/>
      <c r="PQ289" s="4"/>
      <c r="PR289" s="4"/>
      <c r="PS289" s="4"/>
      <c r="PT289" s="4"/>
      <c r="PU289" s="4"/>
      <c r="PV289" s="4"/>
      <c r="PW289" s="4"/>
      <c r="PX289" s="4"/>
      <c r="PY289" s="4"/>
      <c r="PZ289" s="4"/>
      <c r="QA289" s="4"/>
      <c r="QB289" s="4"/>
      <c r="QC289" s="4"/>
      <c r="QD289" s="4"/>
      <c r="QE289" s="4"/>
      <c r="QF289" s="4"/>
      <c r="QG289" s="4"/>
      <c r="QH289" s="4"/>
      <c r="QI289" s="4"/>
      <c r="QJ289" s="4"/>
      <c r="QK289" s="4"/>
      <c r="QL289" s="4"/>
      <c r="QM289" s="4"/>
      <c r="QN289" s="4"/>
      <c r="QO289" s="4"/>
      <c r="QP289" s="4"/>
      <c r="QQ289" s="4"/>
      <c r="QR289" s="4"/>
      <c r="QS289" s="4"/>
      <c r="QT289" s="4"/>
      <c r="QU289" s="4"/>
      <c r="QV289" s="4"/>
      <c r="QW289" s="4"/>
      <c r="QX289" s="4"/>
      <c r="QY289" s="4"/>
      <c r="QZ289" s="4"/>
      <c r="RA289" s="4"/>
      <c r="RB289" s="4"/>
      <c r="RC289" s="4"/>
      <c r="RD289" s="4"/>
      <c r="RE289" s="4"/>
      <c r="RF289" s="4"/>
      <c r="RG289" s="4"/>
      <c r="RH289" s="4"/>
      <c r="RI289" s="4"/>
      <c r="RJ289" s="4"/>
      <c r="RK289" s="4"/>
      <c r="RL289" s="4"/>
      <c r="RM289" s="4"/>
      <c r="RN289" s="4"/>
      <c r="RO289" s="4"/>
      <c r="RP289" s="4"/>
      <c r="RQ289" s="4"/>
      <c r="RR289" s="4"/>
      <c r="RS289" s="4"/>
      <c r="RT289" s="4"/>
      <c r="RU289" s="4"/>
      <c r="RV289" s="4"/>
      <c r="RW289" s="4"/>
      <c r="RX289" s="4"/>
      <c r="RY289" s="4"/>
      <c r="RZ289" s="4"/>
      <c r="SA289" s="4"/>
      <c r="SB289" s="4"/>
      <c r="SC289" s="4"/>
      <c r="SD289" s="4"/>
      <c r="SE289" s="4"/>
      <c r="SF289" s="4"/>
      <c r="SG289" s="4"/>
      <c r="SH289" s="4"/>
      <c r="SI289" s="4"/>
      <c r="SJ289" s="4"/>
      <c r="SK289" s="4"/>
      <c r="SL289" s="4"/>
      <c r="SM289" s="4"/>
      <c r="SN289" s="4"/>
      <c r="SO289" s="4"/>
      <c r="SP289" s="4"/>
      <c r="SQ289" s="4"/>
      <c r="SR289" s="4"/>
      <c r="SS289" s="4"/>
      <c r="ST289" s="4"/>
      <c r="SU289" s="4"/>
      <c r="SV289" s="4"/>
      <c r="SW289" s="4"/>
      <c r="SX289" s="4"/>
      <c r="SY289" s="4"/>
      <c r="SZ289" s="4"/>
      <c r="TA289" s="4"/>
      <c r="TB289" s="4"/>
      <c r="TC289" s="4"/>
      <c r="TD289" s="4"/>
      <c r="TE289" s="4"/>
      <c r="TF289" s="4"/>
      <c r="TG289" s="4"/>
      <c r="TH289" s="4"/>
      <c r="TI289" s="4"/>
      <c r="TJ289" s="4"/>
      <c r="TK289" s="4"/>
      <c r="TL289" s="4"/>
      <c r="TM289" s="4"/>
      <c r="TN289" s="4"/>
      <c r="TO289" s="4"/>
      <c r="TP289" s="4"/>
      <c r="TQ289" s="4"/>
      <c r="TR289" s="4"/>
      <c r="TS289" s="4"/>
      <c r="TT289" s="4"/>
      <c r="TU289" s="4"/>
      <c r="TV289" s="4"/>
      <c r="TW289" s="4"/>
      <c r="TX289" s="4"/>
      <c r="TY289" s="4"/>
      <c r="TZ289" s="4"/>
      <c r="UA289" s="4"/>
      <c r="UB289" s="4"/>
      <c r="UC289" s="4"/>
      <c r="UD289" s="4"/>
      <c r="UE289" s="4"/>
      <c r="UF289" s="4"/>
      <c r="UG289" s="4"/>
      <c r="UH289" s="4"/>
      <c r="UI289" s="4"/>
      <c r="UJ289" s="4"/>
      <c r="UK289" s="4"/>
      <c r="UL289" s="4"/>
      <c r="UM289" s="4"/>
      <c r="UN289" s="4"/>
      <c r="UO289" s="4"/>
      <c r="UP289" s="4"/>
      <c r="UQ289" s="4"/>
      <c r="UR289" s="4"/>
      <c r="US289" s="4"/>
      <c r="UT289" s="4"/>
      <c r="UU289" s="4"/>
      <c r="UV289" s="4"/>
      <c r="UW289" s="4"/>
      <c r="UX289" s="4"/>
      <c r="UY289" s="4"/>
      <c r="UZ289" s="4"/>
      <c r="VA289" s="4"/>
      <c r="VB289" s="4"/>
      <c r="VC289" s="4"/>
      <c r="VD289" s="4"/>
      <c r="VE289" s="4"/>
      <c r="VF289" s="4"/>
      <c r="VG289" s="4"/>
      <c r="VH289" s="4"/>
      <c r="VI289" s="4"/>
      <c r="VJ289" s="4"/>
      <c r="VK289" s="4"/>
      <c r="VL289" s="4"/>
      <c r="VM289" s="4"/>
      <c r="VN289" s="4"/>
      <c r="VO289" s="4"/>
      <c r="VP289" s="4"/>
      <c r="VQ289" s="4"/>
      <c r="VR289" s="4"/>
      <c r="VS289" s="4"/>
      <c r="VT289" s="4"/>
      <c r="VU289" s="4"/>
      <c r="VV289" s="4"/>
      <c r="VW289" s="4"/>
      <c r="VX289" s="4"/>
      <c r="VY289" s="4"/>
      <c r="VZ289" s="4"/>
      <c r="WA289" s="4"/>
      <c r="WB289" s="4"/>
      <c r="WC289" s="4"/>
      <c r="WD289" s="4"/>
      <c r="WE289" s="4"/>
      <c r="WF289" s="4"/>
      <c r="WG289" s="4"/>
      <c r="WH289" s="4"/>
      <c r="WI289" s="4"/>
      <c r="WJ289" s="4"/>
      <c r="WK289" s="4"/>
      <c r="WL289" s="4"/>
      <c r="WM289" s="4"/>
      <c r="WN289" s="4"/>
      <c r="WO289" s="4"/>
      <c r="WP289" s="4"/>
      <c r="WQ289" s="4"/>
      <c r="WR289" s="4"/>
      <c r="WS289" s="4"/>
      <c r="WT289" s="4"/>
      <c r="WU289" s="4"/>
      <c r="WV289" s="4"/>
      <c r="WW289" s="4"/>
      <c r="WX289" s="4"/>
      <c r="WY289" s="4"/>
      <c r="WZ289" s="4"/>
      <c r="XA289" s="4"/>
      <c r="XB289" s="4"/>
      <c r="XC289" s="4"/>
      <c r="XD289" s="4"/>
      <c r="XE289" s="4"/>
      <c r="XF289" s="4"/>
      <c r="XG289" s="4"/>
      <c r="XH289" s="4"/>
      <c r="XI289" s="4"/>
      <c r="XJ289" s="4"/>
      <c r="XK289" s="4"/>
      <c r="XL289" s="4"/>
      <c r="XM289" s="4"/>
      <c r="XN289" s="4"/>
      <c r="XO289" s="4"/>
      <c r="XP289" s="4"/>
      <c r="XQ289" s="4"/>
      <c r="XR289" s="4"/>
      <c r="XS289" s="4"/>
      <c r="XT289" s="4"/>
      <c r="XU289" s="4"/>
      <c r="XV289" s="4"/>
      <c r="XW289" s="4"/>
      <c r="XX289" s="4"/>
      <c r="XY289" s="4"/>
      <c r="XZ289" s="4"/>
      <c r="YA289" s="4"/>
      <c r="YB289" s="4"/>
      <c r="YC289" s="4"/>
      <c r="YD289" s="4"/>
      <c r="YE289" s="4"/>
      <c r="YF289" s="4"/>
      <c r="YG289" s="4"/>
      <c r="YH289" s="4"/>
      <c r="YI289" s="4"/>
      <c r="YJ289" s="4"/>
      <c r="YK289" s="4"/>
      <c r="YL289" s="4"/>
      <c r="YM289" s="4"/>
      <c r="YN289" s="4"/>
      <c r="YO289" s="4"/>
      <c r="YP289" s="4"/>
      <c r="YQ289" s="4"/>
      <c r="YR289" s="4"/>
      <c r="YS289" s="4"/>
      <c r="YT289" s="4"/>
      <c r="YU289" s="4"/>
      <c r="YV289" s="4"/>
      <c r="YW289" s="4"/>
      <c r="YX289" s="4"/>
      <c r="YY289" s="4"/>
      <c r="YZ289" s="4"/>
      <c r="ZA289" s="4"/>
      <c r="ZB289" s="4"/>
      <c r="ZC289" s="4"/>
      <c r="ZD289" s="4"/>
      <c r="ZE289" s="4"/>
      <c r="ZF289" s="4"/>
      <c r="ZG289" s="4"/>
      <c r="ZH289" s="4"/>
      <c r="ZI289" s="4"/>
      <c r="ZJ289" s="4"/>
      <c r="ZK289" s="4"/>
      <c r="ZL289" s="4"/>
      <c r="ZM289" s="4"/>
      <c r="ZN289" s="4"/>
      <c r="ZO289" s="4"/>
      <c r="ZP289" s="4"/>
      <c r="ZQ289" s="4"/>
      <c r="ZR289" s="4"/>
      <c r="ZS289" s="4"/>
      <c r="ZT289" s="4"/>
      <c r="ZU289" s="4"/>
      <c r="ZV289" s="4"/>
      <c r="ZW289" s="4"/>
      <c r="ZX289" s="4"/>
      <c r="ZY289" s="4"/>
      <c r="ZZ289" s="4"/>
      <c r="AAA289" s="4"/>
      <c r="AAB289" s="4"/>
      <c r="AAC289" s="4"/>
      <c r="AAD289" s="4"/>
      <c r="AAE289" s="4"/>
      <c r="AAF289" s="4"/>
      <c r="AAG289" s="4"/>
      <c r="AAH289" s="4"/>
      <c r="AAI289" s="4"/>
      <c r="AAJ289" s="4"/>
      <c r="AAK289" s="4"/>
      <c r="AAL289" s="4"/>
      <c r="AAM289" s="4"/>
      <c r="AAN289" s="4"/>
      <c r="AAO289" s="4"/>
      <c r="AAP289" s="4"/>
      <c r="AAQ289" s="4"/>
      <c r="AAR289" s="4"/>
      <c r="AAS289" s="4"/>
      <c r="AAT289" s="4"/>
      <c r="AAU289" s="4"/>
      <c r="AAV289" s="4"/>
      <c r="AAW289" s="4"/>
      <c r="AAX289" s="4"/>
      <c r="AAY289" s="4"/>
      <c r="AAZ289" s="4"/>
      <c r="ABA289" s="4"/>
      <c r="ABB289" s="4"/>
      <c r="ABC289" s="4"/>
      <c r="ABD289" s="4"/>
      <c r="ABE289" s="4"/>
      <c r="ABF289" s="4"/>
      <c r="ABG289" s="4"/>
      <c r="ABH289" s="4"/>
      <c r="ABI289" s="4"/>
      <c r="ABJ289" s="4"/>
      <c r="ABK289" s="4"/>
      <c r="ABL289" s="4"/>
      <c r="ABM289" s="4"/>
      <c r="ABN289" s="4"/>
      <c r="ABO289" s="4"/>
      <c r="ABP289" s="4"/>
      <c r="ABQ289" s="4"/>
      <c r="ABR289" s="4"/>
      <c r="ABS289" s="4"/>
      <c r="ABT289" s="4"/>
      <c r="ABU289" s="4"/>
      <c r="ABV289" s="4"/>
      <c r="ABW289" s="4"/>
      <c r="ABX289" s="4"/>
      <c r="ABY289" s="4"/>
      <c r="ABZ289" s="4"/>
      <c r="ACA289" s="4"/>
      <c r="ACB289" s="4"/>
      <c r="ACC289" s="4"/>
      <c r="ACD289" s="4"/>
      <c r="ACE289" s="4"/>
      <c r="ACF289" s="4"/>
      <c r="ACG289" s="4"/>
      <c r="ACH289" s="4"/>
      <c r="ACI289" s="4"/>
      <c r="ACJ289" s="4"/>
      <c r="ACK289" s="4"/>
      <c r="ACL289" s="4"/>
      <c r="ACM289" s="4"/>
      <c r="ACN289" s="4"/>
      <c r="ACO289" s="4"/>
      <c r="ACP289" s="4"/>
      <c r="ACQ289" s="4"/>
      <c r="ACR289" s="4"/>
      <c r="ACS289" s="4"/>
      <c r="ACT289" s="4"/>
      <c r="ACU289" s="4"/>
      <c r="ACV289" s="4"/>
      <c r="ACW289" s="4"/>
      <c r="ACX289" s="4"/>
      <c r="ACY289" s="4"/>
      <c r="ACZ289" s="4"/>
      <c r="ADA289" s="4"/>
      <c r="ADB289" s="4"/>
      <c r="ADC289" s="4"/>
      <c r="ADD289" s="4"/>
      <c r="ADE289" s="4"/>
      <c r="ADF289" s="4"/>
      <c r="ADG289" s="4"/>
      <c r="ADH289" s="4"/>
      <c r="ADI289" s="4"/>
      <c r="ADJ289" s="4"/>
      <c r="ADK289" s="4"/>
      <c r="ADL289" s="4"/>
      <c r="ADM289" s="4"/>
      <c r="ADN289" s="4"/>
      <c r="ADO289" s="4"/>
      <c r="ADP289" s="4"/>
      <c r="ADQ289" s="4"/>
      <c r="ADR289" s="4"/>
      <c r="ADS289" s="4"/>
      <c r="ADT289" s="4"/>
      <c r="ADU289" s="4"/>
      <c r="ADV289" s="4"/>
      <c r="ADW289" s="4"/>
      <c r="ADX289" s="4"/>
      <c r="ADY289" s="4"/>
      <c r="ADZ289" s="4"/>
      <c r="AEA289" s="4"/>
      <c r="AEB289" s="4"/>
      <c r="AEC289" s="4"/>
      <c r="AED289" s="4"/>
      <c r="AEE289" s="4"/>
      <c r="AEF289" s="4"/>
      <c r="AEG289" s="4"/>
      <c r="AEH289" s="4"/>
      <c r="AEI289" s="4"/>
      <c r="AEJ289" s="4"/>
      <c r="AEK289" s="4"/>
      <c r="AEL289" s="4"/>
      <c r="AEM289" s="4"/>
      <c r="AEN289" s="4"/>
      <c r="AEO289" s="4"/>
      <c r="AEP289" s="4"/>
      <c r="AEQ289" s="4"/>
      <c r="AER289" s="4"/>
      <c r="AES289" s="4"/>
      <c r="AET289" s="4"/>
      <c r="AEU289" s="4"/>
      <c r="AEV289" s="4"/>
      <c r="AEW289" s="4"/>
      <c r="AEX289" s="4"/>
      <c r="AEY289" s="4"/>
      <c r="AEZ289" s="4"/>
      <c r="AFA289" s="4"/>
      <c r="AFB289" s="4"/>
      <c r="AFC289" s="4"/>
      <c r="AFD289" s="4"/>
      <c r="AFE289" s="4"/>
      <c r="AFF289" s="4"/>
      <c r="AFG289" s="4"/>
      <c r="AFH289" s="4"/>
      <c r="AFI289" s="4"/>
      <c r="AFJ289" s="4"/>
      <c r="AFK289" s="4"/>
      <c r="AFL289" s="4"/>
      <c r="AFM289" s="4"/>
      <c r="AFN289" s="4"/>
      <c r="AFO289" s="4"/>
      <c r="AFP289" s="4"/>
      <c r="AFQ289" s="4"/>
      <c r="AFR289" s="4"/>
      <c r="AFS289" s="4"/>
      <c r="AFT289" s="4"/>
      <c r="AFU289" s="4"/>
      <c r="AFV289" s="4"/>
      <c r="AFW289" s="4"/>
      <c r="AFX289" s="4"/>
      <c r="AFY289" s="4"/>
      <c r="AFZ289" s="4"/>
      <c r="AGA289" s="4"/>
      <c r="AGB289" s="4"/>
      <c r="AGC289" s="4"/>
      <c r="AGD289" s="4"/>
      <c r="AGE289" s="4"/>
      <c r="AGF289" s="4"/>
      <c r="AGG289" s="4"/>
      <c r="AGH289" s="4"/>
      <c r="AGI289" s="4"/>
      <c r="AGJ289" s="4"/>
      <c r="AGK289" s="4"/>
      <c r="AGL289" s="4"/>
      <c r="AGM289" s="4"/>
      <c r="AGN289" s="4"/>
      <c r="AGO289" s="4"/>
      <c r="AGP289" s="4"/>
      <c r="AGQ289" s="4"/>
      <c r="AGR289" s="4"/>
      <c r="AGS289" s="4"/>
      <c r="AGT289" s="4"/>
      <c r="AGU289" s="4"/>
      <c r="AGV289" s="4"/>
      <c r="AGW289" s="4"/>
      <c r="AGX289" s="4"/>
      <c r="AGY289" s="4"/>
      <c r="AGZ289" s="4"/>
      <c r="AHA289" s="4"/>
      <c r="AHB289" s="4"/>
      <c r="AHC289" s="4"/>
      <c r="AHD289" s="4"/>
      <c r="AHE289" s="4"/>
      <c r="AHF289" s="4"/>
      <c r="AHG289" s="4"/>
      <c r="AHH289" s="4"/>
      <c r="AHI289" s="4"/>
      <c r="AHJ289" s="4"/>
      <c r="AHK289" s="4"/>
      <c r="AHL289" s="4"/>
      <c r="AHM289" s="4"/>
      <c r="AHN289" s="4"/>
      <c r="AHO289" s="4"/>
      <c r="AHP289" s="4"/>
      <c r="AHQ289" s="4"/>
      <c r="AHR289" s="4"/>
      <c r="AHS289" s="4"/>
      <c r="AHT289" s="4"/>
      <c r="AHU289" s="4"/>
      <c r="AHV289" s="4"/>
      <c r="AHW289" s="4"/>
      <c r="AHX289" s="4"/>
      <c r="AHY289" s="4"/>
      <c r="AHZ289" s="4"/>
      <c r="AIA289" s="4"/>
      <c r="AIB289" s="4"/>
      <c r="AIC289" s="4"/>
      <c r="AID289" s="4"/>
      <c r="AIE289" s="4"/>
      <c r="AIF289" s="4"/>
      <c r="AIG289" s="4"/>
      <c r="AIH289" s="4"/>
      <c r="AII289" s="4"/>
      <c r="AIJ289" s="4"/>
      <c r="AIK289" s="4"/>
      <c r="AIL289" s="4"/>
      <c r="AIM289" s="4"/>
      <c r="AIN289" s="4"/>
      <c r="AIO289" s="4"/>
      <c r="AIP289" s="4"/>
      <c r="AIQ289" s="4"/>
      <c r="AIR289" s="4"/>
      <c r="AIS289" s="4"/>
      <c r="AIT289" s="4"/>
      <c r="AIU289" s="4"/>
      <c r="AIV289" s="4"/>
      <c r="AIW289" s="4"/>
      <c r="AIX289" s="4"/>
      <c r="AIY289" s="4"/>
      <c r="AIZ289" s="4"/>
      <c r="AJA289" s="4"/>
      <c r="AJB289" s="4"/>
      <c r="AJC289" s="4"/>
      <c r="AJD289" s="4"/>
      <c r="AJE289" s="4"/>
      <c r="AJF289" s="4"/>
      <c r="AJG289" s="4"/>
      <c r="AJH289" s="4"/>
      <c r="AJI289" s="4"/>
      <c r="AJJ289" s="4"/>
      <c r="AJK289" s="4"/>
      <c r="AJL289" s="4"/>
      <c r="AJM289" s="4"/>
      <c r="AJN289" s="4"/>
      <c r="AJO289" s="4"/>
      <c r="AJP289" s="4"/>
      <c r="AJQ289" s="4"/>
      <c r="AJR289" s="4"/>
      <c r="AJS289" s="4"/>
      <c r="AJT289" s="4"/>
      <c r="AJU289" s="4"/>
      <c r="AJV289" s="4"/>
      <c r="AJW289" s="4"/>
      <c r="AJX289" s="4"/>
      <c r="AJY289" s="4"/>
      <c r="AJZ289" s="4"/>
      <c r="AKA289" s="4"/>
      <c r="AKB289" s="4"/>
      <c r="AKC289" s="4"/>
      <c r="AKD289" s="4"/>
      <c r="AKE289" s="4"/>
      <c r="AKF289" s="4"/>
      <c r="AKG289" s="4"/>
      <c r="AKH289" s="4"/>
      <c r="AKI289" s="4"/>
      <c r="AKJ289" s="4"/>
      <c r="AKK289" s="4"/>
      <c r="AKL289" s="4"/>
      <c r="AKM289" s="4"/>
      <c r="AKN289" s="4"/>
      <c r="AKO289" s="4"/>
      <c r="AKP289" s="4"/>
      <c r="AKQ289" s="4"/>
      <c r="AKR289" s="4"/>
      <c r="AKS289" s="4"/>
      <c r="AKT289" s="4"/>
      <c r="AKU289" s="4"/>
      <c r="AKV289" s="4"/>
      <c r="AKW289" s="4"/>
      <c r="AKX289" s="4"/>
      <c r="AKY289" s="4"/>
      <c r="AKZ289" s="4"/>
      <c r="ALA289" s="4"/>
      <c r="ALB289" s="4"/>
      <c r="ALC289" s="4"/>
      <c r="ALD289" s="4"/>
      <c r="ALE289" s="4"/>
      <c r="ALF289" s="4"/>
      <c r="ALG289" s="4"/>
      <c r="ALH289" s="4"/>
      <c r="ALI289" s="4"/>
      <c r="ALJ289" s="4"/>
      <c r="ALK289" s="4"/>
      <c r="ALL289" s="4"/>
      <c r="ALM289" s="4"/>
      <c r="ALN289" s="4"/>
      <c r="ALO289" s="4"/>
      <c r="ALP289" s="4"/>
      <c r="ALQ289" s="4"/>
      <c r="ALR289" s="4"/>
      <c r="ALS289" s="4"/>
      <c r="ALT289" s="4"/>
      <c r="ALU289" s="4"/>
      <c r="ALV289" s="4"/>
      <c r="ALW289" s="4"/>
      <c r="ALX289" s="4"/>
      <c r="ALY289" s="4"/>
      <c r="ALZ289" s="4"/>
      <c r="AMA289" s="4"/>
      <c r="AMB289" s="4"/>
      <c r="AMC289" s="4"/>
      <c r="AMD289" s="4"/>
      <c r="AME289" s="4"/>
      <c r="AMF289" s="4"/>
      <c r="AMG289" s="4"/>
      <c r="AMH289" s="4"/>
      <c r="AMI289" s="4"/>
      <c r="AMJ289" s="4"/>
      <c r="AMK289" s="4"/>
    </row>
    <row r="290" spans="1:1025" ht="17.100000000000001" customHeight="1">
      <c r="A290" s="21" t="s">
        <v>1209</v>
      </c>
      <c r="B290" s="20">
        <f>SUM(C290:W290)</f>
        <v>61.6</v>
      </c>
      <c r="D290" s="20">
        <v>0</v>
      </c>
      <c r="E290" s="3">
        <v>0</v>
      </c>
      <c r="F290" s="3">
        <v>0</v>
      </c>
      <c r="G290" s="4">
        <f>SUM(30+31.6)</f>
        <v>61.6</v>
      </c>
      <c r="H290" s="4"/>
    </row>
    <row r="291" spans="1:1025" ht="17.100000000000001" customHeight="1">
      <c r="A291" s="21" t="s">
        <v>1292</v>
      </c>
      <c r="B291" s="20">
        <f>SUM(C291:W291)</f>
        <v>60</v>
      </c>
      <c r="D291" s="20">
        <v>0</v>
      </c>
      <c r="E291" s="3">
        <f>SUM(30)</f>
        <v>30</v>
      </c>
      <c r="F291" s="3">
        <v>0</v>
      </c>
      <c r="H291" s="4">
        <f>SUM(30)</f>
        <v>30</v>
      </c>
    </row>
    <row r="292" spans="1:1025" ht="17.100000000000001" customHeight="1">
      <c r="A292" s="21" t="s">
        <v>1210</v>
      </c>
      <c r="B292" s="20">
        <f>SUM(C292:W292)</f>
        <v>47</v>
      </c>
      <c r="D292" s="20">
        <v>0</v>
      </c>
      <c r="E292" s="3">
        <v>0</v>
      </c>
      <c r="F292" s="3">
        <v>0</v>
      </c>
      <c r="H292" s="4"/>
      <c r="K292" s="4">
        <v>47</v>
      </c>
      <c r="JA292" s="4"/>
      <c r="JB292" s="4"/>
      <c r="JC292" s="4"/>
      <c r="JD292" s="4"/>
      <c r="JE292" s="4"/>
      <c r="JF292" s="4"/>
      <c r="JG292" s="4"/>
      <c r="JH292" s="4"/>
      <c r="JI292" s="4"/>
      <c r="JJ292" s="4"/>
      <c r="JK292" s="4"/>
      <c r="JL292" s="4"/>
      <c r="JM292" s="4"/>
      <c r="JN292" s="4"/>
      <c r="JO292" s="4"/>
      <c r="JP292" s="4"/>
      <c r="JQ292" s="4"/>
      <c r="JR292" s="4"/>
      <c r="JS292" s="4"/>
      <c r="JT292" s="4"/>
      <c r="JU292" s="4"/>
      <c r="JV292" s="4"/>
      <c r="JW292" s="4"/>
      <c r="JX292" s="4"/>
      <c r="JY292" s="4"/>
      <c r="JZ292" s="4"/>
      <c r="KA292" s="4"/>
      <c r="KB292" s="4"/>
      <c r="KC292" s="4"/>
      <c r="KD292" s="4"/>
      <c r="KE292" s="4"/>
      <c r="KF292" s="4"/>
      <c r="KG292" s="4"/>
      <c r="KH292" s="4"/>
      <c r="KI292" s="4"/>
      <c r="KJ292" s="4"/>
      <c r="KK292" s="4"/>
      <c r="KL292" s="4"/>
      <c r="KM292" s="4"/>
      <c r="KN292" s="4"/>
      <c r="KO292" s="4"/>
      <c r="KP292" s="4"/>
      <c r="KQ292" s="4"/>
      <c r="KR292" s="4"/>
      <c r="KS292" s="4"/>
      <c r="KT292" s="4"/>
      <c r="KU292" s="4"/>
      <c r="KV292" s="4"/>
      <c r="KW292" s="4"/>
      <c r="KX292" s="4"/>
      <c r="KY292" s="4"/>
      <c r="KZ292" s="4"/>
      <c r="LA292" s="4"/>
      <c r="LB292" s="4"/>
      <c r="LC292" s="4"/>
      <c r="LD292" s="4"/>
      <c r="LE292" s="4"/>
      <c r="LF292" s="4"/>
      <c r="LG292" s="4"/>
      <c r="LH292" s="4"/>
      <c r="LI292" s="4"/>
      <c r="LJ292" s="4"/>
      <c r="LK292" s="4"/>
      <c r="LL292" s="4"/>
      <c r="LM292" s="4"/>
      <c r="LN292" s="4"/>
      <c r="LO292" s="4"/>
      <c r="LP292" s="4"/>
      <c r="LQ292" s="4"/>
      <c r="LR292" s="4"/>
      <c r="LS292" s="4"/>
      <c r="LT292" s="4"/>
      <c r="LU292" s="4"/>
      <c r="LV292" s="4"/>
      <c r="LW292" s="4"/>
      <c r="LX292" s="4"/>
      <c r="LY292" s="4"/>
      <c r="LZ292" s="4"/>
      <c r="MA292" s="4"/>
      <c r="MB292" s="4"/>
      <c r="MC292" s="4"/>
      <c r="MD292" s="4"/>
      <c r="ME292" s="4"/>
      <c r="MF292" s="4"/>
      <c r="MG292" s="4"/>
      <c r="MH292" s="4"/>
      <c r="MI292" s="4"/>
      <c r="MJ292" s="4"/>
      <c r="MK292" s="4"/>
      <c r="ML292" s="4"/>
      <c r="MM292" s="4"/>
      <c r="MN292" s="4"/>
      <c r="MO292" s="4"/>
      <c r="MP292" s="4"/>
      <c r="MQ292" s="4"/>
      <c r="MR292" s="4"/>
      <c r="MS292" s="4"/>
      <c r="MT292" s="4"/>
      <c r="MU292" s="4"/>
      <c r="MV292" s="4"/>
      <c r="MW292" s="4"/>
      <c r="MX292" s="4"/>
      <c r="MY292" s="4"/>
      <c r="MZ292" s="4"/>
      <c r="NA292" s="4"/>
      <c r="NB292" s="4"/>
      <c r="NC292" s="4"/>
      <c r="ND292" s="4"/>
      <c r="NE292" s="4"/>
      <c r="NF292" s="4"/>
      <c r="NG292" s="4"/>
      <c r="NH292" s="4"/>
      <c r="NI292" s="4"/>
      <c r="NJ292" s="4"/>
      <c r="NK292" s="4"/>
      <c r="NL292" s="4"/>
      <c r="NM292" s="4"/>
      <c r="NN292" s="4"/>
      <c r="NO292" s="4"/>
      <c r="NP292" s="4"/>
      <c r="NQ292" s="4"/>
      <c r="NR292" s="4"/>
      <c r="NS292" s="4"/>
      <c r="NT292" s="4"/>
      <c r="NU292" s="4"/>
      <c r="NV292" s="4"/>
      <c r="NW292" s="4"/>
      <c r="NX292" s="4"/>
      <c r="NY292" s="4"/>
      <c r="NZ292" s="4"/>
      <c r="OA292" s="4"/>
      <c r="OB292" s="4"/>
      <c r="OC292" s="4"/>
      <c r="OD292" s="4"/>
      <c r="OE292" s="4"/>
      <c r="OF292" s="4"/>
      <c r="OG292" s="4"/>
      <c r="OH292" s="4"/>
      <c r="OI292" s="4"/>
      <c r="OJ292" s="4"/>
      <c r="OK292" s="4"/>
      <c r="OL292" s="4"/>
      <c r="OM292" s="4"/>
      <c r="ON292" s="4"/>
      <c r="OO292" s="4"/>
      <c r="OP292" s="4"/>
      <c r="OQ292" s="4"/>
      <c r="OR292" s="4"/>
      <c r="OS292" s="4"/>
      <c r="OT292" s="4"/>
      <c r="OU292" s="4"/>
      <c r="OV292" s="4"/>
      <c r="OW292" s="4"/>
      <c r="OX292" s="4"/>
      <c r="OY292" s="4"/>
      <c r="OZ292" s="4"/>
      <c r="PA292" s="4"/>
      <c r="PB292" s="4"/>
      <c r="PC292" s="4"/>
      <c r="PD292" s="4"/>
      <c r="PE292" s="4"/>
      <c r="PF292" s="4"/>
      <c r="PG292" s="4"/>
      <c r="PH292" s="4"/>
      <c r="PI292" s="4"/>
      <c r="PJ292" s="4"/>
      <c r="PK292" s="4"/>
      <c r="PL292" s="4"/>
      <c r="PM292" s="4"/>
      <c r="PN292" s="4"/>
      <c r="PO292" s="4"/>
      <c r="PP292" s="4"/>
      <c r="PQ292" s="4"/>
      <c r="PR292" s="4"/>
      <c r="PS292" s="4"/>
      <c r="PT292" s="4"/>
      <c r="PU292" s="4"/>
      <c r="PV292" s="4"/>
      <c r="PW292" s="4"/>
      <c r="PX292" s="4"/>
      <c r="PY292" s="4"/>
      <c r="PZ292" s="4"/>
      <c r="QA292" s="4"/>
      <c r="QB292" s="4"/>
      <c r="QC292" s="4"/>
      <c r="QD292" s="4"/>
      <c r="QE292" s="4"/>
      <c r="QF292" s="4"/>
      <c r="QG292" s="4"/>
      <c r="QH292" s="4"/>
      <c r="QI292" s="4"/>
      <c r="QJ292" s="4"/>
      <c r="QK292" s="4"/>
      <c r="QL292" s="4"/>
      <c r="QM292" s="4"/>
      <c r="QN292" s="4"/>
      <c r="QO292" s="4"/>
      <c r="QP292" s="4"/>
      <c r="QQ292" s="4"/>
      <c r="QR292" s="4"/>
      <c r="QS292" s="4"/>
      <c r="QT292" s="4"/>
      <c r="QU292" s="4"/>
      <c r="QV292" s="4"/>
      <c r="QW292" s="4"/>
      <c r="QX292" s="4"/>
      <c r="QY292" s="4"/>
      <c r="QZ292" s="4"/>
      <c r="RA292" s="4"/>
      <c r="RB292" s="4"/>
      <c r="RC292" s="4"/>
      <c r="RD292" s="4"/>
      <c r="RE292" s="4"/>
      <c r="RF292" s="4"/>
      <c r="RG292" s="4"/>
      <c r="RH292" s="4"/>
      <c r="RI292" s="4"/>
      <c r="RJ292" s="4"/>
      <c r="RK292" s="4"/>
      <c r="RL292" s="4"/>
      <c r="RM292" s="4"/>
      <c r="RN292" s="4"/>
      <c r="RO292" s="4"/>
      <c r="RP292" s="4"/>
      <c r="RQ292" s="4"/>
      <c r="RR292" s="4"/>
      <c r="RS292" s="4"/>
      <c r="RT292" s="4"/>
      <c r="RU292" s="4"/>
      <c r="RV292" s="4"/>
      <c r="RW292" s="4"/>
      <c r="RX292" s="4"/>
      <c r="RY292" s="4"/>
      <c r="RZ292" s="4"/>
      <c r="SA292" s="4"/>
      <c r="SB292" s="4"/>
      <c r="SC292" s="4"/>
      <c r="SD292" s="4"/>
      <c r="SE292" s="4"/>
      <c r="SF292" s="4"/>
      <c r="SG292" s="4"/>
      <c r="SH292" s="4"/>
      <c r="SI292" s="4"/>
      <c r="SJ292" s="4"/>
      <c r="SK292" s="4"/>
      <c r="SL292" s="4"/>
      <c r="SM292" s="4"/>
      <c r="SN292" s="4"/>
      <c r="SO292" s="4"/>
      <c r="SP292" s="4"/>
      <c r="SQ292" s="4"/>
      <c r="SR292" s="4"/>
      <c r="SS292" s="4"/>
      <c r="ST292" s="4"/>
      <c r="SU292" s="4"/>
      <c r="SV292" s="4"/>
      <c r="SW292" s="4"/>
      <c r="SX292" s="4"/>
      <c r="SY292" s="4"/>
      <c r="SZ292" s="4"/>
      <c r="TA292" s="4"/>
      <c r="TB292" s="4"/>
      <c r="TC292" s="4"/>
      <c r="TD292" s="4"/>
      <c r="TE292" s="4"/>
      <c r="TF292" s="4"/>
      <c r="TG292" s="4"/>
      <c r="TH292" s="4"/>
      <c r="TI292" s="4"/>
      <c r="TJ292" s="4"/>
      <c r="TK292" s="4"/>
      <c r="TL292" s="4"/>
      <c r="TM292" s="4"/>
      <c r="TN292" s="4"/>
      <c r="TO292" s="4"/>
      <c r="TP292" s="4"/>
      <c r="TQ292" s="4"/>
      <c r="TR292" s="4"/>
      <c r="TS292" s="4"/>
      <c r="TT292" s="4"/>
      <c r="TU292" s="4"/>
      <c r="TV292" s="4"/>
      <c r="TW292" s="4"/>
      <c r="TX292" s="4"/>
      <c r="TY292" s="4"/>
      <c r="TZ292" s="4"/>
      <c r="UA292" s="4"/>
      <c r="UB292" s="4"/>
      <c r="UC292" s="4"/>
      <c r="UD292" s="4"/>
      <c r="UE292" s="4"/>
      <c r="UF292" s="4"/>
      <c r="UG292" s="4"/>
      <c r="UH292" s="4"/>
      <c r="UI292" s="4"/>
      <c r="UJ292" s="4"/>
      <c r="UK292" s="4"/>
      <c r="UL292" s="4"/>
      <c r="UM292" s="4"/>
      <c r="UN292" s="4"/>
      <c r="UO292" s="4"/>
      <c r="UP292" s="4"/>
      <c r="UQ292" s="4"/>
      <c r="UR292" s="4"/>
      <c r="US292" s="4"/>
      <c r="UT292" s="4"/>
      <c r="UU292" s="4"/>
      <c r="UV292" s="4"/>
      <c r="UW292" s="4"/>
      <c r="UX292" s="4"/>
      <c r="UY292" s="4"/>
      <c r="UZ292" s="4"/>
      <c r="VA292" s="4"/>
      <c r="VB292" s="4"/>
      <c r="VC292" s="4"/>
      <c r="VD292" s="4"/>
      <c r="VE292" s="4"/>
      <c r="VF292" s="4"/>
      <c r="VG292" s="4"/>
      <c r="VH292" s="4"/>
      <c r="VI292" s="4"/>
      <c r="VJ292" s="4"/>
      <c r="VK292" s="4"/>
      <c r="VL292" s="4"/>
      <c r="VM292" s="4"/>
      <c r="VN292" s="4"/>
      <c r="VO292" s="4"/>
      <c r="VP292" s="4"/>
      <c r="VQ292" s="4"/>
      <c r="VR292" s="4"/>
      <c r="VS292" s="4"/>
      <c r="VT292" s="4"/>
      <c r="VU292" s="4"/>
      <c r="VV292" s="4"/>
      <c r="VW292" s="4"/>
      <c r="VX292" s="4"/>
      <c r="VY292" s="4"/>
      <c r="VZ292" s="4"/>
      <c r="WA292" s="4"/>
      <c r="WB292" s="4"/>
      <c r="WC292" s="4"/>
      <c r="WD292" s="4"/>
      <c r="WE292" s="4"/>
      <c r="WF292" s="4"/>
      <c r="WG292" s="4"/>
      <c r="WH292" s="4"/>
      <c r="WI292" s="4"/>
      <c r="WJ292" s="4"/>
      <c r="WK292" s="4"/>
      <c r="WL292" s="4"/>
      <c r="WM292" s="4"/>
      <c r="WN292" s="4"/>
      <c r="WO292" s="4"/>
      <c r="WP292" s="4"/>
      <c r="WQ292" s="4"/>
      <c r="WR292" s="4"/>
      <c r="WS292" s="4"/>
      <c r="WT292" s="4"/>
      <c r="WU292" s="4"/>
      <c r="WV292" s="4"/>
      <c r="WW292" s="4"/>
      <c r="WX292" s="4"/>
      <c r="WY292" s="4"/>
      <c r="WZ292" s="4"/>
      <c r="XA292" s="4"/>
      <c r="XB292" s="4"/>
      <c r="XC292" s="4"/>
      <c r="XD292" s="4"/>
      <c r="XE292" s="4"/>
      <c r="XF292" s="4"/>
      <c r="XG292" s="4"/>
      <c r="XH292" s="4"/>
      <c r="XI292" s="4"/>
      <c r="XJ292" s="4"/>
      <c r="XK292" s="4"/>
      <c r="XL292" s="4"/>
      <c r="XM292" s="4"/>
      <c r="XN292" s="4"/>
      <c r="XO292" s="4"/>
      <c r="XP292" s="4"/>
      <c r="XQ292" s="4"/>
      <c r="XR292" s="4"/>
      <c r="XS292" s="4"/>
      <c r="XT292" s="4"/>
      <c r="XU292" s="4"/>
      <c r="XV292" s="4"/>
      <c r="XW292" s="4"/>
      <c r="XX292" s="4"/>
      <c r="XY292" s="4"/>
      <c r="XZ292" s="4"/>
      <c r="YA292" s="4"/>
      <c r="YB292" s="4"/>
      <c r="YC292" s="4"/>
      <c r="YD292" s="4"/>
      <c r="YE292" s="4"/>
      <c r="YF292" s="4"/>
      <c r="YG292" s="4"/>
      <c r="YH292" s="4"/>
      <c r="YI292" s="4"/>
      <c r="YJ292" s="4"/>
      <c r="YK292" s="4"/>
      <c r="YL292" s="4"/>
      <c r="YM292" s="4"/>
      <c r="YN292" s="4"/>
      <c r="YO292" s="4"/>
      <c r="YP292" s="4"/>
      <c r="YQ292" s="4"/>
      <c r="YR292" s="4"/>
      <c r="YS292" s="4"/>
      <c r="YT292" s="4"/>
      <c r="YU292" s="4"/>
      <c r="YV292" s="4"/>
      <c r="YW292" s="4"/>
      <c r="YX292" s="4"/>
      <c r="YY292" s="4"/>
      <c r="YZ292" s="4"/>
      <c r="ZA292" s="4"/>
      <c r="ZB292" s="4"/>
      <c r="ZC292" s="4"/>
      <c r="ZD292" s="4"/>
      <c r="ZE292" s="4"/>
      <c r="ZF292" s="4"/>
      <c r="ZG292" s="4"/>
      <c r="ZH292" s="4"/>
      <c r="ZI292" s="4"/>
      <c r="ZJ292" s="4"/>
      <c r="ZK292" s="4"/>
      <c r="ZL292" s="4"/>
      <c r="ZM292" s="4"/>
      <c r="ZN292" s="4"/>
      <c r="ZO292" s="4"/>
      <c r="ZP292" s="4"/>
      <c r="ZQ292" s="4"/>
      <c r="ZR292" s="4"/>
      <c r="ZS292" s="4"/>
      <c r="ZT292" s="4"/>
      <c r="ZU292" s="4"/>
      <c r="ZV292" s="4"/>
      <c r="ZW292" s="4"/>
      <c r="ZX292" s="4"/>
      <c r="ZY292" s="4"/>
      <c r="ZZ292" s="4"/>
      <c r="AAA292" s="4"/>
      <c r="AAB292" s="4"/>
      <c r="AAC292" s="4"/>
      <c r="AAD292" s="4"/>
      <c r="AAE292" s="4"/>
      <c r="AAF292" s="4"/>
      <c r="AAG292" s="4"/>
      <c r="AAH292" s="4"/>
      <c r="AAI292" s="4"/>
      <c r="AAJ292" s="4"/>
      <c r="AAK292" s="4"/>
      <c r="AAL292" s="4"/>
      <c r="AAM292" s="4"/>
      <c r="AAN292" s="4"/>
      <c r="AAO292" s="4"/>
      <c r="AAP292" s="4"/>
      <c r="AAQ292" s="4"/>
      <c r="AAR292" s="4"/>
      <c r="AAS292" s="4"/>
      <c r="AAT292" s="4"/>
      <c r="AAU292" s="4"/>
      <c r="AAV292" s="4"/>
      <c r="AAW292" s="4"/>
      <c r="AAX292" s="4"/>
      <c r="AAY292" s="4"/>
      <c r="AAZ292" s="4"/>
      <c r="ABA292" s="4"/>
      <c r="ABB292" s="4"/>
      <c r="ABC292" s="4"/>
      <c r="ABD292" s="4"/>
      <c r="ABE292" s="4"/>
      <c r="ABF292" s="4"/>
      <c r="ABG292" s="4"/>
      <c r="ABH292" s="4"/>
      <c r="ABI292" s="4"/>
      <c r="ABJ292" s="4"/>
      <c r="ABK292" s="4"/>
      <c r="ABL292" s="4"/>
      <c r="ABM292" s="4"/>
      <c r="ABN292" s="4"/>
      <c r="ABO292" s="4"/>
      <c r="ABP292" s="4"/>
      <c r="ABQ292" s="4"/>
      <c r="ABR292" s="4"/>
      <c r="ABS292" s="4"/>
      <c r="ABT292" s="4"/>
      <c r="ABU292" s="4"/>
      <c r="ABV292" s="4"/>
      <c r="ABW292" s="4"/>
      <c r="ABX292" s="4"/>
      <c r="ABY292" s="4"/>
      <c r="ABZ292" s="4"/>
      <c r="ACA292" s="4"/>
      <c r="ACB292" s="4"/>
      <c r="ACC292" s="4"/>
      <c r="ACD292" s="4"/>
      <c r="ACE292" s="4"/>
      <c r="ACF292" s="4"/>
      <c r="ACG292" s="4"/>
      <c r="ACH292" s="4"/>
      <c r="ACI292" s="4"/>
      <c r="ACJ292" s="4"/>
      <c r="ACK292" s="4"/>
      <c r="ACL292" s="4"/>
      <c r="ACM292" s="4"/>
      <c r="ACN292" s="4"/>
      <c r="ACO292" s="4"/>
      <c r="ACP292" s="4"/>
      <c r="ACQ292" s="4"/>
      <c r="ACR292" s="4"/>
      <c r="ACS292" s="4"/>
      <c r="ACT292" s="4"/>
      <c r="ACU292" s="4"/>
      <c r="ACV292" s="4"/>
      <c r="ACW292" s="4"/>
      <c r="ACX292" s="4"/>
      <c r="ACY292" s="4"/>
      <c r="ACZ292" s="4"/>
      <c r="ADA292" s="4"/>
      <c r="ADB292" s="4"/>
      <c r="ADC292" s="4"/>
      <c r="ADD292" s="4"/>
      <c r="ADE292" s="4"/>
      <c r="ADF292" s="4"/>
      <c r="ADG292" s="4"/>
      <c r="ADH292" s="4"/>
      <c r="ADI292" s="4"/>
      <c r="ADJ292" s="4"/>
      <c r="ADK292" s="4"/>
      <c r="ADL292" s="4"/>
      <c r="ADM292" s="4"/>
      <c r="ADN292" s="4"/>
      <c r="ADO292" s="4"/>
      <c r="ADP292" s="4"/>
      <c r="ADQ292" s="4"/>
      <c r="ADR292" s="4"/>
      <c r="ADS292" s="4"/>
      <c r="ADT292" s="4"/>
      <c r="ADU292" s="4"/>
      <c r="ADV292" s="4"/>
      <c r="ADW292" s="4"/>
      <c r="ADX292" s="4"/>
      <c r="ADY292" s="4"/>
      <c r="ADZ292" s="4"/>
      <c r="AEA292" s="4"/>
      <c r="AEB292" s="4"/>
      <c r="AEC292" s="4"/>
      <c r="AED292" s="4"/>
      <c r="AEE292" s="4"/>
      <c r="AEF292" s="4"/>
      <c r="AEG292" s="4"/>
      <c r="AEH292" s="4"/>
      <c r="AEI292" s="4"/>
      <c r="AEJ292" s="4"/>
      <c r="AEK292" s="4"/>
      <c r="AEL292" s="4"/>
      <c r="AEM292" s="4"/>
      <c r="AEN292" s="4"/>
      <c r="AEO292" s="4"/>
      <c r="AEP292" s="4"/>
      <c r="AEQ292" s="4"/>
      <c r="AER292" s="4"/>
      <c r="AES292" s="4"/>
      <c r="AET292" s="4"/>
      <c r="AEU292" s="4"/>
      <c r="AEV292" s="4"/>
      <c r="AEW292" s="4"/>
      <c r="AEX292" s="4"/>
      <c r="AEY292" s="4"/>
      <c r="AEZ292" s="4"/>
      <c r="AFA292" s="4"/>
      <c r="AFB292" s="4"/>
      <c r="AFC292" s="4"/>
      <c r="AFD292" s="4"/>
      <c r="AFE292" s="4"/>
      <c r="AFF292" s="4"/>
      <c r="AFG292" s="4"/>
      <c r="AFH292" s="4"/>
      <c r="AFI292" s="4"/>
      <c r="AFJ292" s="4"/>
      <c r="AFK292" s="4"/>
      <c r="AFL292" s="4"/>
      <c r="AFM292" s="4"/>
      <c r="AFN292" s="4"/>
      <c r="AFO292" s="4"/>
      <c r="AFP292" s="4"/>
      <c r="AFQ292" s="4"/>
      <c r="AFR292" s="4"/>
      <c r="AFS292" s="4"/>
      <c r="AFT292" s="4"/>
      <c r="AFU292" s="4"/>
      <c r="AFV292" s="4"/>
      <c r="AFW292" s="4"/>
      <c r="AFX292" s="4"/>
      <c r="AFY292" s="4"/>
      <c r="AFZ292" s="4"/>
      <c r="AGA292" s="4"/>
      <c r="AGB292" s="4"/>
      <c r="AGC292" s="4"/>
      <c r="AGD292" s="4"/>
      <c r="AGE292" s="4"/>
      <c r="AGF292" s="4"/>
      <c r="AGG292" s="4"/>
      <c r="AGH292" s="4"/>
      <c r="AGI292" s="4"/>
      <c r="AGJ292" s="4"/>
      <c r="AGK292" s="4"/>
      <c r="AGL292" s="4"/>
      <c r="AGM292" s="4"/>
      <c r="AGN292" s="4"/>
      <c r="AGO292" s="4"/>
      <c r="AGP292" s="4"/>
      <c r="AGQ292" s="4"/>
      <c r="AGR292" s="4"/>
      <c r="AGS292" s="4"/>
      <c r="AGT292" s="4"/>
      <c r="AGU292" s="4"/>
      <c r="AGV292" s="4"/>
      <c r="AGW292" s="4"/>
      <c r="AGX292" s="4"/>
      <c r="AGY292" s="4"/>
      <c r="AGZ292" s="4"/>
      <c r="AHA292" s="4"/>
      <c r="AHB292" s="4"/>
      <c r="AHC292" s="4"/>
      <c r="AHD292" s="4"/>
      <c r="AHE292" s="4"/>
      <c r="AHF292" s="4"/>
      <c r="AHG292" s="4"/>
      <c r="AHH292" s="4"/>
      <c r="AHI292" s="4"/>
      <c r="AHJ292" s="4"/>
      <c r="AHK292" s="4"/>
      <c r="AHL292" s="4"/>
      <c r="AHM292" s="4"/>
      <c r="AHN292" s="4"/>
      <c r="AHO292" s="4"/>
      <c r="AHP292" s="4"/>
      <c r="AHQ292" s="4"/>
      <c r="AHR292" s="4"/>
      <c r="AHS292" s="4"/>
      <c r="AHT292" s="4"/>
      <c r="AHU292" s="4"/>
      <c r="AHV292" s="4"/>
      <c r="AHW292" s="4"/>
      <c r="AHX292" s="4"/>
      <c r="AHY292" s="4"/>
      <c r="AHZ292" s="4"/>
      <c r="AIA292" s="4"/>
      <c r="AIB292" s="4"/>
      <c r="AIC292" s="4"/>
      <c r="AID292" s="4"/>
      <c r="AIE292" s="4"/>
      <c r="AIF292" s="4"/>
      <c r="AIG292" s="4"/>
      <c r="AIH292" s="4"/>
      <c r="AII292" s="4"/>
      <c r="AIJ292" s="4"/>
      <c r="AIK292" s="4"/>
      <c r="AIL292" s="4"/>
      <c r="AIM292" s="4"/>
      <c r="AIN292" s="4"/>
      <c r="AIO292" s="4"/>
      <c r="AIP292" s="4"/>
      <c r="AIQ292" s="4"/>
      <c r="AIR292" s="4"/>
      <c r="AIS292" s="4"/>
      <c r="AIT292" s="4"/>
      <c r="AIU292" s="4"/>
      <c r="AIV292" s="4"/>
      <c r="AIW292" s="4"/>
      <c r="AIX292" s="4"/>
      <c r="AIY292" s="4"/>
      <c r="AIZ292" s="4"/>
      <c r="AJA292" s="4"/>
      <c r="AJB292" s="4"/>
      <c r="AJC292" s="4"/>
      <c r="AJD292" s="4"/>
      <c r="AJE292" s="4"/>
      <c r="AJF292" s="4"/>
      <c r="AJG292" s="4"/>
      <c r="AJH292" s="4"/>
      <c r="AJI292" s="4"/>
      <c r="AJJ292" s="4"/>
      <c r="AJK292" s="4"/>
      <c r="AJL292" s="4"/>
      <c r="AJM292" s="4"/>
      <c r="AJN292" s="4"/>
      <c r="AJO292" s="4"/>
      <c r="AJP292" s="4"/>
      <c r="AJQ292" s="4"/>
      <c r="AJR292" s="4"/>
      <c r="AJS292" s="4"/>
      <c r="AJT292" s="4"/>
      <c r="AJU292" s="4"/>
      <c r="AJV292" s="4"/>
      <c r="AJW292" s="4"/>
      <c r="AJX292" s="4"/>
      <c r="AJY292" s="4"/>
      <c r="AJZ292" s="4"/>
      <c r="AKA292" s="4"/>
      <c r="AKB292" s="4"/>
      <c r="AKC292" s="4"/>
      <c r="AKD292" s="4"/>
      <c r="AKE292" s="4"/>
      <c r="AKF292" s="4"/>
      <c r="AKG292" s="4"/>
      <c r="AKH292" s="4"/>
      <c r="AKI292" s="4"/>
      <c r="AKJ292" s="4"/>
      <c r="AKK292" s="4"/>
      <c r="AKL292" s="4"/>
      <c r="AKM292" s="4"/>
      <c r="AKN292" s="4"/>
      <c r="AKO292" s="4"/>
      <c r="AKP292" s="4"/>
      <c r="AKQ292" s="4"/>
      <c r="AKR292" s="4"/>
      <c r="AKS292" s="4"/>
      <c r="AKT292" s="4"/>
      <c r="AKU292" s="4"/>
      <c r="AKV292" s="4"/>
      <c r="AKW292" s="4"/>
      <c r="AKX292" s="4"/>
      <c r="AKY292" s="4"/>
      <c r="AKZ292" s="4"/>
      <c r="ALA292" s="4"/>
      <c r="ALB292" s="4"/>
      <c r="ALC292" s="4"/>
      <c r="ALD292" s="4"/>
      <c r="ALE292" s="4"/>
      <c r="ALF292" s="4"/>
      <c r="ALG292" s="4"/>
      <c r="ALH292" s="4"/>
      <c r="ALI292" s="4"/>
      <c r="ALJ292" s="4"/>
      <c r="ALK292" s="4"/>
      <c r="ALL292" s="4"/>
      <c r="ALM292" s="4"/>
      <c r="ALN292" s="4"/>
      <c r="ALO292" s="4"/>
      <c r="ALP292" s="4"/>
      <c r="ALQ292" s="4"/>
      <c r="ALR292" s="4"/>
      <c r="ALS292" s="4"/>
      <c r="ALT292" s="4"/>
      <c r="ALU292" s="4"/>
      <c r="ALV292" s="4"/>
      <c r="ALW292" s="4"/>
      <c r="ALX292" s="4"/>
      <c r="ALY292" s="4"/>
      <c r="ALZ292" s="4"/>
      <c r="AMA292" s="4"/>
      <c r="AMB292" s="4"/>
      <c r="AMC292" s="4"/>
      <c r="AMD292" s="4"/>
      <c r="AME292" s="4"/>
      <c r="AMF292" s="4"/>
      <c r="AMG292" s="4"/>
      <c r="AMH292" s="4"/>
      <c r="AMI292" s="4"/>
      <c r="AMJ292" s="4"/>
      <c r="AMK292" s="4"/>
    </row>
    <row r="293" spans="1:1025" ht="17.100000000000001" customHeight="1">
      <c r="A293" s="21" t="s">
        <v>1211</v>
      </c>
      <c r="B293" s="20">
        <f>SUM(C293:W293)</f>
        <v>46.5</v>
      </c>
      <c r="D293" s="20">
        <v>0</v>
      </c>
      <c r="E293" s="3">
        <v>0</v>
      </c>
      <c r="F293" s="3">
        <v>0</v>
      </c>
      <c r="H293" s="4"/>
      <c r="J293" s="4">
        <v>46.5</v>
      </c>
      <c r="JA293" s="4"/>
      <c r="JB293" s="4"/>
      <c r="JC293" s="4"/>
      <c r="JD293" s="4"/>
      <c r="JE293" s="4"/>
      <c r="JF293" s="4"/>
      <c r="JG293" s="4"/>
      <c r="JH293" s="4"/>
      <c r="JI293" s="4"/>
      <c r="JJ293" s="4"/>
      <c r="JK293" s="4"/>
      <c r="JL293" s="4"/>
      <c r="JM293" s="4"/>
      <c r="JN293" s="4"/>
      <c r="JO293" s="4"/>
      <c r="JP293" s="4"/>
      <c r="JQ293" s="4"/>
      <c r="JR293" s="4"/>
      <c r="JS293" s="4"/>
      <c r="JT293" s="4"/>
      <c r="JU293" s="4"/>
      <c r="JV293" s="4"/>
      <c r="JW293" s="4"/>
      <c r="JX293" s="4"/>
      <c r="JY293" s="4"/>
      <c r="JZ293" s="4"/>
      <c r="KA293" s="4"/>
      <c r="KB293" s="4"/>
      <c r="KC293" s="4"/>
      <c r="KD293" s="4"/>
      <c r="KE293" s="4"/>
      <c r="KF293" s="4"/>
      <c r="KG293" s="4"/>
      <c r="KH293" s="4"/>
      <c r="KI293" s="4"/>
      <c r="KJ293" s="4"/>
      <c r="KK293" s="4"/>
      <c r="KL293" s="4"/>
      <c r="KM293" s="4"/>
      <c r="KN293" s="4"/>
      <c r="KO293" s="4"/>
      <c r="KP293" s="4"/>
      <c r="KQ293" s="4"/>
      <c r="KR293" s="4"/>
      <c r="KS293" s="4"/>
      <c r="KT293" s="4"/>
      <c r="KU293" s="4"/>
      <c r="KV293" s="4"/>
      <c r="KW293" s="4"/>
      <c r="KX293" s="4"/>
      <c r="KY293" s="4"/>
      <c r="KZ293" s="4"/>
      <c r="LA293" s="4"/>
      <c r="LB293" s="4"/>
      <c r="LC293" s="4"/>
      <c r="LD293" s="4"/>
      <c r="LE293" s="4"/>
      <c r="LF293" s="4"/>
      <c r="LG293" s="4"/>
      <c r="LH293" s="4"/>
      <c r="LI293" s="4"/>
      <c r="LJ293" s="4"/>
      <c r="LK293" s="4"/>
      <c r="LL293" s="4"/>
      <c r="LM293" s="4"/>
      <c r="LN293" s="4"/>
      <c r="LO293" s="4"/>
      <c r="LP293" s="4"/>
      <c r="LQ293" s="4"/>
      <c r="LR293" s="4"/>
      <c r="LS293" s="4"/>
      <c r="LT293" s="4"/>
      <c r="LU293" s="4"/>
      <c r="LV293" s="4"/>
      <c r="LW293" s="4"/>
      <c r="LX293" s="4"/>
      <c r="LY293" s="4"/>
      <c r="LZ293" s="4"/>
      <c r="MA293" s="4"/>
      <c r="MB293" s="4"/>
      <c r="MC293" s="4"/>
      <c r="MD293" s="4"/>
      <c r="ME293" s="4"/>
      <c r="MF293" s="4"/>
      <c r="MG293" s="4"/>
      <c r="MH293" s="4"/>
      <c r="MI293" s="4"/>
      <c r="MJ293" s="4"/>
      <c r="MK293" s="4"/>
      <c r="ML293" s="4"/>
      <c r="MM293" s="4"/>
      <c r="MN293" s="4"/>
      <c r="MO293" s="4"/>
      <c r="MP293" s="4"/>
      <c r="MQ293" s="4"/>
      <c r="MR293" s="4"/>
      <c r="MS293" s="4"/>
      <c r="MT293" s="4"/>
      <c r="MU293" s="4"/>
      <c r="MV293" s="4"/>
      <c r="MW293" s="4"/>
      <c r="MX293" s="4"/>
      <c r="MY293" s="4"/>
      <c r="MZ293" s="4"/>
      <c r="NA293" s="4"/>
      <c r="NB293" s="4"/>
      <c r="NC293" s="4"/>
      <c r="ND293" s="4"/>
      <c r="NE293" s="4"/>
      <c r="NF293" s="4"/>
      <c r="NG293" s="4"/>
      <c r="NH293" s="4"/>
      <c r="NI293" s="4"/>
      <c r="NJ293" s="4"/>
      <c r="NK293" s="4"/>
      <c r="NL293" s="4"/>
      <c r="NM293" s="4"/>
      <c r="NN293" s="4"/>
      <c r="NO293" s="4"/>
      <c r="NP293" s="4"/>
      <c r="NQ293" s="4"/>
      <c r="NR293" s="4"/>
      <c r="NS293" s="4"/>
      <c r="NT293" s="4"/>
      <c r="NU293" s="4"/>
      <c r="NV293" s="4"/>
      <c r="NW293" s="4"/>
      <c r="NX293" s="4"/>
      <c r="NY293" s="4"/>
      <c r="NZ293" s="4"/>
      <c r="OA293" s="4"/>
      <c r="OB293" s="4"/>
      <c r="OC293" s="4"/>
      <c r="OD293" s="4"/>
      <c r="OE293" s="4"/>
      <c r="OF293" s="4"/>
      <c r="OG293" s="4"/>
      <c r="OH293" s="4"/>
      <c r="OI293" s="4"/>
      <c r="OJ293" s="4"/>
      <c r="OK293" s="4"/>
      <c r="OL293" s="4"/>
      <c r="OM293" s="4"/>
      <c r="ON293" s="4"/>
      <c r="OO293" s="4"/>
      <c r="OP293" s="4"/>
      <c r="OQ293" s="4"/>
      <c r="OR293" s="4"/>
      <c r="OS293" s="4"/>
      <c r="OT293" s="4"/>
      <c r="OU293" s="4"/>
      <c r="OV293" s="4"/>
      <c r="OW293" s="4"/>
      <c r="OX293" s="4"/>
      <c r="OY293" s="4"/>
      <c r="OZ293" s="4"/>
      <c r="PA293" s="4"/>
      <c r="PB293" s="4"/>
      <c r="PC293" s="4"/>
      <c r="PD293" s="4"/>
      <c r="PE293" s="4"/>
      <c r="PF293" s="4"/>
      <c r="PG293" s="4"/>
      <c r="PH293" s="4"/>
      <c r="PI293" s="4"/>
      <c r="PJ293" s="4"/>
      <c r="PK293" s="4"/>
      <c r="PL293" s="4"/>
      <c r="PM293" s="4"/>
      <c r="PN293" s="4"/>
      <c r="PO293" s="4"/>
      <c r="PP293" s="4"/>
      <c r="PQ293" s="4"/>
      <c r="PR293" s="4"/>
      <c r="PS293" s="4"/>
      <c r="PT293" s="4"/>
      <c r="PU293" s="4"/>
      <c r="PV293" s="4"/>
      <c r="PW293" s="4"/>
      <c r="PX293" s="4"/>
      <c r="PY293" s="4"/>
      <c r="PZ293" s="4"/>
      <c r="QA293" s="4"/>
      <c r="QB293" s="4"/>
      <c r="QC293" s="4"/>
      <c r="QD293" s="4"/>
      <c r="QE293" s="4"/>
      <c r="QF293" s="4"/>
      <c r="QG293" s="4"/>
      <c r="QH293" s="4"/>
      <c r="QI293" s="4"/>
      <c r="QJ293" s="4"/>
      <c r="QK293" s="4"/>
      <c r="QL293" s="4"/>
      <c r="QM293" s="4"/>
      <c r="QN293" s="4"/>
      <c r="QO293" s="4"/>
      <c r="QP293" s="4"/>
      <c r="QQ293" s="4"/>
      <c r="QR293" s="4"/>
      <c r="QS293" s="4"/>
      <c r="QT293" s="4"/>
      <c r="QU293" s="4"/>
      <c r="QV293" s="4"/>
      <c r="QW293" s="4"/>
      <c r="QX293" s="4"/>
      <c r="QY293" s="4"/>
      <c r="QZ293" s="4"/>
      <c r="RA293" s="4"/>
      <c r="RB293" s="4"/>
      <c r="RC293" s="4"/>
      <c r="RD293" s="4"/>
      <c r="RE293" s="4"/>
      <c r="RF293" s="4"/>
      <c r="RG293" s="4"/>
      <c r="RH293" s="4"/>
      <c r="RI293" s="4"/>
      <c r="RJ293" s="4"/>
      <c r="RK293" s="4"/>
      <c r="RL293" s="4"/>
      <c r="RM293" s="4"/>
      <c r="RN293" s="4"/>
      <c r="RO293" s="4"/>
      <c r="RP293" s="4"/>
      <c r="RQ293" s="4"/>
      <c r="RR293" s="4"/>
      <c r="RS293" s="4"/>
      <c r="RT293" s="4"/>
      <c r="RU293" s="4"/>
      <c r="RV293" s="4"/>
      <c r="RW293" s="4"/>
      <c r="RX293" s="4"/>
      <c r="RY293" s="4"/>
      <c r="RZ293" s="4"/>
      <c r="SA293" s="4"/>
      <c r="SB293" s="4"/>
      <c r="SC293" s="4"/>
      <c r="SD293" s="4"/>
      <c r="SE293" s="4"/>
      <c r="SF293" s="4"/>
      <c r="SG293" s="4"/>
      <c r="SH293" s="4"/>
      <c r="SI293" s="4"/>
      <c r="SJ293" s="4"/>
      <c r="SK293" s="4"/>
      <c r="SL293" s="4"/>
      <c r="SM293" s="4"/>
      <c r="SN293" s="4"/>
      <c r="SO293" s="4"/>
      <c r="SP293" s="4"/>
      <c r="SQ293" s="4"/>
      <c r="SR293" s="4"/>
      <c r="SS293" s="4"/>
      <c r="ST293" s="4"/>
      <c r="SU293" s="4"/>
      <c r="SV293" s="4"/>
      <c r="SW293" s="4"/>
      <c r="SX293" s="4"/>
      <c r="SY293" s="4"/>
      <c r="SZ293" s="4"/>
      <c r="TA293" s="4"/>
      <c r="TB293" s="4"/>
      <c r="TC293" s="4"/>
      <c r="TD293" s="4"/>
      <c r="TE293" s="4"/>
      <c r="TF293" s="4"/>
      <c r="TG293" s="4"/>
      <c r="TH293" s="4"/>
      <c r="TI293" s="4"/>
      <c r="TJ293" s="4"/>
      <c r="TK293" s="4"/>
      <c r="TL293" s="4"/>
      <c r="TM293" s="4"/>
      <c r="TN293" s="4"/>
      <c r="TO293" s="4"/>
      <c r="TP293" s="4"/>
      <c r="TQ293" s="4"/>
      <c r="TR293" s="4"/>
      <c r="TS293" s="4"/>
      <c r="TT293" s="4"/>
      <c r="TU293" s="4"/>
      <c r="TV293" s="4"/>
      <c r="TW293" s="4"/>
      <c r="TX293" s="4"/>
      <c r="TY293" s="4"/>
      <c r="TZ293" s="4"/>
      <c r="UA293" s="4"/>
      <c r="UB293" s="4"/>
      <c r="UC293" s="4"/>
      <c r="UD293" s="4"/>
      <c r="UE293" s="4"/>
      <c r="UF293" s="4"/>
      <c r="UG293" s="4"/>
      <c r="UH293" s="4"/>
      <c r="UI293" s="4"/>
      <c r="UJ293" s="4"/>
      <c r="UK293" s="4"/>
      <c r="UL293" s="4"/>
      <c r="UM293" s="4"/>
      <c r="UN293" s="4"/>
      <c r="UO293" s="4"/>
      <c r="UP293" s="4"/>
      <c r="UQ293" s="4"/>
      <c r="UR293" s="4"/>
      <c r="US293" s="4"/>
      <c r="UT293" s="4"/>
      <c r="UU293" s="4"/>
      <c r="UV293" s="4"/>
      <c r="UW293" s="4"/>
      <c r="UX293" s="4"/>
      <c r="UY293" s="4"/>
      <c r="UZ293" s="4"/>
      <c r="VA293" s="4"/>
      <c r="VB293" s="4"/>
      <c r="VC293" s="4"/>
      <c r="VD293" s="4"/>
      <c r="VE293" s="4"/>
      <c r="VF293" s="4"/>
      <c r="VG293" s="4"/>
      <c r="VH293" s="4"/>
      <c r="VI293" s="4"/>
      <c r="VJ293" s="4"/>
      <c r="VK293" s="4"/>
      <c r="VL293" s="4"/>
      <c r="VM293" s="4"/>
      <c r="VN293" s="4"/>
      <c r="VO293" s="4"/>
      <c r="VP293" s="4"/>
      <c r="VQ293" s="4"/>
      <c r="VR293" s="4"/>
      <c r="VS293" s="4"/>
      <c r="VT293" s="4"/>
      <c r="VU293" s="4"/>
      <c r="VV293" s="4"/>
      <c r="VW293" s="4"/>
      <c r="VX293" s="4"/>
      <c r="VY293" s="4"/>
      <c r="VZ293" s="4"/>
      <c r="WA293" s="4"/>
      <c r="WB293" s="4"/>
      <c r="WC293" s="4"/>
      <c r="WD293" s="4"/>
      <c r="WE293" s="4"/>
      <c r="WF293" s="4"/>
      <c r="WG293" s="4"/>
      <c r="WH293" s="4"/>
      <c r="WI293" s="4"/>
      <c r="WJ293" s="4"/>
      <c r="WK293" s="4"/>
      <c r="WL293" s="4"/>
      <c r="WM293" s="4"/>
      <c r="WN293" s="4"/>
      <c r="WO293" s="4"/>
      <c r="WP293" s="4"/>
      <c r="WQ293" s="4"/>
      <c r="WR293" s="4"/>
      <c r="WS293" s="4"/>
      <c r="WT293" s="4"/>
      <c r="WU293" s="4"/>
      <c r="WV293" s="4"/>
      <c r="WW293" s="4"/>
      <c r="WX293" s="4"/>
      <c r="WY293" s="4"/>
      <c r="WZ293" s="4"/>
      <c r="XA293" s="4"/>
      <c r="XB293" s="4"/>
      <c r="XC293" s="4"/>
      <c r="XD293" s="4"/>
      <c r="XE293" s="4"/>
      <c r="XF293" s="4"/>
      <c r="XG293" s="4"/>
      <c r="XH293" s="4"/>
      <c r="XI293" s="4"/>
      <c r="XJ293" s="4"/>
      <c r="XK293" s="4"/>
      <c r="XL293" s="4"/>
      <c r="XM293" s="4"/>
      <c r="XN293" s="4"/>
      <c r="XO293" s="4"/>
      <c r="XP293" s="4"/>
      <c r="XQ293" s="4"/>
      <c r="XR293" s="4"/>
      <c r="XS293" s="4"/>
      <c r="XT293" s="4"/>
      <c r="XU293" s="4"/>
      <c r="XV293" s="4"/>
      <c r="XW293" s="4"/>
      <c r="XX293" s="4"/>
      <c r="XY293" s="4"/>
      <c r="XZ293" s="4"/>
      <c r="YA293" s="4"/>
      <c r="YB293" s="4"/>
      <c r="YC293" s="4"/>
      <c r="YD293" s="4"/>
      <c r="YE293" s="4"/>
      <c r="YF293" s="4"/>
      <c r="YG293" s="4"/>
      <c r="YH293" s="4"/>
      <c r="YI293" s="4"/>
      <c r="YJ293" s="4"/>
      <c r="YK293" s="4"/>
      <c r="YL293" s="4"/>
      <c r="YM293" s="4"/>
      <c r="YN293" s="4"/>
      <c r="YO293" s="4"/>
      <c r="YP293" s="4"/>
      <c r="YQ293" s="4"/>
      <c r="YR293" s="4"/>
      <c r="YS293" s="4"/>
      <c r="YT293" s="4"/>
      <c r="YU293" s="4"/>
      <c r="YV293" s="4"/>
      <c r="YW293" s="4"/>
      <c r="YX293" s="4"/>
      <c r="YY293" s="4"/>
      <c r="YZ293" s="4"/>
      <c r="ZA293" s="4"/>
      <c r="ZB293" s="4"/>
      <c r="ZC293" s="4"/>
      <c r="ZD293" s="4"/>
      <c r="ZE293" s="4"/>
      <c r="ZF293" s="4"/>
      <c r="ZG293" s="4"/>
      <c r="ZH293" s="4"/>
      <c r="ZI293" s="4"/>
      <c r="ZJ293" s="4"/>
      <c r="ZK293" s="4"/>
      <c r="ZL293" s="4"/>
      <c r="ZM293" s="4"/>
      <c r="ZN293" s="4"/>
      <c r="ZO293" s="4"/>
      <c r="ZP293" s="4"/>
      <c r="ZQ293" s="4"/>
      <c r="ZR293" s="4"/>
      <c r="ZS293" s="4"/>
      <c r="ZT293" s="4"/>
      <c r="ZU293" s="4"/>
      <c r="ZV293" s="4"/>
      <c r="ZW293" s="4"/>
      <c r="ZX293" s="4"/>
      <c r="ZY293" s="4"/>
      <c r="ZZ293" s="4"/>
      <c r="AAA293" s="4"/>
      <c r="AAB293" s="4"/>
      <c r="AAC293" s="4"/>
      <c r="AAD293" s="4"/>
      <c r="AAE293" s="4"/>
      <c r="AAF293" s="4"/>
      <c r="AAG293" s="4"/>
      <c r="AAH293" s="4"/>
      <c r="AAI293" s="4"/>
      <c r="AAJ293" s="4"/>
      <c r="AAK293" s="4"/>
      <c r="AAL293" s="4"/>
      <c r="AAM293" s="4"/>
      <c r="AAN293" s="4"/>
      <c r="AAO293" s="4"/>
      <c r="AAP293" s="4"/>
      <c r="AAQ293" s="4"/>
      <c r="AAR293" s="4"/>
      <c r="AAS293" s="4"/>
      <c r="AAT293" s="4"/>
      <c r="AAU293" s="4"/>
      <c r="AAV293" s="4"/>
      <c r="AAW293" s="4"/>
      <c r="AAX293" s="4"/>
      <c r="AAY293" s="4"/>
      <c r="AAZ293" s="4"/>
      <c r="ABA293" s="4"/>
      <c r="ABB293" s="4"/>
      <c r="ABC293" s="4"/>
      <c r="ABD293" s="4"/>
      <c r="ABE293" s="4"/>
      <c r="ABF293" s="4"/>
      <c r="ABG293" s="4"/>
      <c r="ABH293" s="4"/>
      <c r="ABI293" s="4"/>
      <c r="ABJ293" s="4"/>
      <c r="ABK293" s="4"/>
      <c r="ABL293" s="4"/>
      <c r="ABM293" s="4"/>
      <c r="ABN293" s="4"/>
      <c r="ABO293" s="4"/>
      <c r="ABP293" s="4"/>
      <c r="ABQ293" s="4"/>
      <c r="ABR293" s="4"/>
      <c r="ABS293" s="4"/>
      <c r="ABT293" s="4"/>
      <c r="ABU293" s="4"/>
      <c r="ABV293" s="4"/>
      <c r="ABW293" s="4"/>
      <c r="ABX293" s="4"/>
      <c r="ABY293" s="4"/>
      <c r="ABZ293" s="4"/>
      <c r="ACA293" s="4"/>
      <c r="ACB293" s="4"/>
      <c r="ACC293" s="4"/>
      <c r="ACD293" s="4"/>
      <c r="ACE293" s="4"/>
      <c r="ACF293" s="4"/>
      <c r="ACG293" s="4"/>
      <c r="ACH293" s="4"/>
      <c r="ACI293" s="4"/>
      <c r="ACJ293" s="4"/>
      <c r="ACK293" s="4"/>
      <c r="ACL293" s="4"/>
      <c r="ACM293" s="4"/>
      <c r="ACN293" s="4"/>
      <c r="ACO293" s="4"/>
      <c r="ACP293" s="4"/>
      <c r="ACQ293" s="4"/>
      <c r="ACR293" s="4"/>
      <c r="ACS293" s="4"/>
      <c r="ACT293" s="4"/>
      <c r="ACU293" s="4"/>
      <c r="ACV293" s="4"/>
      <c r="ACW293" s="4"/>
      <c r="ACX293" s="4"/>
      <c r="ACY293" s="4"/>
      <c r="ACZ293" s="4"/>
      <c r="ADA293" s="4"/>
      <c r="ADB293" s="4"/>
      <c r="ADC293" s="4"/>
      <c r="ADD293" s="4"/>
      <c r="ADE293" s="4"/>
      <c r="ADF293" s="4"/>
      <c r="ADG293" s="4"/>
      <c r="ADH293" s="4"/>
      <c r="ADI293" s="4"/>
      <c r="ADJ293" s="4"/>
      <c r="ADK293" s="4"/>
      <c r="ADL293" s="4"/>
      <c r="ADM293" s="4"/>
      <c r="ADN293" s="4"/>
      <c r="ADO293" s="4"/>
      <c r="ADP293" s="4"/>
      <c r="ADQ293" s="4"/>
      <c r="ADR293" s="4"/>
      <c r="ADS293" s="4"/>
      <c r="ADT293" s="4"/>
      <c r="ADU293" s="4"/>
      <c r="ADV293" s="4"/>
      <c r="ADW293" s="4"/>
      <c r="ADX293" s="4"/>
      <c r="ADY293" s="4"/>
      <c r="ADZ293" s="4"/>
      <c r="AEA293" s="4"/>
      <c r="AEB293" s="4"/>
      <c r="AEC293" s="4"/>
      <c r="AED293" s="4"/>
      <c r="AEE293" s="4"/>
      <c r="AEF293" s="4"/>
      <c r="AEG293" s="4"/>
      <c r="AEH293" s="4"/>
      <c r="AEI293" s="4"/>
      <c r="AEJ293" s="4"/>
      <c r="AEK293" s="4"/>
      <c r="AEL293" s="4"/>
      <c r="AEM293" s="4"/>
      <c r="AEN293" s="4"/>
      <c r="AEO293" s="4"/>
      <c r="AEP293" s="4"/>
      <c r="AEQ293" s="4"/>
      <c r="AER293" s="4"/>
      <c r="AES293" s="4"/>
      <c r="AET293" s="4"/>
      <c r="AEU293" s="4"/>
      <c r="AEV293" s="4"/>
      <c r="AEW293" s="4"/>
      <c r="AEX293" s="4"/>
      <c r="AEY293" s="4"/>
      <c r="AEZ293" s="4"/>
      <c r="AFA293" s="4"/>
      <c r="AFB293" s="4"/>
      <c r="AFC293" s="4"/>
      <c r="AFD293" s="4"/>
      <c r="AFE293" s="4"/>
      <c r="AFF293" s="4"/>
      <c r="AFG293" s="4"/>
      <c r="AFH293" s="4"/>
      <c r="AFI293" s="4"/>
      <c r="AFJ293" s="4"/>
      <c r="AFK293" s="4"/>
      <c r="AFL293" s="4"/>
      <c r="AFM293" s="4"/>
      <c r="AFN293" s="4"/>
      <c r="AFO293" s="4"/>
      <c r="AFP293" s="4"/>
      <c r="AFQ293" s="4"/>
      <c r="AFR293" s="4"/>
      <c r="AFS293" s="4"/>
      <c r="AFT293" s="4"/>
      <c r="AFU293" s="4"/>
      <c r="AFV293" s="4"/>
      <c r="AFW293" s="4"/>
      <c r="AFX293" s="4"/>
      <c r="AFY293" s="4"/>
      <c r="AFZ293" s="4"/>
      <c r="AGA293" s="4"/>
      <c r="AGB293" s="4"/>
      <c r="AGC293" s="4"/>
      <c r="AGD293" s="4"/>
      <c r="AGE293" s="4"/>
      <c r="AGF293" s="4"/>
      <c r="AGG293" s="4"/>
      <c r="AGH293" s="4"/>
      <c r="AGI293" s="4"/>
      <c r="AGJ293" s="4"/>
      <c r="AGK293" s="4"/>
      <c r="AGL293" s="4"/>
      <c r="AGM293" s="4"/>
      <c r="AGN293" s="4"/>
      <c r="AGO293" s="4"/>
      <c r="AGP293" s="4"/>
      <c r="AGQ293" s="4"/>
      <c r="AGR293" s="4"/>
      <c r="AGS293" s="4"/>
      <c r="AGT293" s="4"/>
      <c r="AGU293" s="4"/>
      <c r="AGV293" s="4"/>
      <c r="AGW293" s="4"/>
      <c r="AGX293" s="4"/>
      <c r="AGY293" s="4"/>
      <c r="AGZ293" s="4"/>
      <c r="AHA293" s="4"/>
      <c r="AHB293" s="4"/>
      <c r="AHC293" s="4"/>
      <c r="AHD293" s="4"/>
      <c r="AHE293" s="4"/>
      <c r="AHF293" s="4"/>
      <c r="AHG293" s="4"/>
      <c r="AHH293" s="4"/>
      <c r="AHI293" s="4"/>
      <c r="AHJ293" s="4"/>
      <c r="AHK293" s="4"/>
      <c r="AHL293" s="4"/>
      <c r="AHM293" s="4"/>
      <c r="AHN293" s="4"/>
      <c r="AHO293" s="4"/>
      <c r="AHP293" s="4"/>
      <c r="AHQ293" s="4"/>
      <c r="AHR293" s="4"/>
      <c r="AHS293" s="4"/>
      <c r="AHT293" s="4"/>
      <c r="AHU293" s="4"/>
      <c r="AHV293" s="4"/>
      <c r="AHW293" s="4"/>
      <c r="AHX293" s="4"/>
      <c r="AHY293" s="4"/>
      <c r="AHZ293" s="4"/>
      <c r="AIA293" s="4"/>
      <c r="AIB293" s="4"/>
      <c r="AIC293" s="4"/>
      <c r="AID293" s="4"/>
      <c r="AIE293" s="4"/>
      <c r="AIF293" s="4"/>
      <c r="AIG293" s="4"/>
      <c r="AIH293" s="4"/>
      <c r="AII293" s="4"/>
      <c r="AIJ293" s="4"/>
      <c r="AIK293" s="4"/>
      <c r="AIL293" s="4"/>
      <c r="AIM293" s="4"/>
      <c r="AIN293" s="4"/>
      <c r="AIO293" s="4"/>
      <c r="AIP293" s="4"/>
      <c r="AIQ293" s="4"/>
      <c r="AIR293" s="4"/>
      <c r="AIS293" s="4"/>
      <c r="AIT293" s="4"/>
      <c r="AIU293" s="4"/>
      <c r="AIV293" s="4"/>
      <c r="AIW293" s="4"/>
      <c r="AIX293" s="4"/>
      <c r="AIY293" s="4"/>
      <c r="AIZ293" s="4"/>
      <c r="AJA293" s="4"/>
      <c r="AJB293" s="4"/>
      <c r="AJC293" s="4"/>
      <c r="AJD293" s="4"/>
      <c r="AJE293" s="4"/>
      <c r="AJF293" s="4"/>
      <c r="AJG293" s="4"/>
      <c r="AJH293" s="4"/>
      <c r="AJI293" s="4"/>
      <c r="AJJ293" s="4"/>
      <c r="AJK293" s="4"/>
      <c r="AJL293" s="4"/>
      <c r="AJM293" s="4"/>
      <c r="AJN293" s="4"/>
      <c r="AJO293" s="4"/>
      <c r="AJP293" s="4"/>
      <c r="AJQ293" s="4"/>
      <c r="AJR293" s="4"/>
      <c r="AJS293" s="4"/>
      <c r="AJT293" s="4"/>
      <c r="AJU293" s="4"/>
      <c r="AJV293" s="4"/>
      <c r="AJW293" s="4"/>
      <c r="AJX293" s="4"/>
      <c r="AJY293" s="4"/>
      <c r="AJZ293" s="4"/>
      <c r="AKA293" s="4"/>
      <c r="AKB293" s="4"/>
      <c r="AKC293" s="4"/>
      <c r="AKD293" s="4"/>
      <c r="AKE293" s="4"/>
      <c r="AKF293" s="4"/>
      <c r="AKG293" s="4"/>
      <c r="AKH293" s="4"/>
      <c r="AKI293" s="4"/>
      <c r="AKJ293" s="4"/>
      <c r="AKK293" s="4"/>
      <c r="AKL293" s="4"/>
      <c r="AKM293" s="4"/>
      <c r="AKN293" s="4"/>
      <c r="AKO293" s="4"/>
      <c r="AKP293" s="4"/>
      <c r="AKQ293" s="4"/>
      <c r="AKR293" s="4"/>
      <c r="AKS293" s="4"/>
      <c r="AKT293" s="4"/>
      <c r="AKU293" s="4"/>
      <c r="AKV293" s="4"/>
      <c r="AKW293" s="4"/>
      <c r="AKX293" s="4"/>
      <c r="AKY293" s="4"/>
      <c r="AKZ293" s="4"/>
      <c r="ALA293" s="4"/>
      <c r="ALB293" s="4"/>
      <c r="ALC293" s="4"/>
      <c r="ALD293" s="4"/>
      <c r="ALE293" s="4"/>
      <c r="ALF293" s="4"/>
      <c r="ALG293" s="4"/>
      <c r="ALH293" s="4"/>
      <c r="ALI293" s="4"/>
      <c r="ALJ293" s="4"/>
      <c r="ALK293" s="4"/>
      <c r="ALL293" s="4"/>
      <c r="ALM293" s="4"/>
      <c r="ALN293" s="4"/>
      <c r="ALO293" s="4"/>
      <c r="ALP293" s="4"/>
      <c r="ALQ293" s="4"/>
      <c r="ALR293" s="4"/>
      <c r="ALS293" s="4"/>
      <c r="ALT293" s="4"/>
      <c r="ALU293" s="4"/>
      <c r="ALV293" s="4"/>
      <c r="ALW293" s="4"/>
      <c r="ALX293" s="4"/>
      <c r="ALY293" s="4"/>
      <c r="ALZ293" s="4"/>
      <c r="AMA293" s="4"/>
      <c r="AMB293" s="4"/>
      <c r="AMC293" s="4"/>
      <c r="AMD293" s="4"/>
      <c r="AME293" s="4"/>
      <c r="AMF293" s="4"/>
      <c r="AMG293" s="4"/>
      <c r="AMH293" s="4"/>
      <c r="AMI293" s="4"/>
      <c r="AMJ293" s="4"/>
      <c r="AMK293" s="4"/>
    </row>
    <row r="294" spans="1:1025" ht="17.100000000000001" customHeight="1">
      <c r="A294" s="21" t="s">
        <v>1212</v>
      </c>
      <c r="B294" s="20">
        <f>SUM(C294:W294)</f>
        <v>46.5</v>
      </c>
      <c r="D294" s="20">
        <v>0</v>
      </c>
      <c r="E294" s="3">
        <v>0</v>
      </c>
      <c r="F294" s="3">
        <v>0</v>
      </c>
      <c r="H294" s="4"/>
      <c r="J294" s="4">
        <v>46.5</v>
      </c>
      <c r="JA294" s="4"/>
      <c r="JB294" s="4"/>
      <c r="JC294" s="4"/>
      <c r="JD294" s="4"/>
      <c r="JE294" s="4"/>
      <c r="JF294" s="4"/>
      <c r="JG294" s="4"/>
      <c r="JH294" s="4"/>
      <c r="JI294" s="4"/>
      <c r="JJ294" s="4"/>
      <c r="JK294" s="4"/>
      <c r="JL294" s="4"/>
      <c r="JM294" s="4"/>
      <c r="JN294" s="4"/>
      <c r="JO294" s="4"/>
      <c r="JP294" s="4"/>
      <c r="JQ294" s="4"/>
      <c r="JR294" s="4"/>
      <c r="JS294" s="4"/>
      <c r="JT294" s="4"/>
      <c r="JU294" s="4"/>
      <c r="JV294" s="4"/>
      <c r="JW294" s="4"/>
      <c r="JX294" s="4"/>
      <c r="JY294" s="4"/>
      <c r="JZ294" s="4"/>
      <c r="KA294" s="4"/>
      <c r="KB294" s="4"/>
      <c r="KC294" s="4"/>
      <c r="KD294" s="4"/>
      <c r="KE294" s="4"/>
      <c r="KF294" s="4"/>
      <c r="KG294" s="4"/>
      <c r="KH294" s="4"/>
      <c r="KI294" s="4"/>
      <c r="KJ294" s="4"/>
      <c r="KK294" s="4"/>
      <c r="KL294" s="4"/>
      <c r="KM294" s="4"/>
      <c r="KN294" s="4"/>
      <c r="KO294" s="4"/>
      <c r="KP294" s="4"/>
      <c r="KQ294" s="4"/>
      <c r="KR294" s="4"/>
      <c r="KS294" s="4"/>
      <c r="KT294" s="4"/>
      <c r="KU294" s="4"/>
      <c r="KV294" s="4"/>
      <c r="KW294" s="4"/>
      <c r="KX294" s="4"/>
      <c r="KY294" s="4"/>
      <c r="KZ294" s="4"/>
      <c r="LA294" s="4"/>
      <c r="LB294" s="4"/>
      <c r="LC294" s="4"/>
      <c r="LD294" s="4"/>
      <c r="LE294" s="4"/>
      <c r="LF294" s="4"/>
      <c r="LG294" s="4"/>
      <c r="LH294" s="4"/>
      <c r="LI294" s="4"/>
      <c r="LJ294" s="4"/>
      <c r="LK294" s="4"/>
      <c r="LL294" s="4"/>
      <c r="LM294" s="4"/>
      <c r="LN294" s="4"/>
      <c r="LO294" s="4"/>
      <c r="LP294" s="4"/>
      <c r="LQ294" s="4"/>
      <c r="LR294" s="4"/>
      <c r="LS294" s="4"/>
      <c r="LT294" s="4"/>
      <c r="LU294" s="4"/>
      <c r="LV294" s="4"/>
      <c r="LW294" s="4"/>
      <c r="LX294" s="4"/>
      <c r="LY294" s="4"/>
      <c r="LZ294" s="4"/>
      <c r="MA294" s="4"/>
      <c r="MB294" s="4"/>
      <c r="MC294" s="4"/>
      <c r="MD294" s="4"/>
      <c r="ME294" s="4"/>
      <c r="MF294" s="4"/>
      <c r="MG294" s="4"/>
      <c r="MH294" s="4"/>
      <c r="MI294" s="4"/>
      <c r="MJ294" s="4"/>
      <c r="MK294" s="4"/>
      <c r="ML294" s="4"/>
      <c r="MM294" s="4"/>
      <c r="MN294" s="4"/>
      <c r="MO294" s="4"/>
      <c r="MP294" s="4"/>
      <c r="MQ294" s="4"/>
      <c r="MR294" s="4"/>
      <c r="MS294" s="4"/>
      <c r="MT294" s="4"/>
      <c r="MU294" s="4"/>
      <c r="MV294" s="4"/>
      <c r="MW294" s="4"/>
      <c r="MX294" s="4"/>
      <c r="MY294" s="4"/>
      <c r="MZ294" s="4"/>
      <c r="NA294" s="4"/>
      <c r="NB294" s="4"/>
      <c r="NC294" s="4"/>
      <c r="ND294" s="4"/>
      <c r="NE294" s="4"/>
      <c r="NF294" s="4"/>
      <c r="NG294" s="4"/>
      <c r="NH294" s="4"/>
      <c r="NI294" s="4"/>
      <c r="NJ294" s="4"/>
      <c r="NK294" s="4"/>
      <c r="NL294" s="4"/>
      <c r="NM294" s="4"/>
      <c r="NN294" s="4"/>
      <c r="NO294" s="4"/>
      <c r="NP294" s="4"/>
      <c r="NQ294" s="4"/>
      <c r="NR294" s="4"/>
      <c r="NS294" s="4"/>
      <c r="NT294" s="4"/>
      <c r="NU294" s="4"/>
      <c r="NV294" s="4"/>
      <c r="NW294" s="4"/>
      <c r="NX294" s="4"/>
      <c r="NY294" s="4"/>
      <c r="NZ294" s="4"/>
      <c r="OA294" s="4"/>
      <c r="OB294" s="4"/>
      <c r="OC294" s="4"/>
      <c r="OD294" s="4"/>
      <c r="OE294" s="4"/>
      <c r="OF294" s="4"/>
      <c r="OG294" s="4"/>
      <c r="OH294" s="4"/>
      <c r="OI294" s="4"/>
      <c r="OJ294" s="4"/>
      <c r="OK294" s="4"/>
      <c r="OL294" s="4"/>
      <c r="OM294" s="4"/>
      <c r="ON294" s="4"/>
      <c r="OO294" s="4"/>
      <c r="OP294" s="4"/>
      <c r="OQ294" s="4"/>
      <c r="OR294" s="4"/>
      <c r="OS294" s="4"/>
      <c r="OT294" s="4"/>
      <c r="OU294" s="4"/>
      <c r="OV294" s="4"/>
      <c r="OW294" s="4"/>
      <c r="OX294" s="4"/>
      <c r="OY294" s="4"/>
      <c r="OZ294" s="4"/>
      <c r="PA294" s="4"/>
      <c r="PB294" s="4"/>
      <c r="PC294" s="4"/>
      <c r="PD294" s="4"/>
      <c r="PE294" s="4"/>
      <c r="PF294" s="4"/>
      <c r="PG294" s="4"/>
      <c r="PH294" s="4"/>
      <c r="PI294" s="4"/>
      <c r="PJ294" s="4"/>
      <c r="PK294" s="4"/>
      <c r="PL294" s="4"/>
      <c r="PM294" s="4"/>
      <c r="PN294" s="4"/>
      <c r="PO294" s="4"/>
      <c r="PP294" s="4"/>
      <c r="PQ294" s="4"/>
      <c r="PR294" s="4"/>
      <c r="PS294" s="4"/>
      <c r="PT294" s="4"/>
      <c r="PU294" s="4"/>
      <c r="PV294" s="4"/>
      <c r="PW294" s="4"/>
      <c r="PX294" s="4"/>
      <c r="PY294" s="4"/>
      <c r="PZ294" s="4"/>
      <c r="QA294" s="4"/>
      <c r="QB294" s="4"/>
      <c r="QC294" s="4"/>
      <c r="QD294" s="4"/>
      <c r="QE294" s="4"/>
      <c r="QF294" s="4"/>
      <c r="QG294" s="4"/>
      <c r="QH294" s="4"/>
      <c r="QI294" s="4"/>
      <c r="QJ294" s="4"/>
      <c r="QK294" s="4"/>
      <c r="QL294" s="4"/>
      <c r="QM294" s="4"/>
      <c r="QN294" s="4"/>
      <c r="QO294" s="4"/>
      <c r="QP294" s="4"/>
      <c r="QQ294" s="4"/>
      <c r="QR294" s="4"/>
      <c r="QS294" s="4"/>
      <c r="QT294" s="4"/>
      <c r="QU294" s="4"/>
      <c r="QV294" s="4"/>
      <c r="QW294" s="4"/>
      <c r="QX294" s="4"/>
      <c r="QY294" s="4"/>
      <c r="QZ294" s="4"/>
      <c r="RA294" s="4"/>
      <c r="RB294" s="4"/>
      <c r="RC294" s="4"/>
      <c r="RD294" s="4"/>
      <c r="RE294" s="4"/>
      <c r="RF294" s="4"/>
      <c r="RG294" s="4"/>
      <c r="RH294" s="4"/>
      <c r="RI294" s="4"/>
      <c r="RJ294" s="4"/>
      <c r="RK294" s="4"/>
      <c r="RL294" s="4"/>
      <c r="RM294" s="4"/>
      <c r="RN294" s="4"/>
      <c r="RO294" s="4"/>
      <c r="RP294" s="4"/>
      <c r="RQ294" s="4"/>
      <c r="RR294" s="4"/>
      <c r="RS294" s="4"/>
      <c r="RT294" s="4"/>
      <c r="RU294" s="4"/>
      <c r="RV294" s="4"/>
      <c r="RW294" s="4"/>
      <c r="RX294" s="4"/>
      <c r="RY294" s="4"/>
      <c r="RZ294" s="4"/>
      <c r="SA294" s="4"/>
      <c r="SB294" s="4"/>
      <c r="SC294" s="4"/>
      <c r="SD294" s="4"/>
      <c r="SE294" s="4"/>
      <c r="SF294" s="4"/>
      <c r="SG294" s="4"/>
      <c r="SH294" s="4"/>
      <c r="SI294" s="4"/>
      <c r="SJ294" s="4"/>
      <c r="SK294" s="4"/>
      <c r="SL294" s="4"/>
      <c r="SM294" s="4"/>
      <c r="SN294" s="4"/>
      <c r="SO294" s="4"/>
      <c r="SP294" s="4"/>
      <c r="SQ294" s="4"/>
      <c r="SR294" s="4"/>
      <c r="SS294" s="4"/>
      <c r="ST294" s="4"/>
      <c r="SU294" s="4"/>
      <c r="SV294" s="4"/>
      <c r="SW294" s="4"/>
      <c r="SX294" s="4"/>
      <c r="SY294" s="4"/>
      <c r="SZ294" s="4"/>
      <c r="TA294" s="4"/>
      <c r="TB294" s="4"/>
      <c r="TC294" s="4"/>
      <c r="TD294" s="4"/>
      <c r="TE294" s="4"/>
      <c r="TF294" s="4"/>
      <c r="TG294" s="4"/>
      <c r="TH294" s="4"/>
      <c r="TI294" s="4"/>
      <c r="TJ294" s="4"/>
      <c r="TK294" s="4"/>
      <c r="TL294" s="4"/>
      <c r="TM294" s="4"/>
      <c r="TN294" s="4"/>
      <c r="TO294" s="4"/>
      <c r="TP294" s="4"/>
      <c r="TQ294" s="4"/>
      <c r="TR294" s="4"/>
      <c r="TS294" s="4"/>
      <c r="TT294" s="4"/>
      <c r="TU294" s="4"/>
      <c r="TV294" s="4"/>
      <c r="TW294" s="4"/>
      <c r="TX294" s="4"/>
      <c r="TY294" s="4"/>
      <c r="TZ294" s="4"/>
      <c r="UA294" s="4"/>
      <c r="UB294" s="4"/>
      <c r="UC294" s="4"/>
      <c r="UD294" s="4"/>
      <c r="UE294" s="4"/>
      <c r="UF294" s="4"/>
      <c r="UG294" s="4"/>
      <c r="UH294" s="4"/>
      <c r="UI294" s="4"/>
      <c r="UJ294" s="4"/>
      <c r="UK294" s="4"/>
      <c r="UL294" s="4"/>
      <c r="UM294" s="4"/>
      <c r="UN294" s="4"/>
      <c r="UO294" s="4"/>
      <c r="UP294" s="4"/>
      <c r="UQ294" s="4"/>
      <c r="UR294" s="4"/>
      <c r="US294" s="4"/>
      <c r="UT294" s="4"/>
      <c r="UU294" s="4"/>
      <c r="UV294" s="4"/>
      <c r="UW294" s="4"/>
      <c r="UX294" s="4"/>
      <c r="UY294" s="4"/>
      <c r="UZ294" s="4"/>
      <c r="VA294" s="4"/>
      <c r="VB294" s="4"/>
      <c r="VC294" s="4"/>
      <c r="VD294" s="4"/>
      <c r="VE294" s="4"/>
      <c r="VF294" s="4"/>
      <c r="VG294" s="4"/>
      <c r="VH294" s="4"/>
      <c r="VI294" s="4"/>
      <c r="VJ294" s="4"/>
      <c r="VK294" s="4"/>
      <c r="VL294" s="4"/>
      <c r="VM294" s="4"/>
      <c r="VN294" s="4"/>
      <c r="VO294" s="4"/>
      <c r="VP294" s="4"/>
      <c r="VQ294" s="4"/>
      <c r="VR294" s="4"/>
      <c r="VS294" s="4"/>
      <c r="VT294" s="4"/>
      <c r="VU294" s="4"/>
      <c r="VV294" s="4"/>
      <c r="VW294" s="4"/>
      <c r="VX294" s="4"/>
      <c r="VY294" s="4"/>
      <c r="VZ294" s="4"/>
      <c r="WA294" s="4"/>
      <c r="WB294" s="4"/>
      <c r="WC294" s="4"/>
      <c r="WD294" s="4"/>
      <c r="WE294" s="4"/>
      <c r="WF294" s="4"/>
      <c r="WG294" s="4"/>
      <c r="WH294" s="4"/>
      <c r="WI294" s="4"/>
      <c r="WJ294" s="4"/>
      <c r="WK294" s="4"/>
      <c r="WL294" s="4"/>
      <c r="WM294" s="4"/>
      <c r="WN294" s="4"/>
      <c r="WO294" s="4"/>
      <c r="WP294" s="4"/>
      <c r="WQ294" s="4"/>
      <c r="WR294" s="4"/>
      <c r="WS294" s="4"/>
      <c r="WT294" s="4"/>
      <c r="WU294" s="4"/>
      <c r="WV294" s="4"/>
      <c r="WW294" s="4"/>
      <c r="WX294" s="4"/>
      <c r="WY294" s="4"/>
      <c r="WZ294" s="4"/>
      <c r="XA294" s="4"/>
      <c r="XB294" s="4"/>
      <c r="XC294" s="4"/>
      <c r="XD294" s="4"/>
      <c r="XE294" s="4"/>
      <c r="XF294" s="4"/>
      <c r="XG294" s="4"/>
      <c r="XH294" s="4"/>
      <c r="XI294" s="4"/>
      <c r="XJ294" s="4"/>
      <c r="XK294" s="4"/>
      <c r="XL294" s="4"/>
      <c r="XM294" s="4"/>
      <c r="XN294" s="4"/>
      <c r="XO294" s="4"/>
      <c r="XP294" s="4"/>
      <c r="XQ294" s="4"/>
      <c r="XR294" s="4"/>
      <c r="XS294" s="4"/>
      <c r="XT294" s="4"/>
      <c r="XU294" s="4"/>
      <c r="XV294" s="4"/>
      <c r="XW294" s="4"/>
      <c r="XX294" s="4"/>
      <c r="XY294" s="4"/>
      <c r="XZ294" s="4"/>
      <c r="YA294" s="4"/>
      <c r="YB294" s="4"/>
      <c r="YC294" s="4"/>
      <c r="YD294" s="4"/>
      <c r="YE294" s="4"/>
      <c r="YF294" s="4"/>
      <c r="YG294" s="4"/>
      <c r="YH294" s="4"/>
      <c r="YI294" s="4"/>
      <c r="YJ294" s="4"/>
      <c r="YK294" s="4"/>
      <c r="YL294" s="4"/>
      <c r="YM294" s="4"/>
      <c r="YN294" s="4"/>
      <c r="YO294" s="4"/>
      <c r="YP294" s="4"/>
      <c r="YQ294" s="4"/>
      <c r="YR294" s="4"/>
      <c r="YS294" s="4"/>
      <c r="YT294" s="4"/>
      <c r="YU294" s="4"/>
      <c r="YV294" s="4"/>
      <c r="YW294" s="4"/>
      <c r="YX294" s="4"/>
      <c r="YY294" s="4"/>
      <c r="YZ294" s="4"/>
      <c r="ZA294" s="4"/>
      <c r="ZB294" s="4"/>
      <c r="ZC294" s="4"/>
      <c r="ZD294" s="4"/>
      <c r="ZE294" s="4"/>
      <c r="ZF294" s="4"/>
      <c r="ZG294" s="4"/>
      <c r="ZH294" s="4"/>
      <c r="ZI294" s="4"/>
      <c r="ZJ294" s="4"/>
      <c r="ZK294" s="4"/>
      <c r="ZL294" s="4"/>
      <c r="ZM294" s="4"/>
      <c r="ZN294" s="4"/>
      <c r="ZO294" s="4"/>
      <c r="ZP294" s="4"/>
      <c r="ZQ294" s="4"/>
      <c r="ZR294" s="4"/>
      <c r="ZS294" s="4"/>
      <c r="ZT294" s="4"/>
      <c r="ZU294" s="4"/>
      <c r="ZV294" s="4"/>
      <c r="ZW294" s="4"/>
      <c r="ZX294" s="4"/>
      <c r="ZY294" s="4"/>
      <c r="ZZ294" s="4"/>
      <c r="AAA294" s="4"/>
      <c r="AAB294" s="4"/>
      <c r="AAC294" s="4"/>
      <c r="AAD294" s="4"/>
      <c r="AAE294" s="4"/>
      <c r="AAF294" s="4"/>
      <c r="AAG294" s="4"/>
      <c r="AAH294" s="4"/>
      <c r="AAI294" s="4"/>
      <c r="AAJ294" s="4"/>
      <c r="AAK294" s="4"/>
      <c r="AAL294" s="4"/>
      <c r="AAM294" s="4"/>
      <c r="AAN294" s="4"/>
      <c r="AAO294" s="4"/>
      <c r="AAP294" s="4"/>
      <c r="AAQ294" s="4"/>
      <c r="AAR294" s="4"/>
      <c r="AAS294" s="4"/>
      <c r="AAT294" s="4"/>
      <c r="AAU294" s="4"/>
      <c r="AAV294" s="4"/>
      <c r="AAW294" s="4"/>
      <c r="AAX294" s="4"/>
      <c r="AAY294" s="4"/>
      <c r="AAZ294" s="4"/>
      <c r="ABA294" s="4"/>
      <c r="ABB294" s="4"/>
      <c r="ABC294" s="4"/>
      <c r="ABD294" s="4"/>
      <c r="ABE294" s="4"/>
      <c r="ABF294" s="4"/>
      <c r="ABG294" s="4"/>
      <c r="ABH294" s="4"/>
      <c r="ABI294" s="4"/>
      <c r="ABJ294" s="4"/>
      <c r="ABK294" s="4"/>
      <c r="ABL294" s="4"/>
      <c r="ABM294" s="4"/>
      <c r="ABN294" s="4"/>
      <c r="ABO294" s="4"/>
      <c r="ABP294" s="4"/>
      <c r="ABQ294" s="4"/>
      <c r="ABR294" s="4"/>
      <c r="ABS294" s="4"/>
      <c r="ABT294" s="4"/>
      <c r="ABU294" s="4"/>
      <c r="ABV294" s="4"/>
      <c r="ABW294" s="4"/>
      <c r="ABX294" s="4"/>
      <c r="ABY294" s="4"/>
      <c r="ABZ294" s="4"/>
      <c r="ACA294" s="4"/>
      <c r="ACB294" s="4"/>
      <c r="ACC294" s="4"/>
      <c r="ACD294" s="4"/>
      <c r="ACE294" s="4"/>
      <c r="ACF294" s="4"/>
      <c r="ACG294" s="4"/>
      <c r="ACH294" s="4"/>
      <c r="ACI294" s="4"/>
      <c r="ACJ294" s="4"/>
      <c r="ACK294" s="4"/>
      <c r="ACL294" s="4"/>
      <c r="ACM294" s="4"/>
      <c r="ACN294" s="4"/>
      <c r="ACO294" s="4"/>
      <c r="ACP294" s="4"/>
      <c r="ACQ294" s="4"/>
      <c r="ACR294" s="4"/>
      <c r="ACS294" s="4"/>
      <c r="ACT294" s="4"/>
      <c r="ACU294" s="4"/>
      <c r="ACV294" s="4"/>
      <c r="ACW294" s="4"/>
      <c r="ACX294" s="4"/>
      <c r="ACY294" s="4"/>
      <c r="ACZ294" s="4"/>
      <c r="ADA294" s="4"/>
      <c r="ADB294" s="4"/>
      <c r="ADC294" s="4"/>
      <c r="ADD294" s="4"/>
      <c r="ADE294" s="4"/>
      <c r="ADF294" s="4"/>
      <c r="ADG294" s="4"/>
      <c r="ADH294" s="4"/>
      <c r="ADI294" s="4"/>
      <c r="ADJ294" s="4"/>
      <c r="ADK294" s="4"/>
      <c r="ADL294" s="4"/>
      <c r="ADM294" s="4"/>
      <c r="ADN294" s="4"/>
      <c r="ADO294" s="4"/>
      <c r="ADP294" s="4"/>
      <c r="ADQ294" s="4"/>
      <c r="ADR294" s="4"/>
      <c r="ADS294" s="4"/>
      <c r="ADT294" s="4"/>
      <c r="ADU294" s="4"/>
      <c r="ADV294" s="4"/>
      <c r="ADW294" s="4"/>
      <c r="ADX294" s="4"/>
      <c r="ADY294" s="4"/>
      <c r="ADZ294" s="4"/>
      <c r="AEA294" s="4"/>
      <c r="AEB294" s="4"/>
      <c r="AEC294" s="4"/>
      <c r="AED294" s="4"/>
      <c r="AEE294" s="4"/>
      <c r="AEF294" s="4"/>
      <c r="AEG294" s="4"/>
      <c r="AEH294" s="4"/>
      <c r="AEI294" s="4"/>
      <c r="AEJ294" s="4"/>
      <c r="AEK294" s="4"/>
      <c r="AEL294" s="4"/>
      <c r="AEM294" s="4"/>
      <c r="AEN294" s="4"/>
      <c r="AEO294" s="4"/>
      <c r="AEP294" s="4"/>
      <c r="AEQ294" s="4"/>
      <c r="AER294" s="4"/>
      <c r="AES294" s="4"/>
      <c r="AET294" s="4"/>
      <c r="AEU294" s="4"/>
      <c r="AEV294" s="4"/>
      <c r="AEW294" s="4"/>
      <c r="AEX294" s="4"/>
      <c r="AEY294" s="4"/>
      <c r="AEZ294" s="4"/>
      <c r="AFA294" s="4"/>
      <c r="AFB294" s="4"/>
      <c r="AFC294" s="4"/>
      <c r="AFD294" s="4"/>
      <c r="AFE294" s="4"/>
      <c r="AFF294" s="4"/>
      <c r="AFG294" s="4"/>
      <c r="AFH294" s="4"/>
      <c r="AFI294" s="4"/>
      <c r="AFJ294" s="4"/>
      <c r="AFK294" s="4"/>
      <c r="AFL294" s="4"/>
      <c r="AFM294" s="4"/>
      <c r="AFN294" s="4"/>
      <c r="AFO294" s="4"/>
      <c r="AFP294" s="4"/>
      <c r="AFQ294" s="4"/>
      <c r="AFR294" s="4"/>
      <c r="AFS294" s="4"/>
      <c r="AFT294" s="4"/>
      <c r="AFU294" s="4"/>
      <c r="AFV294" s="4"/>
      <c r="AFW294" s="4"/>
      <c r="AFX294" s="4"/>
      <c r="AFY294" s="4"/>
      <c r="AFZ294" s="4"/>
      <c r="AGA294" s="4"/>
      <c r="AGB294" s="4"/>
      <c r="AGC294" s="4"/>
      <c r="AGD294" s="4"/>
      <c r="AGE294" s="4"/>
      <c r="AGF294" s="4"/>
      <c r="AGG294" s="4"/>
      <c r="AGH294" s="4"/>
      <c r="AGI294" s="4"/>
      <c r="AGJ294" s="4"/>
      <c r="AGK294" s="4"/>
      <c r="AGL294" s="4"/>
      <c r="AGM294" s="4"/>
      <c r="AGN294" s="4"/>
      <c r="AGO294" s="4"/>
      <c r="AGP294" s="4"/>
      <c r="AGQ294" s="4"/>
      <c r="AGR294" s="4"/>
      <c r="AGS294" s="4"/>
      <c r="AGT294" s="4"/>
      <c r="AGU294" s="4"/>
      <c r="AGV294" s="4"/>
      <c r="AGW294" s="4"/>
      <c r="AGX294" s="4"/>
      <c r="AGY294" s="4"/>
      <c r="AGZ294" s="4"/>
      <c r="AHA294" s="4"/>
      <c r="AHB294" s="4"/>
      <c r="AHC294" s="4"/>
      <c r="AHD294" s="4"/>
      <c r="AHE294" s="4"/>
      <c r="AHF294" s="4"/>
      <c r="AHG294" s="4"/>
      <c r="AHH294" s="4"/>
      <c r="AHI294" s="4"/>
      <c r="AHJ294" s="4"/>
      <c r="AHK294" s="4"/>
      <c r="AHL294" s="4"/>
      <c r="AHM294" s="4"/>
      <c r="AHN294" s="4"/>
      <c r="AHO294" s="4"/>
      <c r="AHP294" s="4"/>
      <c r="AHQ294" s="4"/>
      <c r="AHR294" s="4"/>
      <c r="AHS294" s="4"/>
      <c r="AHT294" s="4"/>
      <c r="AHU294" s="4"/>
      <c r="AHV294" s="4"/>
      <c r="AHW294" s="4"/>
      <c r="AHX294" s="4"/>
      <c r="AHY294" s="4"/>
      <c r="AHZ294" s="4"/>
      <c r="AIA294" s="4"/>
      <c r="AIB294" s="4"/>
      <c r="AIC294" s="4"/>
      <c r="AID294" s="4"/>
      <c r="AIE294" s="4"/>
      <c r="AIF294" s="4"/>
      <c r="AIG294" s="4"/>
      <c r="AIH294" s="4"/>
      <c r="AII294" s="4"/>
      <c r="AIJ294" s="4"/>
      <c r="AIK294" s="4"/>
      <c r="AIL294" s="4"/>
      <c r="AIM294" s="4"/>
      <c r="AIN294" s="4"/>
      <c r="AIO294" s="4"/>
      <c r="AIP294" s="4"/>
      <c r="AIQ294" s="4"/>
      <c r="AIR294" s="4"/>
      <c r="AIS294" s="4"/>
      <c r="AIT294" s="4"/>
      <c r="AIU294" s="4"/>
      <c r="AIV294" s="4"/>
      <c r="AIW294" s="4"/>
      <c r="AIX294" s="4"/>
      <c r="AIY294" s="4"/>
      <c r="AIZ294" s="4"/>
      <c r="AJA294" s="4"/>
      <c r="AJB294" s="4"/>
      <c r="AJC294" s="4"/>
      <c r="AJD294" s="4"/>
      <c r="AJE294" s="4"/>
      <c r="AJF294" s="4"/>
      <c r="AJG294" s="4"/>
      <c r="AJH294" s="4"/>
      <c r="AJI294" s="4"/>
      <c r="AJJ294" s="4"/>
      <c r="AJK294" s="4"/>
      <c r="AJL294" s="4"/>
      <c r="AJM294" s="4"/>
      <c r="AJN294" s="4"/>
      <c r="AJO294" s="4"/>
      <c r="AJP294" s="4"/>
      <c r="AJQ294" s="4"/>
      <c r="AJR294" s="4"/>
      <c r="AJS294" s="4"/>
      <c r="AJT294" s="4"/>
      <c r="AJU294" s="4"/>
      <c r="AJV294" s="4"/>
      <c r="AJW294" s="4"/>
      <c r="AJX294" s="4"/>
      <c r="AJY294" s="4"/>
      <c r="AJZ294" s="4"/>
      <c r="AKA294" s="4"/>
      <c r="AKB294" s="4"/>
      <c r="AKC294" s="4"/>
      <c r="AKD294" s="4"/>
      <c r="AKE294" s="4"/>
      <c r="AKF294" s="4"/>
      <c r="AKG294" s="4"/>
      <c r="AKH294" s="4"/>
      <c r="AKI294" s="4"/>
      <c r="AKJ294" s="4"/>
      <c r="AKK294" s="4"/>
      <c r="AKL294" s="4"/>
      <c r="AKM294" s="4"/>
      <c r="AKN294" s="4"/>
      <c r="AKO294" s="4"/>
      <c r="AKP294" s="4"/>
      <c r="AKQ294" s="4"/>
      <c r="AKR294" s="4"/>
      <c r="AKS294" s="4"/>
      <c r="AKT294" s="4"/>
      <c r="AKU294" s="4"/>
      <c r="AKV294" s="4"/>
      <c r="AKW294" s="4"/>
      <c r="AKX294" s="4"/>
      <c r="AKY294" s="4"/>
      <c r="AKZ294" s="4"/>
      <c r="ALA294" s="4"/>
      <c r="ALB294" s="4"/>
      <c r="ALC294" s="4"/>
      <c r="ALD294" s="4"/>
      <c r="ALE294" s="4"/>
      <c r="ALF294" s="4"/>
      <c r="ALG294" s="4"/>
      <c r="ALH294" s="4"/>
      <c r="ALI294" s="4"/>
      <c r="ALJ294" s="4"/>
      <c r="ALK294" s="4"/>
      <c r="ALL294" s="4"/>
      <c r="ALM294" s="4"/>
      <c r="ALN294" s="4"/>
      <c r="ALO294" s="4"/>
      <c r="ALP294" s="4"/>
      <c r="ALQ294" s="4"/>
      <c r="ALR294" s="4"/>
      <c r="ALS294" s="4"/>
      <c r="ALT294" s="4"/>
      <c r="ALU294" s="4"/>
      <c r="ALV294" s="4"/>
      <c r="ALW294" s="4"/>
      <c r="ALX294" s="4"/>
      <c r="ALY294" s="4"/>
      <c r="ALZ294" s="4"/>
      <c r="AMA294" s="4"/>
      <c r="AMB294" s="4"/>
      <c r="AMC294" s="4"/>
      <c r="AMD294" s="4"/>
      <c r="AME294" s="4"/>
      <c r="AMF294" s="4"/>
      <c r="AMG294" s="4"/>
      <c r="AMH294" s="4"/>
      <c r="AMI294" s="4"/>
      <c r="AMJ294" s="4"/>
      <c r="AMK294" s="4"/>
    </row>
    <row r="295" spans="1:1025" ht="17.100000000000001" customHeight="1">
      <c r="A295" s="21" t="s">
        <v>1213</v>
      </c>
      <c r="B295" s="20">
        <f>SUM(C295:W295)</f>
        <v>43.5</v>
      </c>
      <c r="D295" s="20">
        <v>0</v>
      </c>
      <c r="E295" s="3">
        <v>0</v>
      </c>
      <c r="F295" s="3">
        <v>0</v>
      </c>
      <c r="H295" s="4"/>
      <c r="I295" s="4">
        <v>43.5</v>
      </c>
      <c r="JA295" s="4"/>
      <c r="JB295" s="4"/>
      <c r="JC295" s="4"/>
      <c r="JD295" s="4"/>
      <c r="JE295" s="4"/>
      <c r="JF295" s="4"/>
      <c r="JG295" s="4"/>
      <c r="JH295" s="4"/>
      <c r="JI295" s="4"/>
      <c r="JJ295" s="4"/>
      <c r="JK295" s="4"/>
      <c r="JL295" s="4"/>
      <c r="JM295" s="4"/>
      <c r="JN295" s="4"/>
      <c r="JO295" s="4"/>
      <c r="JP295" s="4"/>
      <c r="JQ295" s="4"/>
      <c r="JR295" s="4"/>
      <c r="JS295" s="4"/>
      <c r="JT295" s="4"/>
      <c r="JU295" s="4"/>
      <c r="JV295" s="4"/>
      <c r="JW295" s="4"/>
      <c r="JX295" s="4"/>
      <c r="JY295" s="4"/>
      <c r="JZ295" s="4"/>
      <c r="KA295" s="4"/>
      <c r="KB295" s="4"/>
      <c r="KC295" s="4"/>
      <c r="KD295" s="4"/>
      <c r="KE295" s="4"/>
      <c r="KF295" s="4"/>
      <c r="KG295" s="4"/>
      <c r="KH295" s="4"/>
      <c r="KI295" s="4"/>
      <c r="KJ295" s="4"/>
      <c r="KK295" s="4"/>
      <c r="KL295" s="4"/>
      <c r="KM295" s="4"/>
      <c r="KN295" s="4"/>
      <c r="KO295" s="4"/>
      <c r="KP295" s="4"/>
      <c r="KQ295" s="4"/>
      <c r="KR295" s="4"/>
      <c r="KS295" s="4"/>
      <c r="KT295" s="4"/>
      <c r="KU295" s="4"/>
      <c r="KV295" s="4"/>
      <c r="KW295" s="4"/>
      <c r="KX295" s="4"/>
      <c r="KY295" s="4"/>
      <c r="KZ295" s="4"/>
      <c r="LA295" s="4"/>
      <c r="LB295" s="4"/>
      <c r="LC295" s="4"/>
      <c r="LD295" s="4"/>
      <c r="LE295" s="4"/>
      <c r="LF295" s="4"/>
      <c r="LG295" s="4"/>
      <c r="LH295" s="4"/>
      <c r="LI295" s="4"/>
      <c r="LJ295" s="4"/>
      <c r="LK295" s="4"/>
      <c r="LL295" s="4"/>
      <c r="LM295" s="4"/>
      <c r="LN295" s="4"/>
      <c r="LO295" s="4"/>
      <c r="LP295" s="4"/>
      <c r="LQ295" s="4"/>
      <c r="LR295" s="4"/>
      <c r="LS295" s="4"/>
      <c r="LT295" s="4"/>
      <c r="LU295" s="4"/>
      <c r="LV295" s="4"/>
      <c r="LW295" s="4"/>
      <c r="LX295" s="4"/>
      <c r="LY295" s="4"/>
      <c r="LZ295" s="4"/>
      <c r="MA295" s="4"/>
      <c r="MB295" s="4"/>
      <c r="MC295" s="4"/>
      <c r="MD295" s="4"/>
      <c r="ME295" s="4"/>
      <c r="MF295" s="4"/>
      <c r="MG295" s="4"/>
      <c r="MH295" s="4"/>
      <c r="MI295" s="4"/>
      <c r="MJ295" s="4"/>
      <c r="MK295" s="4"/>
      <c r="ML295" s="4"/>
      <c r="MM295" s="4"/>
      <c r="MN295" s="4"/>
      <c r="MO295" s="4"/>
      <c r="MP295" s="4"/>
      <c r="MQ295" s="4"/>
      <c r="MR295" s="4"/>
      <c r="MS295" s="4"/>
      <c r="MT295" s="4"/>
      <c r="MU295" s="4"/>
      <c r="MV295" s="4"/>
      <c r="MW295" s="4"/>
      <c r="MX295" s="4"/>
      <c r="MY295" s="4"/>
      <c r="MZ295" s="4"/>
      <c r="NA295" s="4"/>
      <c r="NB295" s="4"/>
      <c r="NC295" s="4"/>
      <c r="ND295" s="4"/>
      <c r="NE295" s="4"/>
      <c r="NF295" s="4"/>
      <c r="NG295" s="4"/>
      <c r="NH295" s="4"/>
      <c r="NI295" s="4"/>
      <c r="NJ295" s="4"/>
      <c r="NK295" s="4"/>
      <c r="NL295" s="4"/>
      <c r="NM295" s="4"/>
      <c r="NN295" s="4"/>
      <c r="NO295" s="4"/>
      <c r="NP295" s="4"/>
      <c r="NQ295" s="4"/>
      <c r="NR295" s="4"/>
      <c r="NS295" s="4"/>
      <c r="NT295" s="4"/>
      <c r="NU295" s="4"/>
      <c r="NV295" s="4"/>
      <c r="NW295" s="4"/>
      <c r="NX295" s="4"/>
      <c r="NY295" s="4"/>
      <c r="NZ295" s="4"/>
      <c r="OA295" s="4"/>
      <c r="OB295" s="4"/>
      <c r="OC295" s="4"/>
      <c r="OD295" s="4"/>
      <c r="OE295" s="4"/>
      <c r="OF295" s="4"/>
      <c r="OG295" s="4"/>
      <c r="OH295" s="4"/>
      <c r="OI295" s="4"/>
      <c r="OJ295" s="4"/>
      <c r="OK295" s="4"/>
      <c r="OL295" s="4"/>
      <c r="OM295" s="4"/>
      <c r="ON295" s="4"/>
      <c r="OO295" s="4"/>
      <c r="OP295" s="4"/>
      <c r="OQ295" s="4"/>
      <c r="OR295" s="4"/>
      <c r="OS295" s="4"/>
      <c r="OT295" s="4"/>
      <c r="OU295" s="4"/>
      <c r="OV295" s="4"/>
      <c r="OW295" s="4"/>
      <c r="OX295" s="4"/>
      <c r="OY295" s="4"/>
      <c r="OZ295" s="4"/>
      <c r="PA295" s="4"/>
      <c r="PB295" s="4"/>
      <c r="PC295" s="4"/>
      <c r="PD295" s="4"/>
      <c r="PE295" s="4"/>
      <c r="PF295" s="4"/>
      <c r="PG295" s="4"/>
      <c r="PH295" s="4"/>
      <c r="PI295" s="4"/>
      <c r="PJ295" s="4"/>
      <c r="PK295" s="4"/>
      <c r="PL295" s="4"/>
      <c r="PM295" s="4"/>
      <c r="PN295" s="4"/>
      <c r="PO295" s="4"/>
      <c r="PP295" s="4"/>
      <c r="PQ295" s="4"/>
      <c r="PR295" s="4"/>
      <c r="PS295" s="4"/>
      <c r="PT295" s="4"/>
      <c r="PU295" s="4"/>
      <c r="PV295" s="4"/>
      <c r="PW295" s="4"/>
      <c r="PX295" s="4"/>
      <c r="PY295" s="4"/>
      <c r="PZ295" s="4"/>
      <c r="QA295" s="4"/>
      <c r="QB295" s="4"/>
      <c r="QC295" s="4"/>
      <c r="QD295" s="4"/>
      <c r="QE295" s="4"/>
      <c r="QF295" s="4"/>
      <c r="QG295" s="4"/>
      <c r="QH295" s="4"/>
      <c r="QI295" s="4"/>
      <c r="QJ295" s="4"/>
      <c r="QK295" s="4"/>
      <c r="QL295" s="4"/>
      <c r="QM295" s="4"/>
      <c r="QN295" s="4"/>
      <c r="QO295" s="4"/>
      <c r="QP295" s="4"/>
      <c r="QQ295" s="4"/>
      <c r="QR295" s="4"/>
      <c r="QS295" s="4"/>
      <c r="QT295" s="4"/>
      <c r="QU295" s="4"/>
      <c r="QV295" s="4"/>
      <c r="QW295" s="4"/>
      <c r="QX295" s="4"/>
      <c r="QY295" s="4"/>
      <c r="QZ295" s="4"/>
      <c r="RA295" s="4"/>
      <c r="RB295" s="4"/>
      <c r="RC295" s="4"/>
      <c r="RD295" s="4"/>
      <c r="RE295" s="4"/>
      <c r="RF295" s="4"/>
      <c r="RG295" s="4"/>
      <c r="RH295" s="4"/>
      <c r="RI295" s="4"/>
      <c r="RJ295" s="4"/>
      <c r="RK295" s="4"/>
      <c r="RL295" s="4"/>
      <c r="RM295" s="4"/>
      <c r="RN295" s="4"/>
      <c r="RO295" s="4"/>
      <c r="RP295" s="4"/>
      <c r="RQ295" s="4"/>
      <c r="RR295" s="4"/>
      <c r="RS295" s="4"/>
      <c r="RT295" s="4"/>
      <c r="RU295" s="4"/>
      <c r="RV295" s="4"/>
      <c r="RW295" s="4"/>
      <c r="RX295" s="4"/>
      <c r="RY295" s="4"/>
      <c r="RZ295" s="4"/>
      <c r="SA295" s="4"/>
      <c r="SB295" s="4"/>
      <c r="SC295" s="4"/>
      <c r="SD295" s="4"/>
      <c r="SE295" s="4"/>
      <c r="SF295" s="4"/>
      <c r="SG295" s="4"/>
      <c r="SH295" s="4"/>
      <c r="SI295" s="4"/>
      <c r="SJ295" s="4"/>
      <c r="SK295" s="4"/>
      <c r="SL295" s="4"/>
      <c r="SM295" s="4"/>
      <c r="SN295" s="4"/>
      <c r="SO295" s="4"/>
      <c r="SP295" s="4"/>
      <c r="SQ295" s="4"/>
      <c r="SR295" s="4"/>
      <c r="SS295" s="4"/>
      <c r="ST295" s="4"/>
      <c r="SU295" s="4"/>
      <c r="SV295" s="4"/>
      <c r="SW295" s="4"/>
      <c r="SX295" s="4"/>
      <c r="SY295" s="4"/>
      <c r="SZ295" s="4"/>
      <c r="TA295" s="4"/>
      <c r="TB295" s="4"/>
      <c r="TC295" s="4"/>
      <c r="TD295" s="4"/>
      <c r="TE295" s="4"/>
      <c r="TF295" s="4"/>
      <c r="TG295" s="4"/>
      <c r="TH295" s="4"/>
      <c r="TI295" s="4"/>
      <c r="TJ295" s="4"/>
      <c r="TK295" s="4"/>
      <c r="TL295" s="4"/>
      <c r="TM295" s="4"/>
      <c r="TN295" s="4"/>
      <c r="TO295" s="4"/>
      <c r="TP295" s="4"/>
      <c r="TQ295" s="4"/>
      <c r="TR295" s="4"/>
      <c r="TS295" s="4"/>
      <c r="TT295" s="4"/>
      <c r="TU295" s="4"/>
      <c r="TV295" s="4"/>
      <c r="TW295" s="4"/>
      <c r="TX295" s="4"/>
      <c r="TY295" s="4"/>
      <c r="TZ295" s="4"/>
      <c r="UA295" s="4"/>
      <c r="UB295" s="4"/>
      <c r="UC295" s="4"/>
      <c r="UD295" s="4"/>
      <c r="UE295" s="4"/>
      <c r="UF295" s="4"/>
      <c r="UG295" s="4"/>
      <c r="UH295" s="4"/>
      <c r="UI295" s="4"/>
      <c r="UJ295" s="4"/>
      <c r="UK295" s="4"/>
      <c r="UL295" s="4"/>
      <c r="UM295" s="4"/>
      <c r="UN295" s="4"/>
      <c r="UO295" s="4"/>
      <c r="UP295" s="4"/>
      <c r="UQ295" s="4"/>
      <c r="UR295" s="4"/>
      <c r="US295" s="4"/>
      <c r="UT295" s="4"/>
      <c r="UU295" s="4"/>
      <c r="UV295" s="4"/>
      <c r="UW295" s="4"/>
      <c r="UX295" s="4"/>
      <c r="UY295" s="4"/>
      <c r="UZ295" s="4"/>
      <c r="VA295" s="4"/>
      <c r="VB295" s="4"/>
      <c r="VC295" s="4"/>
      <c r="VD295" s="4"/>
      <c r="VE295" s="4"/>
      <c r="VF295" s="4"/>
      <c r="VG295" s="4"/>
      <c r="VH295" s="4"/>
      <c r="VI295" s="4"/>
      <c r="VJ295" s="4"/>
      <c r="VK295" s="4"/>
      <c r="VL295" s="4"/>
      <c r="VM295" s="4"/>
      <c r="VN295" s="4"/>
      <c r="VO295" s="4"/>
      <c r="VP295" s="4"/>
      <c r="VQ295" s="4"/>
      <c r="VR295" s="4"/>
      <c r="VS295" s="4"/>
      <c r="VT295" s="4"/>
      <c r="VU295" s="4"/>
      <c r="VV295" s="4"/>
      <c r="VW295" s="4"/>
      <c r="VX295" s="4"/>
      <c r="VY295" s="4"/>
      <c r="VZ295" s="4"/>
      <c r="WA295" s="4"/>
      <c r="WB295" s="4"/>
      <c r="WC295" s="4"/>
      <c r="WD295" s="4"/>
      <c r="WE295" s="4"/>
      <c r="WF295" s="4"/>
      <c r="WG295" s="4"/>
      <c r="WH295" s="4"/>
      <c r="WI295" s="4"/>
      <c r="WJ295" s="4"/>
      <c r="WK295" s="4"/>
      <c r="WL295" s="4"/>
      <c r="WM295" s="4"/>
      <c r="WN295" s="4"/>
      <c r="WO295" s="4"/>
      <c r="WP295" s="4"/>
      <c r="WQ295" s="4"/>
      <c r="WR295" s="4"/>
      <c r="WS295" s="4"/>
      <c r="WT295" s="4"/>
      <c r="WU295" s="4"/>
      <c r="WV295" s="4"/>
      <c r="WW295" s="4"/>
      <c r="WX295" s="4"/>
      <c r="WY295" s="4"/>
      <c r="WZ295" s="4"/>
      <c r="XA295" s="4"/>
      <c r="XB295" s="4"/>
      <c r="XC295" s="4"/>
      <c r="XD295" s="4"/>
      <c r="XE295" s="4"/>
      <c r="XF295" s="4"/>
      <c r="XG295" s="4"/>
      <c r="XH295" s="4"/>
      <c r="XI295" s="4"/>
      <c r="XJ295" s="4"/>
      <c r="XK295" s="4"/>
      <c r="XL295" s="4"/>
      <c r="XM295" s="4"/>
      <c r="XN295" s="4"/>
      <c r="XO295" s="4"/>
      <c r="XP295" s="4"/>
      <c r="XQ295" s="4"/>
      <c r="XR295" s="4"/>
      <c r="XS295" s="4"/>
      <c r="XT295" s="4"/>
      <c r="XU295" s="4"/>
      <c r="XV295" s="4"/>
      <c r="XW295" s="4"/>
      <c r="XX295" s="4"/>
      <c r="XY295" s="4"/>
      <c r="XZ295" s="4"/>
      <c r="YA295" s="4"/>
      <c r="YB295" s="4"/>
      <c r="YC295" s="4"/>
      <c r="YD295" s="4"/>
      <c r="YE295" s="4"/>
      <c r="YF295" s="4"/>
      <c r="YG295" s="4"/>
      <c r="YH295" s="4"/>
      <c r="YI295" s="4"/>
      <c r="YJ295" s="4"/>
      <c r="YK295" s="4"/>
      <c r="YL295" s="4"/>
      <c r="YM295" s="4"/>
      <c r="YN295" s="4"/>
      <c r="YO295" s="4"/>
      <c r="YP295" s="4"/>
      <c r="YQ295" s="4"/>
      <c r="YR295" s="4"/>
      <c r="YS295" s="4"/>
      <c r="YT295" s="4"/>
      <c r="YU295" s="4"/>
      <c r="YV295" s="4"/>
      <c r="YW295" s="4"/>
      <c r="YX295" s="4"/>
      <c r="YY295" s="4"/>
      <c r="YZ295" s="4"/>
      <c r="ZA295" s="4"/>
      <c r="ZB295" s="4"/>
      <c r="ZC295" s="4"/>
      <c r="ZD295" s="4"/>
      <c r="ZE295" s="4"/>
      <c r="ZF295" s="4"/>
      <c r="ZG295" s="4"/>
      <c r="ZH295" s="4"/>
      <c r="ZI295" s="4"/>
      <c r="ZJ295" s="4"/>
      <c r="ZK295" s="4"/>
      <c r="ZL295" s="4"/>
      <c r="ZM295" s="4"/>
      <c r="ZN295" s="4"/>
      <c r="ZO295" s="4"/>
      <c r="ZP295" s="4"/>
      <c r="ZQ295" s="4"/>
      <c r="ZR295" s="4"/>
      <c r="ZS295" s="4"/>
      <c r="ZT295" s="4"/>
      <c r="ZU295" s="4"/>
      <c r="ZV295" s="4"/>
      <c r="ZW295" s="4"/>
      <c r="ZX295" s="4"/>
      <c r="ZY295" s="4"/>
      <c r="ZZ295" s="4"/>
      <c r="AAA295" s="4"/>
      <c r="AAB295" s="4"/>
      <c r="AAC295" s="4"/>
      <c r="AAD295" s="4"/>
      <c r="AAE295" s="4"/>
      <c r="AAF295" s="4"/>
      <c r="AAG295" s="4"/>
      <c r="AAH295" s="4"/>
      <c r="AAI295" s="4"/>
      <c r="AAJ295" s="4"/>
      <c r="AAK295" s="4"/>
      <c r="AAL295" s="4"/>
      <c r="AAM295" s="4"/>
      <c r="AAN295" s="4"/>
      <c r="AAO295" s="4"/>
      <c r="AAP295" s="4"/>
      <c r="AAQ295" s="4"/>
      <c r="AAR295" s="4"/>
      <c r="AAS295" s="4"/>
      <c r="AAT295" s="4"/>
      <c r="AAU295" s="4"/>
      <c r="AAV295" s="4"/>
      <c r="AAW295" s="4"/>
      <c r="AAX295" s="4"/>
      <c r="AAY295" s="4"/>
      <c r="AAZ295" s="4"/>
      <c r="ABA295" s="4"/>
      <c r="ABB295" s="4"/>
      <c r="ABC295" s="4"/>
      <c r="ABD295" s="4"/>
      <c r="ABE295" s="4"/>
      <c r="ABF295" s="4"/>
      <c r="ABG295" s="4"/>
      <c r="ABH295" s="4"/>
      <c r="ABI295" s="4"/>
      <c r="ABJ295" s="4"/>
      <c r="ABK295" s="4"/>
      <c r="ABL295" s="4"/>
      <c r="ABM295" s="4"/>
      <c r="ABN295" s="4"/>
      <c r="ABO295" s="4"/>
      <c r="ABP295" s="4"/>
      <c r="ABQ295" s="4"/>
      <c r="ABR295" s="4"/>
      <c r="ABS295" s="4"/>
      <c r="ABT295" s="4"/>
      <c r="ABU295" s="4"/>
      <c r="ABV295" s="4"/>
      <c r="ABW295" s="4"/>
      <c r="ABX295" s="4"/>
      <c r="ABY295" s="4"/>
      <c r="ABZ295" s="4"/>
      <c r="ACA295" s="4"/>
      <c r="ACB295" s="4"/>
      <c r="ACC295" s="4"/>
      <c r="ACD295" s="4"/>
      <c r="ACE295" s="4"/>
      <c r="ACF295" s="4"/>
      <c r="ACG295" s="4"/>
      <c r="ACH295" s="4"/>
      <c r="ACI295" s="4"/>
      <c r="ACJ295" s="4"/>
      <c r="ACK295" s="4"/>
      <c r="ACL295" s="4"/>
      <c r="ACM295" s="4"/>
      <c r="ACN295" s="4"/>
      <c r="ACO295" s="4"/>
      <c r="ACP295" s="4"/>
      <c r="ACQ295" s="4"/>
      <c r="ACR295" s="4"/>
      <c r="ACS295" s="4"/>
      <c r="ACT295" s="4"/>
      <c r="ACU295" s="4"/>
      <c r="ACV295" s="4"/>
      <c r="ACW295" s="4"/>
      <c r="ACX295" s="4"/>
      <c r="ACY295" s="4"/>
      <c r="ACZ295" s="4"/>
      <c r="ADA295" s="4"/>
      <c r="ADB295" s="4"/>
      <c r="ADC295" s="4"/>
      <c r="ADD295" s="4"/>
      <c r="ADE295" s="4"/>
      <c r="ADF295" s="4"/>
      <c r="ADG295" s="4"/>
      <c r="ADH295" s="4"/>
      <c r="ADI295" s="4"/>
      <c r="ADJ295" s="4"/>
      <c r="ADK295" s="4"/>
      <c r="ADL295" s="4"/>
      <c r="ADM295" s="4"/>
      <c r="ADN295" s="4"/>
      <c r="ADO295" s="4"/>
      <c r="ADP295" s="4"/>
      <c r="ADQ295" s="4"/>
      <c r="ADR295" s="4"/>
      <c r="ADS295" s="4"/>
      <c r="ADT295" s="4"/>
      <c r="ADU295" s="4"/>
      <c r="ADV295" s="4"/>
      <c r="ADW295" s="4"/>
      <c r="ADX295" s="4"/>
      <c r="ADY295" s="4"/>
      <c r="ADZ295" s="4"/>
      <c r="AEA295" s="4"/>
      <c r="AEB295" s="4"/>
      <c r="AEC295" s="4"/>
      <c r="AED295" s="4"/>
      <c r="AEE295" s="4"/>
      <c r="AEF295" s="4"/>
      <c r="AEG295" s="4"/>
      <c r="AEH295" s="4"/>
      <c r="AEI295" s="4"/>
      <c r="AEJ295" s="4"/>
      <c r="AEK295" s="4"/>
      <c r="AEL295" s="4"/>
      <c r="AEM295" s="4"/>
      <c r="AEN295" s="4"/>
      <c r="AEO295" s="4"/>
      <c r="AEP295" s="4"/>
      <c r="AEQ295" s="4"/>
      <c r="AER295" s="4"/>
      <c r="AES295" s="4"/>
      <c r="AET295" s="4"/>
      <c r="AEU295" s="4"/>
      <c r="AEV295" s="4"/>
      <c r="AEW295" s="4"/>
      <c r="AEX295" s="4"/>
      <c r="AEY295" s="4"/>
      <c r="AEZ295" s="4"/>
      <c r="AFA295" s="4"/>
      <c r="AFB295" s="4"/>
      <c r="AFC295" s="4"/>
      <c r="AFD295" s="4"/>
      <c r="AFE295" s="4"/>
      <c r="AFF295" s="4"/>
      <c r="AFG295" s="4"/>
      <c r="AFH295" s="4"/>
      <c r="AFI295" s="4"/>
      <c r="AFJ295" s="4"/>
      <c r="AFK295" s="4"/>
      <c r="AFL295" s="4"/>
      <c r="AFM295" s="4"/>
      <c r="AFN295" s="4"/>
      <c r="AFO295" s="4"/>
      <c r="AFP295" s="4"/>
      <c r="AFQ295" s="4"/>
      <c r="AFR295" s="4"/>
      <c r="AFS295" s="4"/>
      <c r="AFT295" s="4"/>
      <c r="AFU295" s="4"/>
      <c r="AFV295" s="4"/>
      <c r="AFW295" s="4"/>
      <c r="AFX295" s="4"/>
      <c r="AFY295" s="4"/>
      <c r="AFZ295" s="4"/>
      <c r="AGA295" s="4"/>
      <c r="AGB295" s="4"/>
      <c r="AGC295" s="4"/>
      <c r="AGD295" s="4"/>
      <c r="AGE295" s="4"/>
      <c r="AGF295" s="4"/>
      <c r="AGG295" s="4"/>
      <c r="AGH295" s="4"/>
      <c r="AGI295" s="4"/>
      <c r="AGJ295" s="4"/>
      <c r="AGK295" s="4"/>
      <c r="AGL295" s="4"/>
      <c r="AGM295" s="4"/>
      <c r="AGN295" s="4"/>
      <c r="AGO295" s="4"/>
      <c r="AGP295" s="4"/>
      <c r="AGQ295" s="4"/>
      <c r="AGR295" s="4"/>
      <c r="AGS295" s="4"/>
      <c r="AGT295" s="4"/>
      <c r="AGU295" s="4"/>
      <c r="AGV295" s="4"/>
      <c r="AGW295" s="4"/>
      <c r="AGX295" s="4"/>
      <c r="AGY295" s="4"/>
      <c r="AGZ295" s="4"/>
      <c r="AHA295" s="4"/>
      <c r="AHB295" s="4"/>
      <c r="AHC295" s="4"/>
      <c r="AHD295" s="4"/>
      <c r="AHE295" s="4"/>
      <c r="AHF295" s="4"/>
      <c r="AHG295" s="4"/>
      <c r="AHH295" s="4"/>
      <c r="AHI295" s="4"/>
      <c r="AHJ295" s="4"/>
      <c r="AHK295" s="4"/>
      <c r="AHL295" s="4"/>
      <c r="AHM295" s="4"/>
      <c r="AHN295" s="4"/>
      <c r="AHO295" s="4"/>
      <c r="AHP295" s="4"/>
      <c r="AHQ295" s="4"/>
      <c r="AHR295" s="4"/>
      <c r="AHS295" s="4"/>
      <c r="AHT295" s="4"/>
      <c r="AHU295" s="4"/>
      <c r="AHV295" s="4"/>
      <c r="AHW295" s="4"/>
      <c r="AHX295" s="4"/>
      <c r="AHY295" s="4"/>
      <c r="AHZ295" s="4"/>
      <c r="AIA295" s="4"/>
      <c r="AIB295" s="4"/>
      <c r="AIC295" s="4"/>
      <c r="AID295" s="4"/>
      <c r="AIE295" s="4"/>
      <c r="AIF295" s="4"/>
      <c r="AIG295" s="4"/>
      <c r="AIH295" s="4"/>
      <c r="AII295" s="4"/>
      <c r="AIJ295" s="4"/>
      <c r="AIK295" s="4"/>
      <c r="AIL295" s="4"/>
      <c r="AIM295" s="4"/>
      <c r="AIN295" s="4"/>
      <c r="AIO295" s="4"/>
      <c r="AIP295" s="4"/>
      <c r="AIQ295" s="4"/>
      <c r="AIR295" s="4"/>
      <c r="AIS295" s="4"/>
      <c r="AIT295" s="4"/>
      <c r="AIU295" s="4"/>
      <c r="AIV295" s="4"/>
      <c r="AIW295" s="4"/>
      <c r="AIX295" s="4"/>
      <c r="AIY295" s="4"/>
      <c r="AIZ295" s="4"/>
      <c r="AJA295" s="4"/>
      <c r="AJB295" s="4"/>
      <c r="AJC295" s="4"/>
      <c r="AJD295" s="4"/>
      <c r="AJE295" s="4"/>
      <c r="AJF295" s="4"/>
      <c r="AJG295" s="4"/>
      <c r="AJH295" s="4"/>
      <c r="AJI295" s="4"/>
      <c r="AJJ295" s="4"/>
      <c r="AJK295" s="4"/>
      <c r="AJL295" s="4"/>
      <c r="AJM295" s="4"/>
      <c r="AJN295" s="4"/>
      <c r="AJO295" s="4"/>
      <c r="AJP295" s="4"/>
      <c r="AJQ295" s="4"/>
      <c r="AJR295" s="4"/>
      <c r="AJS295" s="4"/>
      <c r="AJT295" s="4"/>
      <c r="AJU295" s="4"/>
      <c r="AJV295" s="4"/>
      <c r="AJW295" s="4"/>
      <c r="AJX295" s="4"/>
      <c r="AJY295" s="4"/>
      <c r="AJZ295" s="4"/>
      <c r="AKA295" s="4"/>
      <c r="AKB295" s="4"/>
      <c r="AKC295" s="4"/>
      <c r="AKD295" s="4"/>
      <c r="AKE295" s="4"/>
      <c r="AKF295" s="4"/>
      <c r="AKG295" s="4"/>
      <c r="AKH295" s="4"/>
      <c r="AKI295" s="4"/>
      <c r="AKJ295" s="4"/>
      <c r="AKK295" s="4"/>
      <c r="AKL295" s="4"/>
      <c r="AKM295" s="4"/>
      <c r="AKN295" s="4"/>
      <c r="AKO295" s="4"/>
      <c r="AKP295" s="4"/>
      <c r="AKQ295" s="4"/>
      <c r="AKR295" s="4"/>
      <c r="AKS295" s="4"/>
      <c r="AKT295" s="4"/>
      <c r="AKU295" s="4"/>
      <c r="AKV295" s="4"/>
      <c r="AKW295" s="4"/>
      <c r="AKX295" s="4"/>
      <c r="AKY295" s="4"/>
      <c r="AKZ295" s="4"/>
      <c r="ALA295" s="4"/>
      <c r="ALB295" s="4"/>
      <c r="ALC295" s="4"/>
      <c r="ALD295" s="4"/>
      <c r="ALE295" s="4"/>
      <c r="ALF295" s="4"/>
      <c r="ALG295" s="4"/>
      <c r="ALH295" s="4"/>
      <c r="ALI295" s="4"/>
      <c r="ALJ295" s="4"/>
      <c r="ALK295" s="4"/>
      <c r="ALL295" s="4"/>
      <c r="ALM295" s="4"/>
      <c r="ALN295" s="4"/>
      <c r="ALO295" s="4"/>
      <c r="ALP295" s="4"/>
      <c r="ALQ295" s="4"/>
      <c r="ALR295" s="4"/>
      <c r="ALS295" s="4"/>
      <c r="ALT295" s="4"/>
      <c r="ALU295" s="4"/>
      <c r="ALV295" s="4"/>
      <c r="ALW295" s="4"/>
      <c r="ALX295" s="4"/>
      <c r="ALY295" s="4"/>
      <c r="ALZ295" s="4"/>
      <c r="AMA295" s="4"/>
      <c r="AMB295" s="4"/>
      <c r="AMC295" s="4"/>
      <c r="AMD295" s="4"/>
      <c r="AME295" s="4"/>
      <c r="AMF295" s="4"/>
      <c r="AMG295" s="4"/>
      <c r="AMH295" s="4"/>
      <c r="AMI295" s="4"/>
      <c r="AMJ295" s="4"/>
      <c r="AMK295" s="4"/>
    </row>
    <row r="296" spans="1:1025" ht="17.100000000000001" customHeight="1">
      <c r="A296" s="21" t="s">
        <v>1214</v>
      </c>
      <c r="B296" s="20">
        <f>SUM(C296:W296)</f>
        <v>42.4</v>
      </c>
      <c r="D296" s="20">
        <v>0</v>
      </c>
      <c r="E296" s="3">
        <v>0</v>
      </c>
      <c r="F296" s="3">
        <f>SUM(42.4)</f>
        <v>42.4</v>
      </c>
    </row>
    <row r="297" spans="1:1025" ht="17.100000000000001" customHeight="1">
      <c r="A297" s="21" t="s">
        <v>1215</v>
      </c>
      <c r="B297" s="20">
        <f>SUM(C297:W297)</f>
        <v>42.4</v>
      </c>
      <c r="D297" s="20">
        <v>0</v>
      </c>
      <c r="E297" s="3">
        <v>0</v>
      </c>
      <c r="F297" s="3">
        <f>SUM(42.4)</f>
        <v>42.4</v>
      </c>
    </row>
    <row r="298" spans="1:1025" ht="17.100000000000001" customHeight="1">
      <c r="A298" s="21" t="s">
        <v>1217</v>
      </c>
      <c r="B298" s="20">
        <f>SUM(C298:W298)</f>
        <v>42</v>
      </c>
      <c r="D298" s="20">
        <v>0</v>
      </c>
      <c r="E298" s="3">
        <v>0</v>
      </c>
      <c r="F298" s="3">
        <v>0</v>
      </c>
      <c r="H298" s="4"/>
      <c r="J298" s="4">
        <v>42</v>
      </c>
    </row>
    <row r="299" spans="1:1025" ht="17.100000000000001" customHeight="1">
      <c r="A299" s="21" t="s">
        <v>1218</v>
      </c>
      <c r="B299" s="20">
        <f>SUM(C299:W299)</f>
        <v>42</v>
      </c>
      <c r="D299" s="20">
        <v>0</v>
      </c>
      <c r="E299" s="3">
        <v>0</v>
      </c>
      <c r="F299" s="3">
        <v>0</v>
      </c>
      <c r="H299" s="4"/>
      <c r="K299" s="4">
        <v>42</v>
      </c>
    </row>
    <row r="300" spans="1:1025" ht="17.100000000000001" customHeight="1">
      <c r="A300" s="21" t="s">
        <v>1219</v>
      </c>
      <c r="B300" s="20">
        <f>SUM(C300:W300)</f>
        <v>42</v>
      </c>
      <c r="D300" s="20">
        <v>0</v>
      </c>
      <c r="E300" s="3">
        <v>0</v>
      </c>
      <c r="F300" s="3">
        <v>0</v>
      </c>
      <c r="H300" s="4"/>
      <c r="K300" s="4">
        <v>42</v>
      </c>
    </row>
    <row r="301" spans="1:1025" ht="17.100000000000001" customHeight="1">
      <c r="A301" s="21" t="s">
        <v>1220</v>
      </c>
      <c r="B301" s="20">
        <f>SUM(C301:W301)</f>
        <v>42</v>
      </c>
      <c r="D301" s="20">
        <v>0</v>
      </c>
      <c r="E301" s="3">
        <v>0</v>
      </c>
      <c r="F301" s="3">
        <v>0</v>
      </c>
      <c r="H301" s="4"/>
      <c r="K301" s="4">
        <v>42</v>
      </c>
    </row>
    <row r="302" spans="1:1025" ht="17.100000000000001" customHeight="1">
      <c r="A302" s="21" t="s">
        <v>1221</v>
      </c>
      <c r="B302" s="20">
        <f>SUM(C302:W302)</f>
        <v>42</v>
      </c>
      <c r="D302" s="20">
        <v>0</v>
      </c>
      <c r="E302" s="3">
        <v>0</v>
      </c>
      <c r="F302" s="3">
        <v>0</v>
      </c>
      <c r="H302" s="4"/>
      <c r="K302" s="4">
        <v>42</v>
      </c>
    </row>
    <row r="303" spans="1:1025" ht="17.100000000000001" customHeight="1">
      <c r="A303" s="21" t="s">
        <v>1222</v>
      </c>
      <c r="B303" s="20">
        <f>SUM(C303:W303)</f>
        <v>42</v>
      </c>
      <c r="D303" s="20">
        <v>0</v>
      </c>
      <c r="E303" s="3">
        <v>0</v>
      </c>
      <c r="F303" s="3">
        <v>0</v>
      </c>
      <c r="G303" s="4">
        <f>SUM(42)</f>
        <v>42</v>
      </c>
      <c r="H303" s="4"/>
    </row>
    <row r="304" spans="1:1025" ht="17.100000000000001" customHeight="1">
      <c r="A304" s="21" t="s">
        <v>1223</v>
      </c>
      <c r="B304" s="20">
        <f>SUM(C304:W304)</f>
        <v>42</v>
      </c>
      <c r="D304" s="20">
        <v>0</v>
      </c>
      <c r="E304" s="3">
        <v>0</v>
      </c>
      <c r="F304" s="3">
        <v>0</v>
      </c>
      <c r="G304" s="4">
        <f>SUM(42)</f>
        <v>42</v>
      </c>
      <c r="H304" s="4"/>
      <c r="JA304" s="4"/>
      <c r="JB304" s="4"/>
      <c r="JC304" s="4"/>
      <c r="JD304" s="4"/>
      <c r="JE304" s="4"/>
      <c r="JF304" s="4"/>
      <c r="JG304" s="4"/>
      <c r="JH304" s="4"/>
      <c r="JI304" s="4"/>
      <c r="JJ304" s="4"/>
      <c r="JK304" s="4"/>
      <c r="JL304" s="4"/>
      <c r="JM304" s="4"/>
      <c r="JN304" s="4"/>
      <c r="JO304" s="4"/>
      <c r="JP304" s="4"/>
      <c r="JQ304" s="4"/>
      <c r="JR304" s="4"/>
      <c r="JS304" s="4"/>
      <c r="JT304" s="4"/>
      <c r="JU304" s="4"/>
      <c r="JV304" s="4"/>
      <c r="JW304" s="4"/>
      <c r="JX304" s="4"/>
      <c r="JY304" s="4"/>
      <c r="JZ304" s="4"/>
      <c r="KA304" s="4"/>
      <c r="KB304" s="4"/>
      <c r="KC304" s="4"/>
      <c r="KD304" s="4"/>
      <c r="KE304" s="4"/>
      <c r="KF304" s="4"/>
      <c r="KG304" s="4"/>
      <c r="KH304" s="4"/>
      <c r="KI304" s="4"/>
      <c r="KJ304" s="4"/>
      <c r="KK304" s="4"/>
      <c r="KL304" s="4"/>
      <c r="KM304" s="4"/>
      <c r="KN304" s="4"/>
      <c r="KO304" s="4"/>
      <c r="KP304" s="4"/>
      <c r="KQ304" s="4"/>
      <c r="KR304" s="4"/>
      <c r="KS304" s="4"/>
      <c r="KT304" s="4"/>
      <c r="KU304" s="4"/>
      <c r="KV304" s="4"/>
      <c r="KW304" s="4"/>
      <c r="KX304" s="4"/>
      <c r="KY304" s="4"/>
      <c r="KZ304" s="4"/>
      <c r="LA304" s="4"/>
      <c r="LB304" s="4"/>
      <c r="LC304" s="4"/>
      <c r="LD304" s="4"/>
      <c r="LE304" s="4"/>
      <c r="LF304" s="4"/>
      <c r="LG304" s="4"/>
      <c r="LH304" s="4"/>
      <c r="LI304" s="4"/>
      <c r="LJ304" s="4"/>
      <c r="LK304" s="4"/>
      <c r="LL304" s="4"/>
      <c r="LM304" s="4"/>
      <c r="LN304" s="4"/>
      <c r="LO304" s="4"/>
      <c r="LP304" s="4"/>
      <c r="LQ304" s="4"/>
      <c r="LR304" s="4"/>
      <c r="LS304" s="4"/>
      <c r="LT304" s="4"/>
      <c r="LU304" s="4"/>
      <c r="LV304" s="4"/>
      <c r="LW304" s="4"/>
      <c r="LX304" s="4"/>
      <c r="LY304" s="4"/>
      <c r="LZ304" s="4"/>
      <c r="MA304" s="4"/>
      <c r="MB304" s="4"/>
      <c r="MC304" s="4"/>
      <c r="MD304" s="4"/>
      <c r="ME304" s="4"/>
      <c r="MF304" s="4"/>
      <c r="MG304" s="4"/>
      <c r="MH304" s="4"/>
      <c r="MI304" s="4"/>
      <c r="MJ304" s="4"/>
      <c r="MK304" s="4"/>
      <c r="ML304" s="4"/>
      <c r="MM304" s="4"/>
      <c r="MN304" s="4"/>
      <c r="MO304" s="4"/>
      <c r="MP304" s="4"/>
      <c r="MQ304" s="4"/>
      <c r="MR304" s="4"/>
      <c r="MS304" s="4"/>
      <c r="MT304" s="4"/>
      <c r="MU304" s="4"/>
      <c r="MV304" s="4"/>
      <c r="MW304" s="4"/>
      <c r="MX304" s="4"/>
      <c r="MY304" s="4"/>
      <c r="MZ304" s="4"/>
      <c r="NA304" s="4"/>
      <c r="NB304" s="4"/>
      <c r="NC304" s="4"/>
      <c r="ND304" s="4"/>
      <c r="NE304" s="4"/>
      <c r="NF304" s="4"/>
      <c r="NG304" s="4"/>
      <c r="NH304" s="4"/>
      <c r="NI304" s="4"/>
      <c r="NJ304" s="4"/>
      <c r="NK304" s="4"/>
      <c r="NL304" s="4"/>
      <c r="NM304" s="4"/>
      <c r="NN304" s="4"/>
      <c r="NO304" s="4"/>
      <c r="NP304" s="4"/>
      <c r="NQ304" s="4"/>
      <c r="NR304" s="4"/>
      <c r="NS304" s="4"/>
      <c r="NT304" s="4"/>
      <c r="NU304" s="4"/>
      <c r="NV304" s="4"/>
      <c r="NW304" s="4"/>
      <c r="NX304" s="4"/>
      <c r="NY304" s="4"/>
      <c r="NZ304" s="4"/>
      <c r="OA304" s="4"/>
      <c r="OB304" s="4"/>
      <c r="OC304" s="4"/>
      <c r="OD304" s="4"/>
      <c r="OE304" s="4"/>
      <c r="OF304" s="4"/>
      <c r="OG304" s="4"/>
      <c r="OH304" s="4"/>
      <c r="OI304" s="4"/>
      <c r="OJ304" s="4"/>
      <c r="OK304" s="4"/>
      <c r="OL304" s="4"/>
      <c r="OM304" s="4"/>
      <c r="ON304" s="4"/>
      <c r="OO304" s="4"/>
      <c r="OP304" s="4"/>
      <c r="OQ304" s="4"/>
      <c r="OR304" s="4"/>
      <c r="OS304" s="4"/>
      <c r="OT304" s="4"/>
      <c r="OU304" s="4"/>
      <c r="OV304" s="4"/>
      <c r="OW304" s="4"/>
      <c r="OX304" s="4"/>
      <c r="OY304" s="4"/>
      <c r="OZ304" s="4"/>
      <c r="PA304" s="4"/>
      <c r="PB304" s="4"/>
      <c r="PC304" s="4"/>
      <c r="PD304" s="4"/>
      <c r="PE304" s="4"/>
      <c r="PF304" s="4"/>
      <c r="PG304" s="4"/>
      <c r="PH304" s="4"/>
      <c r="PI304" s="4"/>
      <c r="PJ304" s="4"/>
      <c r="PK304" s="4"/>
      <c r="PL304" s="4"/>
      <c r="PM304" s="4"/>
      <c r="PN304" s="4"/>
      <c r="PO304" s="4"/>
      <c r="PP304" s="4"/>
      <c r="PQ304" s="4"/>
      <c r="PR304" s="4"/>
      <c r="PS304" s="4"/>
      <c r="PT304" s="4"/>
      <c r="PU304" s="4"/>
      <c r="PV304" s="4"/>
      <c r="PW304" s="4"/>
      <c r="PX304" s="4"/>
      <c r="PY304" s="4"/>
      <c r="PZ304" s="4"/>
      <c r="QA304" s="4"/>
      <c r="QB304" s="4"/>
      <c r="QC304" s="4"/>
      <c r="QD304" s="4"/>
      <c r="QE304" s="4"/>
      <c r="QF304" s="4"/>
      <c r="QG304" s="4"/>
      <c r="QH304" s="4"/>
      <c r="QI304" s="4"/>
      <c r="QJ304" s="4"/>
      <c r="QK304" s="4"/>
      <c r="QL304" s="4"/>
      <c r="QM304" s="4"/>
      <c r="QN304" s="4"/>
      <c r="QO304" s="4"/>
      <c r="QP304" s="4"/>
      <c r="QQ304" s="4"/>
      <c r="QR304" s="4"/>
      <c r="QS304" s="4"/>
      <c r="QT304" s="4"/>
      <c r="QU304" s="4"/>
      <c r="QV304" s="4"/>
      <c r="QW304" s="4"/>
      <c r="QX304" s="4"/>
      <c r="QY304" s="4"/>
      <c r="QZ304" s="4"/>
      <c r="RA304" s="4"/>
      <c r="RB304" s="4"/>
      <c r="RC304" s="4"/>
      <c r="RD304" s="4"/>
      <c r="RE304" s="4"/>
      <c r="RF304" s="4"/>
      <c r="RG304" s="4"/>
      <c r="RH304" s="4"/>
      <c r="RI304" s="4"/>
      <c r="RJ304" s="4"/>
      <c r="RK304" s="4"/>
      <c r="RL304" s="4"/>
      <c r="RM304" s="4"/>
      <c r="RN304" s="4"/>
      <c r="RO304" s="4"/>
      <c r="RP304" s="4"/>
      <c r="RQ304" s="4"/>
      <c r="RR304" s="4"/>
      <c r="RS304" s="4"/>
      <c r="RT304" s="4"/>
      <c r="RU304" s="4"/>
      <c r="RV304" s="4"/>
      <c r="RW304" s="4"/>
      <c r="RX304" s="4"/>
      <c r="RY304" s="4"/>
      <c r="RZ304" s="4"/>
      <c r="SA304" s="4"/>
      <c r="SB304" s="4"/>
      <c r="SC304" s="4"/>
      <c r="SD304" s="4"/>
      <c r="SE304" s="4"/>
      <c r="SF304" s="4"/>
      <c r="SG304" s="4"/>
      <c r="SH304" s="4"/>
      <c r="SI304" s="4"/>
      <c r="SJ304" s="4"/>
      <c r="SK304" s="4"/>
      <c r="SL304" s="4"/>
      <c r="SM304" s="4"/>
      <c r="SN304" s="4"/>
      <c r="SO304" s="4"/>
      <c r="SP304" s="4"/>
      <c r="SQ304" s="4"/>
      <c r="SR304" s="4"/>
      <c r="SS304" s="4"/>
      <c r="ST304" s="4"/>
      <c r="SU304" s="4"/>
      <c r="SV304" s="4"/>
      <c r="SW304" s="4"/>
      <c r="SX304" s="4"/>
      <c r="SY304" s="4"/>
      <c r="SZ304" s="4"/>
      <c r="TA304" s="4"/>
      <c r="TB304" s="4"/>
      <c r="TC304" s="4"/>
      <c r="TD304" s="4"/>
      <c r="TE304" s="4"/>
      <c r="TF304" s="4"/>
      <c r="TG304" s="4"/>
      <c r="TH304" s="4"/>
      <c r="TI304" s="4"/>
      <c r="TJ304" s="4"/>
      <c r="TK304" s="4"/>
      <c r="TL304" s="4"/>
      <c r="TM304" s="4"/>
      <c r="TN304" s="4"/>
      <c r="TO304" s="4"/>
      <c r="TP304" s="4"/>
      <c r="TQ304" s="4"/>
      <c r="TR304" s="4"/>
      <c r="TS304" s="4"/>
      <c r="TT304" s="4"/>
      <c r="TU304" s="4"/>
      <c r="TV304" s="4"/>
      <c r="TW304" s="4"/>
      <c r="TX304" s="4"/>
      <c r="TY304" s="4"/>
      <c r="TZ304" s="4"/>
      <c r="UA304" s="4"/>
      <c r="UB304" s="4"/>
      <c r="UC304" s="4"/>
      <c r="UD304" s="4"/>
      <c r="UE304" s="4"/>
      <c r="UF304" s="4"/>
      <c r="UG304" s="4"/>
      <c r="UH304" s="4"/>
      <c r="UI304" s="4"/>
      <c r="UJ304" s="4"/>
      <c r="UK304" s="4"/>
      <c r="UL304" s="4"/>
      <c r="UM304" s="4"/>
      <c r="UN304" s="4"/>
      <c r="UO304" s="4"/>
      <c r="UP304" s="4"/>
      <c r="UQ304" s="4"/>
      <c r="UR304" s="4"/>
      <c r="US304" s="4"/>
      <c r="UT304" s="4"/>
      <c r="UU304" s="4"/>
      <c r="UV304" s="4"/>
      <c r="UW304" s="4"/>
      <c r="UX304" s="4"/>
      <c r="UY304" s="4"/>
      <c r="UZ304" s="4"/>
      <c r="VA304" s="4"/>
      <c r="VB304" s="4"/>
      <c r="VC304" s="4"/>
      <c r="VD304" s="4"/>
      <c r="VE304" s="4"/>
      <c r="VF304" s="4"/>
      <c r="VG304" s="4"/>
      <c r="VH304" s="4"/>
      <c r="VI304" s="4"/>
      <c r="VJ304" s="4"/>
      <c r="VK304" s="4"/>
      <c r="VL304" s="4"/>
      <c r="VM304" s="4"/>
      <c r="VN304" s="4"/>
      <c r="VO304" s="4"/>
      <c r="VP304" s="4"/>
      <c r="VQ304" s="4"/>
      <c r="VR304" s="4"/>
      <c r="VS304" s="4"/>
      <c r="VT304" s="4"/>
      <c r="VU304" s="4"/>
      <c r="VV304" s="4"/>
      <c r="VW304" s="4"/>
      <c r="VX304" s="4"/>
      <c r="VY304" s="4"/>
      <c r="VZ304" s="4"/>
      <c r="WA304" s="4"/>
      <c r="WB304" s="4"/>
      <c r="WC304" s="4"/>
      <c r="WD304" s="4"/>
      <c r="WE304" s="4"/>
      <c r="WF304" s="4"/>
      <c r="WG304" s="4"/>
      <c r="WH304" s="4"/>
      <c r="WI304" s="4"/>
      <c r="WJ304" s="4"/>
      <c r="WK304" s="4"/>
      <c r="WL304" s="4"/>
      <c r="WM304" s="4"/>
      <c r="WN304" s="4"/>
      <c r="WO304" s="4"/>
      <c r="WP304" s="4"/>
      <c r="WQ304" s="4"/>
      <c r="WR304" s="4"/>
      <c r="WS304" s="4"/>
      <c r="WT304" s="4"/>
      <c r="WU304" s="4"/>
      <c r="WV304" s="4"/>
      <c r="WW304" s="4"/>
      <c r="WX304" s="4"/>
      <c r="WY304" s="4"/>
      <c r="WZ304" s="4"/>
      <c r="XA304" s="4"/>
      <c r="XB304" s="4"/>
      <c r="XC304" s="4"/>
      <c r="XD304" s="4"/>
      <c r="XE304" s="4"/>
      <c r="XF304" s="4"/>
      <c r="XG304" s="4"/>
      <c r="XH304" s="4"/>
      <c r="XI304" s="4"/>
      <c r="XJ304" s="4"/>
      <c r="XK304" s="4"/>
      <c r="XL304" s="4"/>
      <c r="XM304" s="4"/>
      <c r="XN304" s="4"/>
      <c r="XO304" s="4"/>
      <c r="XP304" s="4"/>
      <c r="XQ304" s="4"/>
      <c r="XR304" s="4"/>
      <c r="XS304" s="4"/>
      <c r="XT304" s="4"/>
      <c r="XU304" s="4"/>
      <c r="XV304" s="4"/>
      <c r="XW304" s="4"/>
      <c r="XX304" s="4"/>
      <c r="XY304" s="4"/>
      <c r="XZ304" s="4"/>
      <c r="YA304" s="4"/>
      <c r="YB304" s="4"/>
      <c r="YC304" s="4"/>
      <c r="YD304" s="4"/>
      <c r="YE304" s="4"/>
      <c r="YF304" s="4"/>
      <c r="YG304" s="4"/>
      <c r="YH304" s="4"/>
      <c r="YI304" s="4"/>
      <c r="YJ304" s="4"/>
      <c r="YK304" s="4"/>
      <c r="YL304" s="4"/>
      <c r="YM304" s="4"/>
      <c r="YN304" s="4"/>
      <c r="YO304" s="4"/>
      <c r="YP304" s="4"/>
      <c r="YQ304" s="4"/>
      <c r="YR304" s="4"/>
      <c r="YS304" s="4"/>
      <c r="YT304" s="4"/>
      <c r="YU304" s="4"/>
      <c r="YV304" s="4"/>
      <c r="YW304" s="4"/>
      <c r="YX304" s="4"/>
      <c r="YY304" s="4"/>
      <c r="YZ304" s="4"/>
      <c r="ZA304" s="4"/>
      <c r="ZB304" s="4"/>
      <c r="ZC304" s="4"/>
      <c r="ZD304" s="4"/>
      <c r="ZE304" s="4"/>
      <c r="ZF304" s="4"/>
      <c r="ZG304" s="4"/>
      <c r="ZH304" s="4"/>
      <c r="ZI304" s="4"/>
      <c r="ZJ304" s="4"/>
      <c r="ZK304" s="4"/>
      <c r="ZL304" s="4"/>
      <c r="ZM304" s="4"/>
      <c r="ZN304" s="4"/>
      <c r="ZO304" s="4"/>
      <c r="ZP304" s="4"/>
      <c r="ZQ304" s="4"/>
      <c r="ZR304" s="4"/>
      <c r="ZS304" s="4"/>
      <c r="ZT304" s="4"/>
      <c r="ZU304" s="4"/>
      <c r="ZV304" s="4"/>
      <c r="ZW304" s="4"/>
      <c r="ZX304" s="4"/>
      <c r="ZY304" s="4"/>
      <c r="ZZ304" s="4"/>
      <c r="AAA304" s="4"/>
      <c r="AAB304" s="4"/>
      <c r="AAC304" s="4"/>
      <c r="AAD304" s="4"/>
      <c r="AAE304" s="4"/>
      <c r="AAF304" s="4"/>
      <c r="AAG304" s="4"/>
      <c r="AAH304" s="4"/>
      <c r="AAI304" s="4"/>
      <c r="AAJ304" s="4"/>
      <c r="AAK304" s="4"/>
      <c r="AAL304" s="4"/>
      <c r="AAM304" s="4"/>
      <c r="AAN304" s="4"/>
      <c r="AAO304" s="4"/>
      <c r="AAP304" s="4"/>
      <c r="AAQ304" s="4"/>
      <c r="AAR304" s="4"/>
      <c r="AAS304" s="4"/>
      <c r="AAT304" s="4"/>
      <c r="AAU304" s="4"/>
      <c r="AAV304" s="4"/>
      <c r="AAW304" s="4"/>
      <c r="AAX304" s="4"/>
      <c r="AAY304" s="4"/>
      <c r="AAZ304" s="4"/>
      <c r="ABA304" s="4"/>
      <c r="ABB304" s="4"/>
      <c r="ABC304" s="4"/>
      <c r="ABD304" s="4"/>
      <c r="ABE304" s="4"/>
      <c r="ABF304" s="4"/>
      <c r="ABG304" s="4"/>
      <c r="ABH304" s="4"/>
      <c r="ABI304" s="4"/>
      <c r="ABJ304" s="4"/>
      <c r="ABK304" s="4"/>
      <c r="ABL304" s="4"/>
      <c r="ABM304" s="4"/>
      <c r="ABN304" s="4"/>
      <c r="ABO304" s="4"/>
      <c r="ABP304" s="4"/>
      <c r="ABQ304" s="4"/>
      <c r="ABR304" s="4"/>
      <c r="ABS304" s="4"/>
      <c r="ABT304" s="4"/>
      <c r="ABU304" s="4"/>
      <c r="ABV304" s="4"/>
      <c r="ABW304" s="4"/>
      <c r="ABX304" s="4"/>
      <c r="ABY304" s="4"/>
      <c r="ABZ304" s="4"/>
      <c r="ACA304" s="4"/>
      <c r="ACB304" s="4"/>
      <c r="ACC304" s="4"/>
      <c r="ACD304" s="4"/>
      <c r="ACE304" s="4"/>
      <c r="ACF304" s="4"/>
      <c r="ACG304" s="4"/>
      <c r="ACH304" s="4"/>
      <c r="ACI304" s="4"/>
      <c r="ACJ304" s="4"/>
      <c r="ACK304" s="4"/>
      <c r="ACL304" s="4"/>
      <c r="ACM304" s="4"/>
      <c r="ACN304" s="4"/>
      <c r="ACO304" s="4"/>
      <c r="ACP304" s="4"/>
      <c r="ACQ304" s="4"/>
      <c r="ACR304" s="4"/>
      <c r="ACS304" s="4"/>
      <c r="ACT304" s="4"/>
      <c r="ACU304" s="4"/>
      <c r="ACV304" s="4"/>
      <c r="ACW304" s="4"/>
      <c r="ACX304" s="4"/>
      <c r="ACY304" s="4"/>
      <c r="ACZ304" s="4"/>
      <c r="ADA304" s="4"/>
      <c r="ADB304" s="4"/>
      <c r="ADC304" s="4"/>
      <c r="ADD304" s="4"/>
      <c r="ADE304" s="4"/>
      <c r="ADF304" s="4"/>
      <c r="ADG304" s="4"/>
      <c r="ADH304" s="4"/>
      <c r="ADI304" s="4"/>
      <c r="ADJ304" s="4"/>
      <c r="ADK304" s="4"/>
      <c r="ADL304" s="4"/>
      <c r="ADM304" s="4"/>
      <c r="ADN304" s="4"/>
      <c r="ADO304" s="4"/>
      <c r="ADP304" s="4"/>
      <c r="ADQ304" s="4"/>
      <c r="ADR304" s="4"/>
      <c r="ADS304" s="4"/>
      <c r="ADT304" s="4"/>
      <c r="ADU304" s="4"/>
      <c r="ADV304" s="4"/>
      <c r="ADW304" s="4"/>
      <c r="ADX304" s="4"/>
      <c r="ADY304" s="4"/>
      <c r="ADZ304" s="4"/>
      <c r="AEA304" s="4"/>
      <c r="AEB304" s="4"/>
      <c r="AEC304" s="4"/>
      <c r="AED304" s="4"/>
      <c r="AEE304" s="4"/>
      <c r="AEF304" s="4"/>
      <c r="AEG304" s="4"/>
      <c r="AEH304" s="4"/>
      <c r="AEI304" s="4"/>
      <c r="AEJ304" s="4"/>
      <c r="AEK304" s="4"/>
      <c r="AEL304" s="4"/>
      <c r="AEM304" s="4"/>
      <c r="AEN304" s="4"/>
      <c r="AEO304" s="4"/>
      <c r="AEP304" s="4"/>
      <c r="AEQ304" s="4"/>
      <c r="AER304" s="4"/>
      <c r="AES304" s="4"/>
      <c r="AET304" s="4"/>
      <c r="AEU304" s="4"/>
      <c r="AEV304" s="4"/>
      <c r="AEW304" s="4"/>
      <c r="AEX304" s="4"/>
      <c r="AEY304" s="4"/>
      <c r="AEZ304" s="4"/>
      <c r="AFA304" s="4"/>
      <c r="AFB304" s="4"/>
      <c r="AFC304" s="4"/>
      <c r="AFD304" s="4"/>
      <c r="AFE304" s="4"/>
      <c r="AFF304" s="4"/>
      <c r="AFG304" s="4"/>
      <c r="AFH304" s="4"/>
      <c r="AFI304" s="4"/>
      <c r="AFJ304" s="4"/>
      <c r="AFK304" s="4"/>
      <c r="AFL304" s="4"/>
      <c r="AFM304" s="4"/>
      <c r="AFN304" s="4"/>
      <c r="AFO304" s="4"/>
      <c r="AFP304" s="4"/>
      <c r="AFQ304" s="4"/>
      <c r="AFR304" s="4"/>
      <c r="AFS304" s="4"/>
      <c r="AFT304" s="4"/>
      <c r="AFU304" s="4"/>
      <c r="AFV304" s="4"/>
      <c r="AFW304" s="4"/>
      <c r="AFX304" s="4"/>
      <c r="AFY304" s="4"/>
      <c r="AFZ304" s="4"/>
      <c r="AGA304" s="4"/>
      <c r="AGB304" s="4"/>
      <c r="AGC304" s="4"/>
      <c r="AGD304" s="4"/>
      <c r="AGE304" s="4"/>
      <c r="AGF304" s="4"/>
      <c r="AGG304" s="4"/>
      <c r="AGH304" s="4"/>
      <c r="AGI304" s="4"/>
      <c r="AGJ304" s="4"/>
      <c r="AGK304" s="4"/>
      <c r="AGL304" s="4"/>
      <c r="AGM304" s="4"/>
      <c r="AGN304" s="4"/>
      <c r="AGO304" s="4"/>
      <c r="AGP304" s="4"/>
      <c r="AGQ304" s="4"/>
      <c r="AGR304" s="4"/>
      <c r="AGS304" s="4"/>
      <c r="AGT304" s="4"/>
      <c r="AGU304" s="4"/>
      <c r="AGV304" s="4"/>
      <c r="AGW304" s="4"/>
      <c r="AGX304" s="4"/>
      <c r="AGY304" s="4"/>
      <c r="AGZ304" s="4"/>
      <c r="AHA304" s="4"/>
      <c r="AHB304" s="4"/>
      <c r="AHC304" s="4"/>
      <c r="AHD304" s="4"/>
      <c r="AHE304" s="4"/>
      <c r="AHF304" s="4"/>
      <c r="AHG304" s="4"/>
      <c r="AHH304" s="4"/>
      <c r="AHI304" s="4"/>
      <c r="AHJ304" s="4"/>
      <c r="AHK304" s="4"/>
      <c r="AHL304" s="4"/>
      <c r="AHM304" s="4"/>
      <c r="AHN304" s="4"/>
      <c r="AHO304" s="4"/>
      <c r="AHP304" s="4"/>
      <c r="AHQ304" s="4"/>
      <c r="AHR304" s="4"/>
      <c r="AHS304" s="4"/>
      <c r="AHT304" s="4"/>
      <c r="AHU304" s="4"/>
      <c r="AHV304" s="4"/>
      <c r="AHW304" s="4"/>
      <c r="AHX304" s="4"/>
      <c r="AHY304" s="4"/>
      <c r="AHZ304" s="4"/>
      <c r="AIA304" s="4"/>
      <c r="AIB304" s="4"/>
      <c r="AIC304" s="4"/>
      <c r="AID304" s="4"/>
      <c r="AIE304" s="4"/>
      <c r="AIF304" s="4"/>
      <c r="AIG304" s="4"/>
      <c r="AIH304" s="4"/>
      <c r="AII304" s="4"/>
      <c r="AIJ304" s="4"/>
      <c r="AIK304" s="4"/>
      <c r="AIL304" s="4"/>
      <c r="AIM304" s="4"/>
      <c r="AIN304" s="4"/>
      <c r="AIO304" s="4"/>
      <c r="AIP304" s="4"/>
      <c r="AIQ304" s="4"/>
      <c r="AIR304" s="4"/>
      <c r="AIS304" s="4"/>
      <c r="AIT304" s="4"/>
      <c r="AIU304" s="4"/>
      <c r="AIV304" s="4"/>
      <c r="AIW304" s="4"/>
      <c r="AIX304" s="4"/>
      <c r="AIY304" s="4"/>
      <c r="AIZ304" s="4"/>
      <c r="AJA304" s="4"/>
      <c r="AJB304" s="4"/>
      <c r="AJC304" s="4"/>
      <c r="AJD304" s="4"/>
      <c r="AJE304" s="4"/>
      <c r="AJF304" s="4"/>
      <c r="AJG304" s="4"/>
      <c r="AJH304" s="4"/>
      <c r="AJI304" s="4"/>
      <c r="AJJ304" s="4"/>
      <c r="AJK304" s="4"/>
      <c r="AJL304" s="4"/>
      <c r="AJM304" s="4"/>
      <c r="AJN304" s="4"/>
      <c r="AJO304" s="4"/>
      <c r="AJP304" s="4"/>
      <c r="AJQ304" s="4"/>
      <c r="AJR304" s="4"/>
      <c r="AJS304" s="4"/>
      <c r="AJT304" s="4"/>
      <c r="AJU304" s="4"/>
      <c r="AJV304" s="4"/>
      <c r="AJW304" s="4"/>
      <c r="AJX304" s="4"/>
      <c r="AJY304" s="4"/>
      <c r="AJZ304" s="4"/>
      <c r="AKA304" s="4"/>
      <c r="AKB304" s="4"/>
      <c r="AKC304" s="4"/>
      <c r="AKD304" s="4"/>
      <c r="AKE304" s="4"/>
      <c r="AKF304" s="4"/>
      <c r="AKG304" s="4"/>
      <c r="AKH304" s="4"/>
      <c r="AKI304" s="4"/>
      <c r="AKJ304" s="4"/>
      <c r="AKK304" s="4"/>
      <c r="AKL304" s="4"/>
      <c r="AKM304" s="4"/>
      <c r="AKN304" s="4"/>
      <c r="AKO304" s="4"/>
      <c r="AKP304" s="4"/>
      <c r="AKQ304" s="4"/>
      <c r="AKR304" s="4"/>
      <c r="AKS304" s="4"/>
      <c r="AKT304" s="4"/>
      <c r="AKU304" s="4"/>
      <c r="AKV304" s="4"/>
      <c r="AKW304" s="4"/>
      <c r="AKX304" s="4"/>
      <c r="AKY304" s="4"/>
      <c r="AKZ304" s="4"/>
      <c r="ALA304" s="4"/>
      <c r="ALB304" s="4"/>
      <c r="ALC304" s="4"/>
      <c r="ALD304" s="4"/>
      <c r="ALE304" s="4"/>
      <c r="ALF304" s="4"/>
      <c r="ALG304" s="4"/>
      <c r="ALH304" s="4"/>
      <c r="ALI304" s="4"/>
      <c r="ALJ304" s="4"/>
      <c r="ALK304" s="4"/>
      <c r="ALL304" s="4"/>
      <c r="ALM304" s="4"/>
      <c r="ALN304" s="4"/>
      <c r="ALO304" s="4"/>
      <c r="ALP304" s="4"/>
      <c r="ALQ304" s="4"/>
      <c r="ALR304" s="4"/>
      <c r="ALS304" s="4"/>
      <c r="ALT304" s="4"/>
      <c r="ALU304" s="4"/>
      <c r="ALV304" s="4"/>
      <c r="ALW304" s="4"/>
      <c r="ALX304" s="4"/>
      <c r="ALY304" s="4"/>
      <c r="ALZ304" s="4"/>
      <c r="AMA304" s="4"/>
      <c r="AMB304" s="4"/>
      <c r="AMC304" s="4"/>
      <c r="AMD304" s="4"/>
      <c r="AME304" s="4"/>
      <c r="AMF304" s="4"/>
      <c r="AMG304" s="4"/>
      <c r="AMH304" s="4"/>
      <c r="AMI304" s="4"/>
      <c r="AMJ304" s="4"/>
      <c r="AMK304" s="4"/>
    </row>
    <row r="305" spans="1:1025" ht="17.100000000000001" customHeight="1">
      <c r="A305" s="21" t="s">
        <v>1224</v>
      </c>
      <c r="B305" s="20">
        <f>SUM(C305:W305)</f>
        <v>41</v>
      </c>
      <c r="D305" s="20">
        <v>0</v>
      </c>
      <c r="E305" s="3">
        <v>0</v>
      </c>
      <c r="F305" s="3">
        <v>0</v>
      </c>
      <c r="H305" s="4"/>
      <c r="I305" s="4">
        <v>41</v>
      </c>
      <c r="JA305" s="4"/>
      <c r="JB305" s="4"/>
      <c r="JC305" s="4"/>
      <c r="JD305" s="4"/>
      <c r="JE305" s="4"/>
      <c r="JF305" s="4"/>
      <c r="JG305" s="4"/>
      <c r="JH305" s="4"/>
      <c r="JI305" s="4"/>
      <c r="JJ305" s="4"/>
      <c r="JK305" s="4"/>
      <c r="JL305" s="4"/>
      <c r="JM305" s="4"/>
      <c r="JN305" s="4"/>
      <c r="JO305" s="4"/>
      <c r="JP305" s="4"/>
      <c r="JQ305" s="4"/>
      <c r="JR305" s="4"/>
      <c r="JS305" s="4"/>
      <c r="JT305" s="4"/>
      <c r="JU305" s="4"/>
      <c r="JV305" s="4"/>
      <c r="JW305" s="4"/>
      <c r="JX305" s="4"/>
      <c r="JY305" s="4"/>
      <c r="JZ305" s="4"/>
      <c r="KA305" s="4"/>
      <c r="KB305" s="4"/>
      <c r="KC305" s="4"/>
      <c r="KD305" s="4"/>
      <c r="KE305" s="4"/>
      <c r="KF305" s="4"/>
      <c r="KG305" s="4"/>
      <c r="KH305" s="4"/>
      <c r="KI305" s="4"/>
      <c r="KJ305" s="4"/>
      <c r="KK305" s="4"/>
      <c r="KL305" s="4"/>
      <c r="KM305" s="4"/>
      <c r="KN305" s="4"/>
      <c r="KO305" s="4"/>
      <c r="KP305" s="4"/>
      <c r="KQ305" s="4"/>
      <c r="KR305" s="4"/>
      <c r="KS305" s="4"/>
      <c r="KT305" s="4"/>
      <c r="KU305" s="4"/>
      <c r="KV305" s="4"/>
      <c r="KW305" s="4"/>
      <c r="KX305" s="4"/>
      <c r="KY305" s="4"/>
      <c r="KZ305" s="4"/>
      <c r="LA305" s="4"/>
      <c r="LB305" s="4"/>
      <c r="LC305" s="4"/>
      <c r="LD305" s="4"/>
      <c r="LE305" s="4"/>
      <c r="LF305" s="4"/>
      <c r="LG305" s="4"/>
      <c r="LH305" s="4"/>
      <c r="LI305" s="4"/>
      <c r="LJ305" s="4"/>
      <c r="LK305" s="4"/>
      <c r="LL305" s="4"/>
      <c r="LM305" s="4"/>
      <c r="LN305" s="4"/>
      <c r="LO305" s="4"/>
      <c r="LP305" s="4"/>
      <c r="LQ305" s="4"/>
      <c r="LR305" s="4"/>
      <c r="LS305" s="4"/>
      <c r="LT305" s="4"/>
      <c r="LU305" s="4"/>
      <c r="LV305" s="4"/>
      <c r="LW305" s="4"/>
      <c r="LX305" s="4"/>
      <c r="LY305" s="4"/>
      <c r="LZ305" s="4"/>
      <c r="MA305" s="4"/>
      <c r="MB305" s="4"/>
      <c r="MC305" s="4"/>
      <c r="MD305" s="4"/>
      <c r="ME305" s="4"/>
      <c r="MF305" s="4"/>
      <c r="MG305" s="4"/>
      <c r="MH305" s="4"/>
      <c r="MI305" s="4"/>
      <c r="MJ305" s="4"/>
      <c r="MK305" s="4"/>
      <c r="ML305" s="4"/>
      <c r="MM305" s="4"/>
      <c r="MN305" s="4"/>
      <c r="MO305" s="4"/>
      <c r="MP305" s="4"/>
      <c r="MQ305" s="4"/>
      <c r="MR305" s="4"/>
      <c r="MS305" s="4"/>
      <c r="MT305" s="4"/>
      <c r="MU305" s="4"/>
      <c r="MV305" s="4"/>
      <c r="MW305" s="4"/>
      <c r="MX305" s="4"/>
      <c r="MY305" s="4"/>
      <c r="MZ305" s="4"/>
      <c r="NA305" s="4"/>
      <c r="NB305" s="4"/>
      <c r="NC305" s="4"/>
      <c r="ND305" s="4"/>
      <c r="NE305" s="4"/>
      <c r="NF305" s="4"/>
      <c r="NG305" s="4"/>
      <c r="NH305" s="4"/>
      <c r="NI305" s="4"/>
      <c r="NJ305" s="4"/>
      <c r="NK305" s="4"/>
      <c r="NL305" s="4"/>
      <c r="NM305" s="4"/>
      <c r="NN305" s="4"/>
      <c r="NO305" s="4"/>
      <c r="NP305" s="4"/>
      <c r="NQ305" s="4"/>
      <c r="NR305" s="4"/>
      <c r="NS305" s="4"/>
      <c r="NT305" s="4"/>
      <c r="NU305" s="4"/>
      <c r="NV305" s="4"/>
      <c r="NW305" s="4"/>
      <c r="NX305" s="4"/>
      <c r="NY305" s="4"/>
      <c r="NZ305" s="4"/>
      <c r="OA305" s="4"/>
      <c r="OB305" s="4"/>
      <c r="OC305" s="4"/>
      <c r="OD305" s="4"/>
      <c r="OE305" s="4"/>
      <c r="OF305" s="4"/>
      <c r="OG305" s="4"/>
      <c r="OH305" s="4"/>
      <c r="OI305" s="4"/>
      <c r="OJ305" s="4"/>
      <c r="OK305" s="4"/>
      <c r="OL305" s="4"/>
      <c r="OM305" s="4"/>
      <c r="ON305" s="4"/>
      <c r="OO305" s="4"/>
      <c r="OP305" s="4"/>
      <c r="OQ305" s="4"/>
      <c r="OR305" s="4"/>
      <c r="OS305" s="4"/>
      <c r="OT305" s="4"/>
      <c r="OU305" s="4"/>
      <c r="OV305" s="4"/>
      <c r="OW305" s="4"/>
      <c r="OX305" s="4"/>
      <c r="OY305" s="4"/>
      <c r="OZ305" s="4"/>
      <c r="PA305" s="4"/>
      <c r="PB305" s="4"/>
      <c r="PC305" s="4"/>
      <c r="PD305" s="4"/>
      <c r="PE305" s="4"/>
      <c r="PF305" s="4"/>
      <c r="PG305" s="4"/>
      <c r="PH305" s="4"/>
      <c r="PI305" s="4"/>
      <c r="PJ305" s="4"/>
      <c r="PK305" s="4"/>
      <c r="PL305" s="4"/>
      <c r="PM305" s="4"/>
      <c r="PN305" s="4"/>
      <c r="PO305" s="4"/>
      <c r="PP305" s="4"/>
      <c r="PQ305" s="4"/>
      <c r="PR305" s="4"/>
      <c r="PS305" s="4"/>
      <c r="PT305" s="4"/>
      <c r="PU305" s="4"/>
      <c r="PV305" s="4"/>
      <c r="PW305" s="4"/>
      <c r="PX305" s="4"/>
      <c r="PY305" s="4"/>
      <c r="PZ305" s="4"/>
      <c r="QA305" s="4"/>
      <c r="QB305" s="4"/>
      <c r="QC305" s="4"/>
      <c r="QD305" s="4"/>
      <c r="QE305" s="4"/>
      <c r="QF305" s="4"/>
      <c r="QG305" s="4"/>
      <c r="QH305" s="4"/>
      <c r="QI305" s="4"/>
      <c r="QJ305" s="4"/>
      <c r="QK305" s="4"/>
      <c r="QL305" s="4"/>
      <c r="QM305" s="4"/>
      <c r="QN305" s="4"/>
      <c r="QO305" s="4"/>
      <c r="QP305" s="4"/>
      <c r="QQ305" s="4"/>
      <c r="QR305" s="4"/>
      <c r="QS305" s="4"/>
      <c r="QT305" s="4"/>
      <c r="QU305" s="4"/>
      <c r="QV305" s="4"/>
      <c r="QW305" s="4"/>
      <c r="QX305" s="4"/>
      <c r="QY305" s="4"/>
      <c r="QZ305" s="4"/>
      <c r="RA305" s="4"/>
      <c r="RB305" s="4"/>
      <c r="RC305" s="4"/>
      <c r="RD305" s="4"/>
      <c r="RE305" s="4"/>
      <c r="RF305" s="4"/>
      <c r="RG305" s="4"/>
      <c r="RH305" s="4"/>
      <c r="RI305" s="4"/>
      <c r="RJ305" s="4"/>
      <c r="RK305" s="4"/>
      <c r="RL305" s="4"/>
      <c r="RM305" s="4"/>
      <c r="RN305" s="4"/>
      <c r="RO305" s="4"/>
      <c r="RP305" s="4"/>
      <c r="RQ305" s="4"/>
      <c r="RR305" s="4"/>
      <c r="RS305" s="4"/>
      <c r="RT305" s="4"/>
      <c r="RU305" s="4"/>
      <c r="RV305" s="4"/>
      <c r="RW305" s="4"/>
      <c r="RX305" s="4"/>
      <c r="RY305" s="4"/>
      <c r="RZ305" s="4"/>
      <c r="SA305" s="4"/>
      <c r="SB305" s="4"/>
      <c r="SC305" s="4"/>
      <c r="SD305" s="4"/>
      <c r="SE305" s="4"/>
      <c r="SF305" s="4"/>
      <c r="SG305" s="4"/>
      <c r="SH305" s="4"/>
      <c r="SI305" s="4"/>
      <c r="SJ305" s="4"/>
      <c r="SK305" s="4"/>
      <c r="SL305" s="4"/>
      <c r="SM305" s="4"/>
      <c r="SN305" s="4"/>
      <c r="SO305" s="4"/>
      <c r="SP305" s="4"/>
      <c r="SQ305" s="4"/>
      <c r="SR305" s="4"/>
      <c r="SS305" s="4"/>
      <c r="ST305" s="4"/>
      <c r="SU305" s="4"/>
      <c r="SV305" s="4"/>
      <c r="SW305" s="4"/>
      <c r="SX305" s="4"/>
      <c r="SY305" s="4"/>
      <c r="SZ305" s="4"/>
      <c r="TA305" s="4"/>
      <c r="TB305" s="4"/>
      <c r="TC305" s="4"/>
      <c r="TD305" s="4"/>
      <c r="TE305" s="4"/>
      <c r="TF305" s="4"/>
      <c r="TG305" s="4"/>
      <c r="TH305" s="4"/>
      <c r="TI305" s="4"/>
      <c r="TJ305" s="4"/>
      <c r="TK305" s="4"/>
      <c r="TL305" s="4"/>
      <c r="TM305" s="4"/>
      <c r="TN305" s="4"/>
      <c r="TO305" s="4"/>
      <c r="TP305" s="4"/>
      <c r="TQ305" s="4"/>
      <c r="TR305" s="4"/>
      <c r="TS305" s="4"/>
      <c r="TT305" s="4"/>
      <c r="TU305" s="4"/>
      <c r="TV305" s="4"/>
      <c r="TW305" s="4"/>
      <c r="TX305" s="4"/>
      <c r="TY305" s="4"/>
      <c r="TZ305" s="4"/>
      <c r="UA305" s="4"/>
      <c r="UB305" s="4"/>
      <c r="UC305" s="4"/>
      <c r="UD305" s="4"/>
      <c r="UE305" s="4"/>
      <c r="UF305" s="4"/>
      <c r="UG305" s="4"/>
      <c r="UH305" s="4"/>
      <c r="UI305" s="4"/>
      <c r="UJ305" s="4"/>
      <c r="UK305" s="4"/>
      <c r="UL305" s="4"/>
      <c r="UM305" s="4"/>
      <c r="UN305" s="4"/>
      <c r="UO305" s="4"/>
      <c r="UP305" s="4"/>
      <c r="UQ305" s="4"/>
      <c r="UR305" s="4"/>
      <c r="US305" s="4"/>
      <c r="UT305" s="4"/>
      <c r="UU305" s="4"/>
      <c r="UV305" s="4"/>
      <c r="UW305" s="4"/>
      <c r="UX305" s="4"/>
      <c r="UY305" s="4"/>
      <c r="UZ305" s="4"/>
      <c r="VA305" s="4"/>
      <c r="VB305" s="4"/>
      <c r="VC305" s="4"/>
      <c r="VD305" s="4"/>
      <c r="VE305" s="4"/>
      <c r="VF305" s="4"/>
      <c r="VG305" s="4"/>
      <c r="VH305" s="4"/>
      <c r="VI305" s="4"/>
      <c r="VJ305" s="4"/>
      <c r="VK305" s="4"/>
      <c r="VL305" s="4"/>
      <c r="VM305" s="4"/>
      <c r="VN305" s="4"/>
      <c r="VO305" s="4"/>
      <c r="VP305" s="4"/>
      <c r="VQ305" s="4"/>
      <c r="VR305" s="4"/>
      <c r="VS305" s="4"/>
      <c r="VT305" s="4"/>
      <c r="VU305" s="4"/>
      <c r="VV305" s="4"/>
      <c r="VW305" s="4"/>
      <c r="VX305" s="4"/>
      <c r="VY305" s="4"/>
      <c r="VZ305" s="4"/>
      <c r="WA305" s="4"/>
      <c r="WB305" s="4"/>
      <c r="WC305" s="4"/>
      <c r="WD305" s="4"/>
      <c r="WE305" s="4"/>
      <c r="WF305" s="4"/>
      <c r="WG305" s="4"/>
      <c r="WH305" s="4"/>
      <c r="WI305" s="4"/>
      <c r="WJ305" s="4"/>
      <c r="WK305" s="4"/>
      <c r="WL305" s="4"/>
      <c r="WM305" s="4"/>
      <c r="WN305" s="4"/>
      <c r="WO305" s="4"/>
      <c r="WP305" s="4"/>
      <c r="WQ305" s="4"/>
      <c r="WR305" s="4"/>
      <c r="WS305" s="4"/>
      <c r="WT305" s="4"/>
      <c r="WU305" s="4"/>
      <c r="WV305" s="4"/>
      <c r="WW305" s="4"/>
      <c r="WX305" s="4"/>
      <c r="WY305" s="4"/>
      <c r="WZ305" s="4"/>
      <c r="XA305" s="4"/>
      <c r="XB305" s="4"/>
      <c r="XC305" s="4"/>
      <c r="XD305" s="4"/>
      <c r="XE305" s="4"/>
      <c r="XF305" s="4"/>
      <c r="XG305" s="4"/>
      <c r="XH305" s="4"/>
      <c r="XI305" s="4"/>
      <c r="XJ305" s="4"/>
      <c r="XK305" s="4"/>
      <c r="XL305" s="4"/>
      <c r="XM305" s="4"/>
      <c r="XN305" s="4"/>
      <c r="XO305" s="4"/>
      <c r="XP305" s="4"/>
      <c r="XQ305" s="4"/>
      <c r="XR305" s="4"/>
      <c r="XS305" s="4"/>
      <c r="XT305" s="4"/>
      <c r="XU305" s="4"/>
      <c r="XV305" s="4"/>
      <c r="XW305" s="4"/>
      <c r="XX305" s="4"/>
      <c r="XY305" s="4"/>
      <c r="XZ305" s="4"/>
      <c r="YA305" s="4"/>
      <c r="YB305" s="4"/>
      <c r="YC305" s="4"/>
      <c r="YD305" s="4"/>
      <c r="YE305" s="4"/>
      <c r="YF305" s="4"/>
      <c r="YG305" s="4"/>
      <c r="YH305" s="4"/>
      <c r="YI305" s="4"/>
      <c r="YJ305" s="4"/>
      <c r="YK305" s="4"/>
      <c r="YL305" s="4"/>
      <c r="YM305" s="4"/>
      <c r="YN305" s="4"/>
      <c r="YO305" s="4"/>
      <c r="YP305" s="4"/>
      <c r="YQ305" s="4"/>
      <c r="YR305" s="4"/>
      <c r="YS305" s="4"/>
      <c r="YT305" s="4"/>
      <c r="YU305" s="4"/>
      <c r="YV305" s="4"/>
      <c r="YW305" s="4"/>
      <c r="YX305" s="4"/>
      <c r="YY305" s="4"/>
      <c r="YZ305" s="4"/>
      <c r="ZA305" s="4"/>
      <c r="ZB305" s="4"/>
      <c r="ZC305" s="4"/>
      <c r="ZD305" s="4"/>
      <c r="ZE305" s="4"/>
      <c r="ZF305" s="4"/>
      <c r="ZG305" s="4"/>
      <c r="ZH305" s="4"/>
      <c r="ZI305" s="4"/>
      <c r="ZJ305" s="4"/>
      <c r="ZK305" s="4"/>
      <c r="ZL305" s="4"/>
      <c r="ZM305" s="4"/>
      <c r="ZN305" s="4"/>
      <c r="ZO305" s="4"/>
      <c r="ZP305" s="4"/>
      <c r="ZQ305" s="4"/>
      <c r="ZR305" s="4"/>
      <c r="ZS305" s="4"/>
      <c r="ZT305" s="4"/>
      <c r="ZU305" s="4"/>
      <c r="ZV305" s="4"/>
      <c r="ZW305" s="4"/>
      <c r="ZX305" s="4"/>
      <c r="ZY305" s="4"/>
      <c r="ZZ305" s="4"/>
      <c r="AAA305" s="4"/>
      <c r="AAB305" s="4"/>
      <c r="AAC305" s="4"/>
      <c r="AAD305" s="4"/>
      <c r="AAE305" s="4"/>
      <c r="AAF305" s="4"/>
      <c r="AAG305" s="4"/>
      <c r="AAH305" s="4"/>
      <c r="AAI305" s="4"/>
      <c r="AAJ305" s="4"/>
      <c r="AAK305" s="4"/>
      <c r="AAL305" s="4"/>
      <c r="AAM305" s="4"/>
      <c r="AAN305" s="4"/>
      <c r="AAO305" s="4"/>
      <c r="AAP305" s="4"/>
      <c r="AAQ305" s="4"/>
      <c r="AAR305" s="4"/>
      <c r="AAS305" s="4"/>
      <c r="AAT305" s="4"/>
      <c r="AAU305" s="4"/>
      <c r="AAV305" s="4"/>
      <c r="AAW305" s="4"/>
      <c r="AAX305" s="4"/>
      <c r="AAY305" s="4"/>
      <c r="AAZ305" s="4"/>
      <c r="ABA305" s="4"/>
      <c r="ABB305" s="4"/>
      <c r="ABC305" s="4"/>
      <c r="ABD305" s="4"/>
      <c r="ABE305" s="4"/>
      <c r="ABF305" s="4"/>
      <c r="ABG305" s="4"/>
      <c r="ABH305" s="4"/>
      <c r="ABI305" s="4"/>
      <c r="ABJ305" s="4"/>
      <c r="ABK305" s="4"/>
      <c r="ABL305" s="4"/>
      <c r="ABM305" s="4"/>
      <c r="ABN305" s="4"/>
      <c r="ABO305" s="4"/>
      <c r="ABP305" s="4"/>
      <c r="ABQ305" s="4"/>
      <c r="ABR305" s="4"/>
      <c r="ABS305" s="4"/>
      <c r="ABT305" s="4"/>
      <c r="ABU305" s="4"/>
      <c r="ABV305" s="4"/>
      <c r="ABW305" s="4"/>
      <c r="ABX305" s="4"/>
      <c r="ABY305" s="4"/>
      <c r="ABZ305" s="4"/>
      <c r="ACA305" s="4"/>
      <c r="ACB305" s="4"/>
      <c r="ACC305" s="4"/>
      <c r="ACD305" s="4"/>
      <c r="ACE305" s="4"/>
      <c r="ACF305" s="4"/>
      <c r="ACG305" s="4"/>
      <c r="ACH305" s="4"/>
      <c r="ACI305" s="4"/>
      <c r="ACJ305" s="4"/>
      <c r="ACK305" s="4"/>
      <c r="ACL305" s="4"/>
      <c r="ACM305" s="4"/>
      <c r="ACN305" s="4"/>
      <c r="ACO305" s="4"/>
      <c r="ACP305" s="4"/>
      <c r="ACQ305" s="4"/>
      <c r="ACR305" s="4"/>
      <c r="ACS305" s="4"/>
      <c r="ACT305" s="4"/>
      <c r="ACU305" s="4"/>
      <c r="ACV305" s="4"/>
      <c r="ACW305" s="4"/>
      <c r="ACX305" s="4"/>
      <c r="ACY305" s="4"/>
      <c r="ACZ305" s="4"/>
      <c r="ADA305" s="4"/>
      <c r="ADB305" s="4"/>
      <c r="ADC305" s="4"/>
      <c r="ADD305" s="4"/>
      <c r="ADE305" s="4"/>
      <c r="ADF305" s="4"/>
      <c r="ADG305" s="4"/>
      <c r="ADH305" s="4"/>
      <c r="ADI305" s="4"/>
      <c r="ADJ305" s="4"/>
      <c r="ADK305" s="4"/>
      <c r="ADL305" s="4"/>
      <c r="ADM305" s="4"/>
      <c r="ADN305" s="4"/>
      <c r="ADO305" s="4"/>
      <c r="ADP305" s="4"/>
      <c r="ADQ305" s="4"/>
      <c r="ADR305" s="4"/>
      <c r="ADS305" s="4"/>
      <c r="ADT305" s="4"/>
      <c r="ADU305" s="4"/>
      <c r="ADV305" s="4"/>
      <c r="ADW305" s="4"/>
      <c r="ADX305" s="4"/>
      <c r="ADY305" s="4"/>
      <c r="ADZ305" s="4"/>
      <c r="AEA305" s="4"/>
      <c r="AEB305" s="4"/>
      <c r="AEC305" s="4"/>
      <c r="AED305" s="4"/>
      <c r="AEE305" s="4"/>
      <c r="AEF305" s="4"/>
      <c r="AEG305" s="4"/>
      <c r="AEH305" s="4"/>
      <c r="AEI305" s="4"/>
      <c r="AEJ305" s="4"/>
      <c r="AEK305" s="4"/>
      <c r="AEL305" s="4"/>
      <c r="AEM305" s="4"/>
      <c r="AEN305" s="4"/>
      <c r="AEO305" s="4"/>
      <c r="AEP305" s="4"/>
      <c r="AEQ305" s="4"/>
      <c r="AER305" s="4"/>
      <c r="AES305" s="4"/>
      <c r="AET305" s="4"/>
      <c r="AEU305" s="4"/>
      <c r="AEV305" s="4"/>
      <c r="AEW305" s="4"/>
      <c r="AEX305" s="4"/>
      <c r="AEY305" s="4"/>
      <c r="AEZ305" s="4"/>
      <c r="AFA305" s="4"/>
      <c r="AFB305" s="4"/>
      <c r="AFC305" s="4"/>
      <c r="AFD305" s="4"/>
      <c r="AFE305" s="4"/>
      <c r="AFF305" s="4"/>
      <c r="AFG305" s="4"/>
      <c r="AFH305" s="4"/>
      <c r="AFI305" s="4"/>
      <c r="AFJ305" s="4"/>
      <c r="AFK305" s="4"/>
      <c r="AFL305" s="4"/>
      <c r="AFM305" s="4"/>
      <c r="AFN305" s="4"/>
      <c r="AFO305" s="4"/>
      <c r="AFP305" s="4"/>
      <c r="AFQ305" s="4"/>
      <c r="AFR305" s="4"/>
      <c r="AFS305" s="4"/>
      <c r="AFT305" s="4"/>
      <c r="AFU305" s="4"/>
      <c r="AFV305" s="4"/>
      <c r="AFW305" s="4"/>
      <c r="AFX305" s="4"/>
      <c r="AFY305" s="4"/>
      <c r="AFZ305" s="4"/>
      <c r="AGA305" s="4"/>
      <c r="AGB305" s="4"/>
      <c r="AGC305" s="4"/>
      <c r="AGD305" s="4"/>
      <c r="AGE305" s="4"/>
      <c r="AGF305" s="4"/>
      <c r="AGG305" s="4"/>
      <c r="AGH305" s="4"/>
      <c r="AGI305" s="4"/>
      <c r="AGJ305" s="4"/>
      <c r="AGK305" s="4"/>
      <c r="AGL305" s="4"/>
      <c r="AGM305" s="4"/>
      <c r="AGN305" s="4"/>
      <c r="AGO305" s="4"/>
      <c r="AGP305" s="4"/>
      <c r="AGQ305" s="4"/>
      <c r="AGR305" s="4"/>
      <c r="AGS305" s="4"/>
      <c r="AGT305" s="4"/>
      <c r="AGU305" s="4"/>
      <c r="AGV305" s="4"/>
      <c r="AGW305" s="4"/>
      <c r="AGX305" s="4"/>
      <c r="AGY305" s="4"/>
      <c r="AGZ305" s="4"/>
      <c r="AHA305" s="4"/>
      <c r="AHB305" s="4"/>
      <c r="AHC305" s="4"/>
      <c r="AHD305" s="4"/>
      <c r="AHE305" s="4"/>
      <c r="AHF305" s="4"/>
      <c r="AHG305" s="4"/>
      <c r="AHH305" s="4"/>
      <c r="AHI305" s="4"/>
      <c r="AHJ305" s="4"/>
      <c r="AHK305" s="4"/>
      <c r="AHL305" s="4"/>
      <c r="AHM305" s="4"/>
      <c r="AHN305" s="4"/>
      <c r="AHO305" s="4"/>
      <c r="AHP305" s="4"/>
      <c r="AHQ305" s="4"/>
      <c r="AHR305" s="4"/>
      <c r="AHS305" s="4"/>
      <c r="AHT305" s="4"/>
      <c r="AHU305" s="4"/>
      <c r="AHV305" s="4"/>
      <c r="AHW305" s="4"/>
      <c r="AHX305" s="4"/>
      <c r="AHY305" s="4"/>
      <c r="AHZ305" s="4"/>
      <c r="AIA305" s="4"/>
      <c r="AIB305" s="4"/>
      <c r="AIC305" s="4"/>
      <c r="AID305" s="4"/>
      <c r="AIE305" s="4"/>
      <c r="AIF305" s="4"/>
      <c r="AIG305" s="4"/>
      <c r="AIH305" s="4"/>
      <c r="AII305" s="4"/>
      <c r="AIJ305" s="4"/>
      <c r="AIK305" s="4"/>
      <c r="AIL305" s="4"/>
      <c r="AIM305" s="4"/>
      <c r="AIN305" s="4"/>
      <c r="AIO305" s="4"/>
      <c r="AIP305" s="4"/>
      <c r="AIQ305" s="4"/>
      <c r="AIR305" s="4"/>
      <c r="AIS305" s="4"/>
      <c r="AIT305" s="4"/>
      <c r="AIU305" s="4"/>
      <c r="AIV305" s="4"/>
      <c r="AIW305" s="4"/>
      <c r="AIX305" s="4"/>
      <c r="AIY305" s="4"/>
      <c r="AIZ305" s="4"/>
      <c r="AJA305" s="4"/>
      <c r="AJB305" s="4"/>
      <c r="AJC305" s="4"/>
      <c r="AJD305" s="4"/>
      <c r="AJE305" s="4"/>
      <c r="AJF305" s="4"/>
      <c r="AJG305" s="4"/>
      <c r="AJH305" s="4"/>
      <c r="AJI305" s="4"/>
      <c r="AJJ305" s="4"/>
      <c r="AJK305" s="4"/>
      <c r="AJL305" s="4"/>
      <c r="AJM305" s="4"/>
      <c r="AJN305" s="4"/>
      <c r="AJO305" s="4"/>
      <c r="AJP305" s="4"/>
      <c r="AJQ305" s="4"/>
      <c r="AJR305" s="4"/>
      <c r="AJS305" s="4"/>
      <c r="AJT305" s="4"/>
      <c r="AJU305" s="4"/>
      <c r="AJV305" s="4"/>
      <c r="AJW305" s="4"/>
      <c r="AJX305" s="4"/>
      <c r="AJY305" s="4"/>
      <c r="AJZ305" s="4"/>
      <c r="AKA305" s="4"/>
      <c r="AKB305" s="4"/>
      <c r="AKC305" s="4"/>
      <c r="AKD305" s="4"/>
      <c r="AKE305" s="4"/>
      <c r="AKF305" s="4"/>
      <c r="AKG305" s="4"/>
      <c r="AKH305" s="4"/>
      <c r="AKI305" s="4"/>
      <c r="AKJ305" s="4"/>
      <c r="AKK305" s="4"/>
      <c r="AKL305" s="4"/>
      <c r="AKM305" s="4"/>
      <c r="AKN305" s="4"/>
      <c r="AKO305" s="4"/>
      <c r="AKP305" s="4"/>
      <c r="AKQ305" s="4"/>
      <c r="AKR305" s="4"/>
      <c r="AKS305" s="4"/>
      <c r="AKT305" s="4"/>
      <c r="AKU305" s="4"/>
      <c r="AKV305" s="4"/>
      <c r="AKW305" s="4"/>
      <c r="AKX305" s="4"/>
      <c r="AKY305" s="4"/>
      <c r="AKZ305" s="4"/>
      <c r="ALA305" s="4"/>
      <c r="ALB305" s="4"/>
      <c r="ALC305" s="4"/>
      <c r="ALD305" s="4"/>
      <c r="ALE305" s="4"/>
      <c r="ALF305" s="4"/>
      <c r="ALG305" s="4"/>
      <c r="ALH305" s="4"/>
      <c r="ALI305" s="4"/>
      <c r="ALJ305" s="4"/>
      <c r="ALK305" s="4"/>
      <c r="ALL305" s="4"/>
      <c r="ALM305" s="4"/>
      <c r="ALN305" s="4"/>
      <c r="ALO305" s="4"/>
      <c r="ALP305" s="4"/>
      <c r="ALQ305" s="4"/>
      <c r="ALR305" s="4"/>
      <c r="ALS305" s="4"/>
      <c r="ALT305" s="4"/>
      <c r="ALU305" s="4"/>
      <c r="ALV305" s="4"/>
      <c r="ALW305" s="4"/>
      <c r="ALX305" s="4"/>
      <c r="ALY305" s="4"/>
      <c r="ALZ305" s="4"/>
      <c r="AMA305" s="4"/>
      <c r="AMB305" s="4"/>
      <c r="AMC305" s="4"/>
      <c r="AMD305" s="4"/>
      <c r="AME305" s="4"/>
      <c r="AMF305" s="4"/>
      <c r="AMG305" s="4"/>
      <c r="AMH305" s="4"/>
      <c r="AMI305" s="4"/>
      <c r="AMJ305" s="4"/>
      <c r="AMK305" s="4"/>
    </row>
    <row r="306" spans="1:1025" ht="17.100000000000001" customHeight="1">
      <c r="A306" s="21" t="s">
        <v>1390</v>
      </c>
      <c r="B306" s="20">
        <f>SUM(C306:W306)</f>
        <v>40.5</v>
      </c>
      <c r="C306" s="20">
        <v>40.5</v>
      </c>
    </row>
    <row r="307" spans="1:1025" ht="17.100000000000001" customHeight="1">
      <c r="A307" s="21" t="s">
        <v>1225</v>
      </c>
      <c r="B307" s="20">
        <f>SUM(C307:W307)</f>
        <v>40</v>
      </c>
      <c r="D307" s="20">
        <v>0</v>
      </c>
      <c r="E307" s="3">
        <v>0</v>
      </c>
      <c r="F307" s="3">
        <v>0</v>
      </c>
      <c r="H307" s="4"/>
      <c r="K307" s="4">
        <v>40</v>
      </c>
      <c r="JA307" s="4"/>
      <c r="JB307" s="4"/>
      <c r="JC307" s="4"/>
      <c r="JD307" s="4"/>
      <c r="JE307" s="4"/>
      <c r="JF307" s="4"/>
      <c r="JG307" s="4"/>
      <c r="JH307" s="4"/>
      <c r="JI307" s="4"/>
      <c r="JJ307" s="4"/>
      <c r="JK307" s="4"/>
      <c r="JL307" s="4"/>
      <c r="JM307" s="4"/>
      <c r="JN307" s="4"/>
      <c r="JO307" s="4"/>
      <c r="JP307" s="4"/>
      <c r="JQ307" s="4"/>
      <c r="JR307" s="4"/>
      <c r="JS307" s="4"/>
      <c r="JT307" s="4"/>
      <c r="JU307" s="4"/>
      <c r="JV307" s="4"/>
      <c r="JW307" s="4"/>
      <c r="JX307" s="4"/>
      <c r="JY307" s="4"/>
      <c r="JZ307" s="4"/>
      <c r="KA307" s="4"/>
      <c r="KB307" s="4"/>
      <c r="KC307" s="4"/>
      <c r="KD307" s="4"/>
      <c r="KE307" s="4"/>
      <c r="KF307" s="4"/>
      <c r="KG307" s="4"/>
      <c r="KH307" s="4"/>
      <c r="KI307" s="4"/>
      <c r="KJ307" s="4"/>
      <c r="KK307" s="4"/>
      <c r="KL307" s="4"/>
      <c r="KM307" s="4"/>
      <c r="KN307" s="4"/>
      <c r="KO307" s="4"/>
      <c r="KP307" s="4"/>
      <c r="KQ307" s="4"/>
      <c r="KR307" s="4"/>
      <c r="KS307" s="4"/>
      <c r="KT307" s="4"/>
      <c r="KU307" s="4"/>
      <c r="KV307" s="4"/>
      <c r="KW307" s="4"/>
      <c r="KX307" s="4"/>
      <c r="KY307" s="4"/>
      <c r="KZ307" s="4"/>
      <c r="LA307" s="4"/>
      <c r="LB307" s="4"/>
      <c r="LC307" s="4"/>
      <c r="LD307" s="4"/>
      <c r="LE307" s="4"/>
      <c r="LF307" s="4"/>
      <c r="LG307" s="4"/>
      <c r="LH307" s="4"/>
      <c r="LI307" s="4"/>
      <c r="LJ307" s="4"/>
      <c r="LK307" s="4"/>
      <c r="LL307" s="4"/>
      <c r="LM307" s="4"/>
      <c r="LN307" s="4"/>
      <c r="LO307" s="4"/>
      <c r="LP307" s="4"/>
      <c r="LQ307" s="4"/>
      <c r="LR307" s="4"/>
      <c r="LS307" s="4"/>
      <c r="LT307" s="4"/>
      <c r="LU307" s="4"/>
      <c r="LV307" s="4"/>
      <c r="LW307" s="4"/>
      <c r="LX307" s="4"/>
      <c r="LY307" s="4"/>
      <c r="LZ307" s="4"/>
      <c r="MA307" s="4"/>
      <c r="MB307" s="4"/>
      <c r="MC307" s="4"/>
      <c r="MD307" s="4"/>
      <c r="ME307" s="4"/>
      <c r="MF307" s="4"/>
      <c r="MG307" s="4"/>
      <c r="MH307" s="4"/>
      <c r="MI307" s="4"/>
      <c r="MJ307" s="4"/>
      <c r="MK307" s="4"/>
      <c r="ML307" s="4"/>
      <c r="MM307" s="4"/>
      <c r="MN307" s="4"/>
      <c r="MO307" s="4"/>
      <c r="MP307" s="4"/>
      <c r="MQ307" s="4"/>
      <c r="MR307" s="4"/>
      <c r="MS307" s="4"/>
      <c r="MT307" s="4"/>
      <c r="MU307" s="4"/>
      <c r="MV307" s="4"/>
      <c r="MW307" s="4"/>
      <c r="MX307" s="4"/>
      <c r="MY307" s="4"/>
      <c r="MZ307" s="4"/>
      <c r="NA307" s="4"/>
      <c r="NB307" s="4"/>
      <c r="NC307" s="4"/>
      <c r="ND307" s="4"/>
      <c r="NE307" s="4"/>
      <c r="NF307" s="4"/>
      <c r="NG307" s="4"/>
      <c r="NH307" s="4"/>
      <c r="NI307" s="4"/>
      <c r="NJ307" s="4"/>
      <c r="NK307" s="4"/>
      <c r="NL307" s="4"/>
      <c r="NM307" s="4"/>
      <c r="NN307" s="4"/>
      <c r="NO307" s="4"/>
      <c r="NP307" s="4"/>
      <c r="NQ307" s="4"/>
      <c r="NR307" s="4"/>
      <c r="NS307" s="4"/>
      <c r="NT307" s="4"/>
      <c r="NU307" s="4"/>
      <c r="NV307" s="4"/>
      <c r="NW307" s="4"/>
      <c r="NX307" s="4"/>
      <c r="NY307" s="4"/>
      <c r="NZ307" s="4"/>
      <c r="OA307" s="4"/>
      <c r="OB307" s="4"/>
      <c r="OC307" s="4"/>
      <c r="OD307" s="4"/>
      <c r="OE307" s="4"/>
      <c r="OF307" s="4"/>
      <c r="OG307" s="4"/>
      <c r="OH307" s="4"/>
      <c r="OI307" s="4"/>
      <c r="OJ307" s="4"/>
      <c r="OK307" s="4"/>
      <c r="OL307" s="4"/>
      <c r="OM307" s="4"/>
      <c r="ON307" s="4"/>
      <c r="OO307" s="4"/>
      <c r="OP307" s="4"/>
      <c r="OQ307" s="4"/>
      <c r="OR307" s="4"/>
      <c r="OS307" s="4"/>
      <c r="OT307" s="4"/>
      <c r="OU307" s="4"/>
      <c r="OV307" s="4"/>
      <c r="OW307" s="4"/>
      <c r="OX307" s="4"/>
      <c r="OY307" s="4"/>
      <c r="OZ307" s="4"/>
      <c r="PA307" s="4"/>
      <c r="PB307" s="4"/>
      <c r="PC307" s="4"/>
      <c r="PD307" s="4"/>
      <c r="PE307" s="4"/>
      <c r="PF307" s="4"/>
      <c r="PG307" s="4"/>
      <c r="PH307" s="4"/>
      <c r="PI307" s="4"/>
      <c r="PJ307" s="4"/>
      <c r="PK307" s="4"/>
      <c r="PL307" s="4"/>
      <c r="PM307" s="4"/>
      <c r="PN307" s="4"/>
      <c r="PO307" s="4"/>
      <c r="PP307" s="4"/>
      <c r="PQ307" s="4"/>
      <c r="PR307" s="4"/>
      <c r="PS307" s="4"/>
      <c r="PT307" s="4"/>
      <c r="PU307" s="4"/>
      <c r="PV307" s="4"/>
      <c r="PW307" s="4"/>
      <c r="PX307" s="4"/>
      <c r="PY307" s="4"/>
      <c r="PZ307" s="4"/>
      <c r="QA307" s="4"/>
      <c r="QB307" s="4"/>
      <c r="QC307" s="4"/>
      <c r="QD307" s="4"/>
      <c r="QE307" s="4"/>
      <c r="QF307" s="4"/>
      <c r="QG307" s="4"/>
      <c r="QH307" s="4"/>
      <c r="QI307" s="4"/>
      <c r="QJ307" s="4"/>
      <c r="QK307" s="4"/>
      <c r="QL307" s="4"/>
      <c r="QM307" s="4"/>
      <c r="QN307" s="4"/>
      <c r="QO307" s="4"/>
      <c r="QP307" s="4"/>
      <c r="QQ307" s="4"/>
      <c r="QR307" s="4"/>
      <c r="QS307" s="4"/>
      <c r="QT307" s="4"/>
      <c r="QU307" s="4"/>
      <c r="QV307" s="4"/>
      <c r="QW307" s="4"/>
      <c r="QX307" s="4"/>
      <c r="QY307" s="4"/>
      <c r="QZ307" s="4"/>
      <c r="RA307" s="4"/>
      <c r="RB307" s="4"/>
      <c r="RC307" s="4"/>
      <c r="RD307" s="4"/>
      <c r="RE307" s="4"/>
      <c r="RF307" s="4"/>
      <c r="RG307" s="4"/>
      <c r="RH307" s="4"/>
      <c r="RI307" s="4"/>
      <c r="RJ307" s="4"/>
      <c r="RK307" s="4"/>
      <c r="RL307" s="4"/>
      <c r="RM307" s="4"/>
      <c r="RN307" s="4"/>
      <c r="RO307" s="4"/>
      <c r="RP307" s="4"/>
      <c r="RQ307" s="4"/>
      <c r="RR307" s="4"/>
      <c r="RS307" s="4"/>
      <c r="RT307" s="4"/>
      <c r="RU307" s="4"/>
      <c r="RV307" s="4"/>
      <c r="RW307" s="4"/>
      <c r="RX307" s="4"/>
      <c r="RY307" s="4"/>
      <c r="RZ307" s="4"/>
      <c r="SA307" s="4"/>
      <c r="SB307" s="4"/>
      <c r="SC307" s="4"/>
      <c r="SD307" s="4"/>
      <c r="SE307" s="4"/>
      <c r="SF307" s="4"/>
      <c r="SG307" s="4"/>
      <c r="SH307" s="4"/>
      <c r="SI307" s="4"/>
      <c r="SJ307" s="4"/>
      <c r="SK307" s="4"/>
      <c r="SL307" s="4"/>
      <c r="SM307" s="4"/>
      <c r="SN307" s="4"/>
      <c r="SO307" s="4"/>
      <c r="SP307" s="4"/>
      <c r="SQ307" s="4"/>
      <c r="SR307" s="4"/>
      <c r="SS307" s="4"/>
      <c r="ST307" s="4"/>
      <c r="SU307" s="4"/>
      <c r="SV307" s="4"/>
      <c r="SW307" s="4"/>
      <c r="SX307" s="4"/>
      <c r="SY307" s="4"/>
      <c r="SZ307" s="4"/>
      <c r="TA307" s="4"/>
      <c r="TB307" s="4"/>
      <c r="TC307" s="4"/>
      <c r="TD307" s="4"/>
      <c r="TE307" s="4"/>
      <c r="TF307" s="4"/>
      <c r="TG307" s="4"/>
      <c r="TH307" s="4"/>
      <c r="TI307" s="4"/>
      <c r="TJ307" s="4"/>
      <c r="TK307" s="4"/>
      <c r="TL307" s="4"/>
      <c r="TM307" s="4"/>
      <c r="TN307" s="4"/>
      <c r="TO307" s="4"/>
      <c r="TP307" s="4"/>
      <c r="TQ307" s="4"/>
      <c r="TR307" s="4"/>
      <c r="TS307" s="4"/>
      <c r="TT307" s="4"/>
      <c r="TU307" s="4"/>
      <c r="TV307" s="4"/>
      <c r="TW307" s="4"/>
      <c r="TX307" s="4"/>
      <c r="TY307" s="4"/>
      <c r="TZ307" s="4"/>
      <c r="UA307" s="4"/>
      <c r="UB307" s="4"/>
      <c r="UC307" s="4"/>
      <c r="UD307" s="4"/>
      <c r="UE307" s="4"/>
      <c r="UF307" s="4"/>
      <c r="UG307" s="4"/>
      <c r="UH307" s="4"/>
      <c r="UI307" s="4"/>
      <c r="UJ307" s="4"/>
      <c r="UK307" s="4"/>
      <c r="UL307" s="4"/>
      <c r="UM307" s="4"/>
      <c r="UN307" s="4"/>
      <c r="UO307" s="4"/>
      <c r="UP307" s="4"/>
      <c r="UQ307" s="4"/>
      <c r="UR307" s="4"/>
      <c r="US307" s="4"/>
      <c r="UT307" s="4"/>
      <c r="UU307" s="4"/>
      <c r="UV307" s="4"/>
      <c r="UW307" s="4"/>
      <c r="UX307" s="4"/>
      <c r="UY307" s="4"/>
      <c r="UZ307" s="4"/>
      <c r="VA307" s="4"/>
      <c r="VB307" s="4"/>
      <c r="VC307" s="4"/>
      <c r="VD307" s="4"/>
      <c r="VE307" s="4"/>
      <c r="VF307" s="4"/>
      <c r="VG307" s="4"/>
      <c r="VH307" s="4"/>
      <c r="VI307" s="4"/>
      <c r="VJ307" s="4"/>
      <c r="VK307" s="4"/>
      <c r="VL307" s="4"/>
      <c r="VM307" s="4"/>
      <c r="VN307" s="4"/>
      <c r="VO307" s="4"/>
      <c r="VP307" s="4"/>
      <c r="VQ307" s="4"/>
      <c r="VR307" s="4"/>
      <c r="VS307" s="4"/>
      <c r="VT307" s="4"/>
      <c r="VU307" s="4"/>
      <c r="VV307" s="4"/>
      <c r="VW307" s="4"/>
      <c r="VX307" s="4"/>
      <c r="VY307" s="4"/>
      <c r="VZ307" s="4"/>
      <c r="WA307" s="4"/>
      <c r="WB307" s="4"/>
      <c r="WC307" s="4"/>
      <c r="WD307" s="4"/>
      <c r="WE307" s="4"/>
      <c r="WF307" s="4"/>
      <c r="WG307" s="4"/>
      <c r="WH307" s="4"/>
      <c r="WI307" s="4"/>
      <c r="WJ307" s="4"/>
      <c r="WK307" s="4"/>
      <c r="WL307" s="4"/>
      <c r="WM307" s="4"/>
      <c r="WN307" s="4"/>
      <c r="WO307" s="4"/>
      <c r="WP307" s="4"/>
      <c r="WQ307" s="4"/>
      <c r="WR307" s="4"/>
      <c r="WS307" s="4"/>
      <c r="WT307" s="4"/>
      <c r="WU307" s="4"/>
      <c r="WV307" s="4"/>
      <c r="WW307" s="4"/>
      <c r="WX307" s="4"/>
      <c r="WY307" s="4"/>
      <c r="WZ307" s="4"/>
      <c r="XA307" s="4"/>
      <c r="XB307" s="4"/>
      <c r="XC307" s="4"/>
      <c r="XD307" s="4"/>
      <c r="XE307" s="4"/>
      <c r="XF307" s="4"/>
      <c r="XG307" s="4"/>
      <c r="XH307" s="4"/>
      <c r="XI307" s="4"/>
      <c r="XJ307" s="4"/>
      <c r="XK307" s="4"/>
      <c r="XL307" s="4"/>
      <c r="XM307" s="4"/>
      <c r="XN307" s="4"/>
      <c r="XO307" s="4"/>
      <c r="XP307" s="4"/>
      <c r="XQ307" s="4"/>
      <c r="XR307" s="4"/>
      <c r="XS307" s="4"/>
      <c r="XT307" s="4"/>
      <c r="XU307" s="4"/>
      <c r="XV307" s="4"/>
      <c r="XW307" s="4"/>
      <c r="XX307" s="4"/>
      <c r="XY307" s="4"/>
      <c r="XZ307" s="4"/>
      <c r="YA307" s="4"/>
      <c r="YB307" s="4"/>
      <c r="YC307" s="4"/>
      <c r="YD307" s="4"/>
      <c r="YE307" s="4"/>
      <c r="YF307" s="4"/>
      <c r="YG307" s="4"/>
      <c r="YH307" s="4"/>
      <c r="YI307" s="4"/>
      <c r="YJ307" s="4"/>
      <c r="YK307" s="4"/>
      <c r="YL307" s="4"/>
      <c r="YM307" s="4"/>
      <c r="YN307" s="4"/>
      <c r="YO307" s="4"/>
      <c r="YP307" s="4"/>
      <c r="YQ307" s="4"/>
      <c r="YR307" s="4"/>
      <c r="YS307" s="4"/>
      <c r="YT307" s="4"/>
      <c r="YU307" s="4"/>
      <c r="YV307" s="4"/>
      <c r="YW307" s="4"/>
      <c r="YX307" s="4"/>
      <c r="YY307" s="4"/>
      <c r="YZ307" s="4"/>
      <c r="ZA307" s="4"/>
      <c r="ZB307" s="4"/>
      <c r="ZC307" s="4"/>
      <c r="ZD307" s="4"/>
      <c r="ZE307" s="4"/>
      <c r="ZF307" s="4"/>
      <c r="ZG307" s="4"/>
      <c r="ZH307" s="4"/>
      <c r="ZI307" s="4"/>
      <c r="ZJ307" s="4"/>
      <c r="ZK307" s="4"/>
      <c r="ZL307" s="4"/>
      <c r="ZM307" s="4"/>
      <c r="ZN307" s="4"/>
      <c r="ZO307" s="4"/>
      <c r="ZP307" s="4"/>
      <c r="ZQ307" s="4"/>
      <c r="ZR307" s="4"/>
      <c r="ZS307" s="4"/>
      <c r="ZT307" s="4"/>
      <c r="ZU307" s="4"/>
      <c r="ZV307" s="4"/>
      <c r="ZW307" s="4"/>
      <c r="ZX307" s="4"/>
      <c r="ZY307" s="4"/>
      <c r="ZZ307" s="4"/>
      <c r="AAA307" s="4"/>
      <c r="AAB307" s="4"/>
      <c r="AAC307" s="4"/>
      <c r="AAD307" s="4"/>
      <c r="AAE307" s="4"/>
      <c r="AAF307" s="4"/>
      <c r="AAG307" s="4"/>
      <c r="AAH307" s="4"/>
      <c r="AAI307" s="4"/>
      <c r="AAJ307" s="4"/>
      <c r="AAK307" s="4"/>
      <c r="AAL307" s="4"/>
      <c r="AAM307" s="4"/>
      <c r="AAN307" s="4"/>
      <c r="AAO307" s="4"/>
      <c r="AAP307" s="4"/>
      <c r="AAQ307" s="4"/>
      <c r="AAR307" s="4"/>
      <c r="AAS307" s="4"/>
      <c r="AAT307" s="4"/>
      <c r="AAU307" s="4"/>
      <c r="AAV307" s="4"/>
      <c r="AAW307" s="4"/>
      <c r="AAX307" s="4"/>
      <c r="AAY307" s="4"/>
      <c r="AAZ307" s="4"/>
      <c r="ABA307" s="4"/>
      <c r="ABB307" s="4"/>
      <c r="ABC307" s="4"/>
      <c r="ABD307" s="4"/>
      <c r="ABE307" s="4"/>
      <c r="ABF307" s="4"/>
      <c r="ABG307" s="4"/>
      <c r="ABH307" s="4"/>
      <c r="ABI307" s="4"/>
      <c r="ABJ307" s="4"/>
      <c r="ABK307" s="4"/>
      <c r="ABL307" s="4"/>
      <c r="ABM307" s="4"/>
      <c r="ABN307" s="4"/>
      <c r="ABO307" s="4"/>
      <c r="ABP307" s="4"/>
      <c r="ABQ307" s="4"/>
      <c r="ABR307" s="4"/>
      <c r="ABS307" s="4"/>
      <c r="ABT307" s="4"/>
      <c r="ABU307" s="4"/>
      <c r="ABV307" s="4"/>
      <c r="ABW307" s="4"/>
      <c r="ABX307" s="4"/>
      <c r="ABY307" s="4"/>
      <c r="ABZ307" s="4"/>
      <c r="ACA307" s="4"/>
      <c r="ACB307" s="4"/>
      <c r="ACC307" s="4"/>
      <c r="ACD307" s="4"/>
      <c r="ACE307" s="4"/>
      <c r="ACF307" s="4"/>
      <c r="ACG307" s="4"/>
      <c r="ACH307" s="4"/>
      <c r="ACI307" s="4"/>
      <c r="ACJ307" s="4"/>
      <c r="ACK307" s="4"/>
      <c r="ACL307" s="4"/>
      <c r="ACM307" s="4"/>
      <c r="ACN307" s="4"/>
      <c r="ACO307" s="4"/>
      <c r="ACP307" s="4"/>
      <c r="ACQ307" s="4"/>
      <c r="ACR307" s="4"/>
      <c r="ACS307" s="4"/>
      <c r="ACT307" s="4"/>
      <c r="ACU307" s="4"/>
      <c r="ACV307" s="4"/>
      <c r="ACW307" s="4"/>
      <c r="ACX307" s="4"/>
      <c r="ACY307" s="4"/>
      <c r="ACZ307" s="4"/>
      <c r="ADA307" s="4"/>
      <c r="ADB307" s="4"/>
      <c r="ADC307" s="4"/>
      <c r="ADD307" s="4"/>
      <c r="ADE307" s="4"/>
      <c r="ADF307" s="4"/>
      <c r="ADG307" s="4"/>
      <c r="ADH307" s="4"/>
      <c r="ADI307" s="4"/>
      <c r="ADJ307" s="4"/>
      <c r="ADK307" s="4"/>
      <c r="ADL307" s="4"/>
      <c r="ADM307" s="4"/>
      <c r="ADN307" s="4"/>
      <c r="ADO307" s="4"/>
      <c r="ADP307" s="4"/>
      <c r="ADQ307" s="4"/>
      <c r="ADR307" s="4"/>
      <c r="ADS307" s="4"/>
      <c r="ADT307" s="4"/>
      <c r="ADU307" s="4"/>
      <c r="ADV307" s="4"/>
      <c r="ADW307" s="4"/>
      <c r="ADX307" s="4"/>
      <c r="ADY307" s="4"/>
      <c r="ADZ307" s="4"/>
      <c r="AEA307" s="4"/>
      <c r="AEB307" s="4"/>
      <c r="AEC307" s="4"/>
      <c r="AED307" s="4"/>
      <c r="AEE307" s="4"/>
      <c r="AEF307" s="4"/>
      <c r="AEG307" s="4"/>
      <c r="AEH307" s="4"/>
      <c r="AEI307" s="4"/>
      <c r="AEJ307" s="4"/>
      <c r="AEK307" s="4"/>
      <c r="AEL307" s="4"/>
      <c r="AEM307" s="4"/>
      <c r="AEN307" s="4"/>
      <c r="AEO307" s="4"/>
      <c r="AEP307" s="4"/>
      <c r="AEQ307" s="4"/>
      <c r="AER307" s="4"/>
      <c r="AES307" s="4"/>
      <c r="AET307" s="4"/>
      <c r="AEU307" s="4"/>
      <c r="AEV307" s="4"/>
      <c r="AEW307" s="4"/>
      <c r="AEX307" s="4"/>
      <c r="AEY307" s="4"/>
      <c r="AEZ307" s="4"/>
      <c r="AFA307" s="4"/>
      <c r="AFB307" s="4"/>
      <c r="AFC307" s="4"/>
      <c r="AFD307" s="4"/>
      <c r="AFE307" s="4"/>
      <c r="AFF307" s="4"/>
      <c r="AFG307" s="4"/>
      <c r="AFH307" s="4"/>
      <c r="AFI307" s="4"/>
      <c r="AFJ307" s="4"/>
      <c r="AFK307" s="4"/>
      <c r="AFL307" s="4"/>
      <c r="AFM307" s="4"/>
      <c r="AFN307" s="4"/>
      <c r="AFO307" s="4"/>
      <c r="AFP307" s="4"/>
      <c r="AFQ307" s="4"/>
      <c r="AFR307" s="4"/>
      <c r="AFS307" s="4"/>
      <c r="AFT307" s="4"/>
      <c r="AFU307" s="4"/>
      <c r="AFV307" s="4"/>
      <c r="AFW307" s="4"/>
      <c r="AFX307" s="4"/>
      <c r="AFY307" s="4"/>
      <c r="AFZ307" s="4"/>
      <c r="AGA307" s="4"/>
      <c r="AGB307" s="4"/>
      <c r="AGC307" s="4"/>
      <c r="AGD307" s="4"/>
      <c r="AGE307" s="4"/>
      <c r="AGF307" s="4"/>
      <c r="AGG307" s="4"/>
      <c r="AGH307" s="4"/>
      <c r="AGI307" s="4"/>
      <c r="AGJ307" s="4"/>
      <c r="AGK307" s="4"/>
      <c r="AGL307" s="4"/>
      <c r="AGM307" s="4"/>
      <c r="AGN307" s="4"/>
      <c r="AGO307" s="4"/>
      <c r="AGP307" s="4"/>
      <c r="AGQ307" s="4"/>
      <c r="AGR307" s="4"/>
      <c r="AGS307" s="4"/>
      <c r="AGT307" s="4"/>
      <c r="AGU307" s="4"/>
      <c r="AGV307" s="4"/>
      <c r="AGW307" s="4"/>
      <c r="AGX307" s="4"/>
      <c r="AGY307" s="4"/>
      <c r="AGZ307" s="4"/>
      <c r="AHA307" s="4"/>
      <c r="AHB307" s="4"/>
      <c r="AHC307" s="4"/>
      <c r="AHD307" s="4"/>
      <c r="AHE307" s="4"/>
      <c r="AHF307" s="4"/>
      <c r="AHG307" s="4"/>
      <c r="AHH307" s="4"/>
      <c r="AHI307" s="4"/>
      <c r="AHJ307" s="4"/>
      <c r="AHK307" s="4"/>
      <c r="AHL307" s="4"/>
      <c r="AHM307" s="4"/>
      <c r="AHN307" s="4"/>
      <c r="AHO307" s="4"/>
      <c r="AHP307" s="4"/>
      <c r="AHQ307" s="4"/>
      <c r="AHR307" s="4"/>
      <c r="AHS307" s="4"/>
      <c r="AHT307" s="4"/>
      <c r="AHU307" s="4"/>
      <c r="AHV307" s="4"/>
      <c r="AHW307" s="4"/>
      <c r="AHX307" s="4"/>
      <c r="AHY307" s="4"/>
      <c r="AHZ307" s="4"/>
      <c r="AIA307" s="4"/>
      <c r="AIB307" s="4"/>
      <c r="AIC307" s="4"/>
      <c r="AID307" s="4"/>
      <c r="AIE307" s="4"/>
      <c r="AIF307" s="4"/>
      <c r="AIG307" s="4"/>
      <c r="AIH307" s="4"/>
      <c r="AII307" s="4"/>
      <c r="AIJ307" s="4"/>
      <c r="AIK307" s="4"/>
      <c r="AIL307" s="4"/>
      <c r="AIM307" s="4"/>
      <c r="AIN307" s="4"/>
      <c r="AIO307" s="4"/>
      <c r="AIP307" s="4"/>
      <c r="AIQ307" s="4"/>
      <c r="AIR307" s="4"/>
      <c r="AIS307" s="4"/>
      <c r="AIT307" s="4"/>
      <c r="AIU307" s="4"/>
      <c r="AIV307" s="4"/>
      <c r="AIW307" s="4"/>
      <c r="AIX307" s="4"/>
      <c r="AIY307" s="4"/>
      <c r="AIZ307" s="4"/>
      <c r="AJA307" s="4"/>
      <c r="AJB307" s="4"/>
      <c r="AJC307" s="4"/>
      <c r="AJD307" s="4"/>
      <c r="AJE307" s="4"/>
      <c r="AJF307" s="4"/>
      <c r="AJG307" s="4"/>
      <c r="AJH307" s="4"/>
      <c r="AJI307" s="4"/>
      <c r="AJJ307" s="4"/>
      <c r="AJK307" s="4"/>
      <c r="AJL307" s="4"/>
      <c r="AJM307" s="4"/>
      <c r="AJN307" s="4"/>
      <c r="AJO307" s="4"/>
      <c r="AJP307" s="4"/>
      <c r="AJQ307" s="4"/>
      <c r="AJR307" s="4"/>
      <c r="AJS307" s="4"/>
      <c r="AJT307" s="4"/>
      <c r="AJU307" s="4"/>
      <c r="AJV307" s="4"/>
      <c r="AJW307" s="4"/>
      <c r="AJX307" s="4"/>
      <c r="AJY307" s="4"/>
      <c r="AJZ307" s="4"/>
      <c r="AKA307" s="4"/>
      <c r="AKB307" s="4"/>
      <c r="AKC307" s="4"/>
      <c r="AKD307" s="4"/>
      <c r="AKE307" s="4"/>
      <c r="AKF307" s="4"/>
      <c r="AKG307" s="4"/>
      <c r="AKH307" s="4"/>
      <c r="AKI307" s="4"/>
      <c r="AKJ307" s="4"/>
      <c r="AKK307" s="4"/>
      <c r="AKL307" s="4"/>
      <c r="AKM307" s="4"/>
      <c r="AKN307" s="4"/>
      <c r="AKO307" s="4"/>
      <c r="AKP307" s="4"/>
      <c r="AKQ307" s="4"/>
      <c r="AKR307" s="4"/>
      <c r="AKS307" s="4"/>
      <c r="AKT307" s="4"/>
      <c r="AKU307" s="4"/>
      <c r="AKV307" s="4"/>
      <c r="AKW307" s="4"/>
      <c r="AKX307" s="4"/>
      <c r="AKY307" s="4"/>
      <c r="AKZ307" s="4"/>
      <c r="ALA307" s="4"/>
      <c r="ALB307" s="4"/>
      <c r="ALC307" s="4"/>
      <c r="ALD307" s="4"/>
      <c r="ALE307" s="4"/>
      <c r="ALF307" s="4"/>
      <c r="ALG307" s="4"/>
      <c r="ALH307" s="4"/>
      <c r="ALI307" s="4"/>
      <c r="ALJ307" s="4"/>
      <c r="ALK307" s="4"/>
      <c r="ALL307" s="4"/>
      <c r="ALM307" s="4"/>
      <c r="ALN307" s="4"/>
      <c r="ALO307" s="4"/>
      <c r="ALP307" s="4"/>
      <c r="ALQ307" s="4"/>
      <c r="ALR307" s="4"/>
      <c r="ALS307" s="4"/>
      <c r="ALT307" s="4"/>
      <c r="ALU307" s="4"/>
      <c r="ALV307" s="4"/>
      <c r="ALW307" s="4"/>
      <c r="ALX307" s="4"/>
      <c r="ALY307" s="4"/>
      <c r="ALZ307" s="4"/>
      <c r="AMA307" s="4"/>
      <c r="AMB307" s="4"/>
      <c r="AMC307" s="4"/>
      <c r="AMD307" s="4"/>
      <c r="AME307" s="4"/>
      <c r="AMF307" s="4"/>
      <c r="AMG307" s="4"/>
      <c r="AMH307" s="4"/>
      <c r="AMI307" s="4"/>
      <c r="AMJ307" s="4"/>
      <c r="AMK307" s="4"/>
    </row>
    <row r="308" spans="1:1025" ht="17.100000000000001" customHeight="1">
      <c r="A308" s="21" t="s">
        <v>1226</v>
      </c>
      <c r="B308" s="20">
        <f>SUM(C308:W308)</f>
        <v>40</v>
      </c>
      <c r="D308" s="20">
        <v>0</v>
      </c>
      <c r="E308" s="3">
        <v>0</v>
      </c>
      <c r="F308" s="3">
        <v>0</v>
      </c>
      <c r="H308" s="4"/>
      <c r="K308" s="4">
        <v>40</v>
      </c>
      <c r="JA308" s="4"/>
      <c r="JB308" s="4"/>
      <c r="JC308" s="4"/>
      <c r="JD308" s="4"/>
      <c r="JE308" s="4"/>
      <c r="JF308" s="4"/>
      <c r="JG308" s="4"/>
      <c r="JH308" s="4"/>
      <c r="JI308" s="4"/>
      <c r="JJ308" s="4"/>
      <c r="JK308" s="4"/>
      <c r="JL308" s="4"/>
      <c r="JM308" s="4"/>
      <c r="JN308" s="4"/>
      <c r="JO308" s="4"/>
      <c r="JP308" s="4"/>
      <c r="JQ308" s="4"/>
      <c r="JR308" s="4"/>
      <c r="JS308" s="4"/>
      <c r="JT308" s="4"/>
      <c r="JU308" s="4"/>
      <c r="JV308" s="4"/>
      <c r="JW308" s="4"/>
      <c r="JX308" s="4"/>
      <c r="JY308" s="4"/>
      <c r="JZ308" s="4"/>
      <c r="KA308" s="4"/>
      <c r="KB308" s="4"/>
      <c r="KC308" s="4"/>
      <c r="KD308" s="4"/>
      <c r="KE308" s="4"/>
      <c r="KF308" s="4"/>
      <c r="KG308" s="4"/>
      <c r="KH308" s="4"/>
      <c r="KI308" s="4"/>
      <c r="KJ308" s="4"/>
      <c r="KK308" s="4"/>
      <c r="KL308" s="4"/>
      <c r="KM308" s="4"/>
      <c r="KN308" s="4"/>
      <c r="KO308" s="4"/>
      <c r="KP308" s="4"/>
      <c r="KQ308" s="4"/>
      <c r="KR308" s="4"/>
      <c r="KS308" s="4"/>
      <c r="KT308" s="4"/>
      <c r="KU308" s="4"/>
      <c r="KV308" s="4"/>
      <c r="KW308" s="4"/>
      <c r="KX308" s="4"/>
      <c r="KY308" s="4"/>
      <c r="KZ308" s="4"/>
      <c r="LA308" s="4"/>
      <c r="LB308" s="4"/>
      <c r="LC308" s="4"/>
      <c r="LD308" s="4"/>
      <c r="LE308" s="4"/>
      <c r="LF308" s="4"/>
      <c r="LG308" s="4"/>
      <c r="LH308" s="4"/>
      <c r="LI308" s="4"/>
      <c r="LJ308" s="4"/>
      <c r="LK308" s="4"/>
      <c r="LL308" s="4"/>
      <c r="LM308" s="4"/>
      <c r="LN308" s="4"/>
      <c r="LO308" s="4"/>
      <c r="LP308" s="4"/>
      <c r="LQ308" s="4"/>
      <c r="LR308" s="4"/>
      <c r="LS308" s="4"/>
      <c r="LT308" s="4"/>
      <c r="LU308" s="4"/>
      <c r="LV308" s="4"/>
      <c r="LW308" s="4"/>
      <c r="LX308" s="4"/>
      <c r="LY308" s="4"/>
      <c r="LZ308" s="4"/>
      <c r="MA308" s="4"/>
      <c r="MB308" s="4"/>
      <c r="MC308" s="4"/>
      <c r="MD308" s="4"/>
      <c r="ME308" s="4"/>
      <c r="MF308" s="4"/>
      <c r="MG308" s="4"/>
      <c r="MH308" s="4"/>
      <c r="MI308" s="4"/>
      <c r="MJ308" s="4"/>
      <c r="MK308" s="4"/>
      <c r="ML308" s="4"/>
      <c r="MM308" s="4"/>
      <c r="MN308" s="4"/>
      <c r="MO308" s="4"/>
      <c r="MP308" s="4"/>
      <c r="MQ308" s="4"/>
      <c r="MR308" s="4"/>
      <c r="MS308" s="4"/>
      <c r="MT308" s="4"/>
      <c r="MU308" s="4"/>
      <c r="MV308" s="4"/>
      <c r="MW308" s="4"/>
      <c r="MX308" s="4"/>
      <c r="MY308" s="4"/>
      <c r="MZ308" s="4"/>
      <c r="NA308" s="4"/>
      <c r="NB308" s="4"/>
      <c r="NC308" s="4"/>
      <c r="ND308" s="4"/>
      <c r="NE308" s="4"/>
      <c r="NF308" s="4"/>
      <c r="NG308" s="4"/>
      <c r="NH308" s="4"/>
      <c r="NI308" s="4"/>
      <c r="NJ308" s="4"/>
      <c r="NK308" s="4"/>
      <c r="NL308" s="4"/>
      <c r="NM308" s="4"/>
      <c r="NN308" s="4"/>
      <c r="NO308" s="4"/>
      <c r="NP308" s="4"/>
      <c r="NQ308" s="4"/>
      <c r="NR308" s="4"/>
      <c r="NS308" s="4"/>
      <c r="NT308" s="4"/>
      <c r="NU308" s="4"/>
      <c r="NV308" s="4"/>
      <c r="NW308" s="4"/>
      <c r="NX308" s="4"/>
      <c r="NY308" s="4"/>
      <c r="NZ308" s="4"/>
      <c r="OA308" s="4"/>
      <c r="OB308" s="4"/>
      <c r="OC308" s="4"/>
      <c r="OD308" s="4"/>
      <c r="OE308" s="4"/>
      <c r="OF308" s="4"/>
      <c r="OG308" s="4"/>
      <c r="OH308" s="4"/>
      <c r="OI308" s="4"/>
      <c r="OJ308" s="4"/>
      <c r="OK308" s="4"/>
      <c r="OL308" s="4"/>
      <c r="OM308" s="4"/>
      <c r="ON308" s="4"/>
      <c r="OO308" s="4"/>
      <c r="OP308" s="4"/>
      <c r="OQ308" s="4"/>
      <c r="OR308" s="4"/>
      <c r="OS308" s="4"/>
      <c r="OT308" s="4"/>
      <c r="OU308" s="4"/>
      <c r="OV308" s="4"/>
      <c r="OW308" s="4"/>
      <c r="OX308" s="4"/>
      <c r="OY308" s="4"/>
      <c r="OZ308" s="4"/>
      <c r="PA308" s="4"/>
      <c r="PB308" s="4"/>
      <c r="PC308" s="4"/>
      <c r="PD308" s="4"/>
      <c r="PE308" s="4"/>
      <c r="PF308" s="4"/>
      <c r="PG308" s="4"/>
      <c r="PH308" s="4"/>
      <c r="PI308" s="4"/>
      <c r="PJ308" s="4"/>
      <c r="PK308" s="4"/>
      <c r="PL308" s="4"/>
      <c r="PM308" s="4"/>
      <c r="PN308" s="4"/>
      <c r="PO308" s="4"/>
      <c r="PP308" s="4"/>
      <c r="PQ308" s="4"/>
      <c r="PR308" s="4"/>
      <c r="PS308" s="4"/>
      <c r="PT308" s="4"/>
      <c r="PU308" s="4"/>
      <c r="PV308" s="4"/>
      <c r="PW308" s="4"/>
      <c r="PX308" s="4"/>
      <c r="PY308" s="4"/>
      <c r="PZ308" s="4"/>
      <c r="QA308" s="4"/>
      <c r="QB308" s="4"/>
      <c r="QC308" s="4"/>
      <c r="QD308" s="4"/>
      <c r="QE308" s="4"/>
      <c r="QF308" s="4"/>
      <c r="QG308" s="4"/>
      <c r="QH308" s="4"/>
      <c r="QI308" s="4"/>
      <c r="QJ308" s="4"/>
      <c r="QK308" s="4"/>
      <c r="QL308" s="4"/>
      <c r="QM308" s="4"/>
      <c r="QN308" s="4"/>
      <c r="QO308" s="4"/>
      <c r="QP308" s="4"/>
      <c r="QQ308" s="4"/>
      <c r="QR308" s="4"/>
      <c r="QS308" s="4"/>
      <c r="QT308" s="4"/>
      <c r="QU308" s="4"/>
      <c r="QV308" s="4"/>
      <c r="QW308" s="4"/>
      <c r="QX308" s="4"/>
      <c r="QY308" s="4"/>
      <c r="QZ308" s="4"/>
      <c r="RA308" s="4"/>
      <c r="RB308" s="4"/>
      <c r="RC308" s="4"/>
      <c r="RD308" s="4"/>
      <c r="RE308" s="4"/>
      <c r="RF308" s="4"/>
      <c r="RG308" s="4"/>
      <c r="RH308" s="4"/>
      <c r="RI308" s="4"/>
      <c r="RJ308" s="4"/>
      <c r="RK308" s="4"/>
      <c r="RL308" s="4"/>
      <c r="RM308" s="4"/>
      <c r="RN308" s="4"/>
      <c r="RO308" s="4"/>
      <c r="RP308" s="4"/>
      <c r="RQ308" s="4"/>
      <c r="RR308" s="4"/>
      <c r="RS308" s="4"/>
      <c r="RT308" s="4"/>
      <c r="RU308" s="4"/>
      <c r="RV308" s="4"/>
      <c r="RW308" s="4"/>
      <c r="RX308" s="4"/>
      <c r="RY308" s="4"/>
      <c r="RZ308" s="4"/>
      <c r="SA308" s="4"/>
      <c r="SB308" s="4"/>
      <c r="SC308" s="4"/>
      <c r="SD308" s="4"/>
      <c r="SE308" s="4"/>
      <c r="SF308" s="4"/>
      <c r="SG308" s="4"/>
      <c r="SH308" s="4"/>
      <c r="SI308" s="4"/>
      <c r="SJ308" s="4"/>
      <c r="SK308" s="4"/>
      <c r="SL308" s="4"/>
      <c r="SM308" s="4"/>
      <c r="SN308" s="4"/>
      <c r="SO308" s="4"/>
      <c r="SP308" s="4"/>
      <c r="SQ308" s="4"/>
      <c r="SR308" s="4"/>
      <c r="SS308" s="4"/>
      <c r="ST308" s="4"/>
      <c r="SU308" s="4"/>
      <c r="SV308" s="4"/>
      <c r="SW308" s="4"/>
      <c r="SX308" s="4"/>
      <c r="SY308" s="4"/>
      <c r="SZ308" s="4"/>
      <c r="TA308" s="4"/>
      <c r="TB308" s="4"/>
      <c r="TC308" s="4"/>
      <c r="TD308" s="4"/>
      <c r="TE308" s="4"/>
      <c r="TF308" s="4"/>
      <c r="TG308" s="4"/>
      <c r="TH308" s="4"/>
      <c r="TI308" s="4"/>
      <c r="TJ308" s="4"/>
      <c r="TK308" s="4"/>
      <c r="TL308" s="4"/>
      <c r="TM308" s="4"/>
      <c r="TN308" s="4"/>
      <c r="TO308" s="4"/>
      <c r="TP308" s="4"/>
      <c r="TQ308" s="4"/>
      <c r="TR308" s="4"/>
      <c r="TS308" s="4"/>
      <c r="TT308" s="4"/>
      <c r="TU308" s="4"/>
      <c r="TV308" s="4"/>
      <c r="TW308" s="4"/>
      <c r="TX308" s="4"/>
      <c r="TY308" s="4"/>
      <c r="TZ308" s="4"/>
      <c r="UA308" s="4"/>
      <c r="UB308" s="4"/>
      <c r="UC308" s="4"/>
      <c r="UD308" s="4"/>
      <c r="UE308" s="4"/>
      <c r="UF308" s="4"/>
      <c r="UG308" s="4"/>
      <c r="UH308" s="4"/>
      <c r="UI308" s="4"/>
      <c r="UJ308" s="4"/>
      <c r="UK308" s="4"/>
      <c r="UL308" s="4"/>
      <c r="UM308" s="4"/>
      <c r="UN308" s="4"/>
      <c r="UO308" s="4"/>
      <c r="UP308" s="4"/>
      <c r="UQ308" s="4"/>
      <c r="UR308" s="4"/>
      <c r="US308" s="4"/>
      <c r="UT308" s="4"/>
      <c r="UU308" s="4"/>
      <c r="UV308" s="4"/>
      <c r="UW308" s="4"/>
      <c r="UX308" s="4"/>
      <c r="UY308" s="4"/>
      <c r="UZ308" s="4"/>
      <c r="VA308" s="4"/>
      <c r="VB308" s="4"/>
      <c r="VC308" s="4"/>
      <c r="VD308" s="4"/>
      <c r="VE308" s="4"/>
      <c r="VF308" s="4"/>
      <c r="VG308" s="4"/>
      <c r="VH308" s="4"/>
      <c r="VI308" s="4"/>
      <c r="VJ308" s="4"/>
      <c r="VK308" s="4"/>
      <c r="VL308" s="4"/>
      <c r="VM308" s="4"/>
      <c r="VN308" s="4"/>
      <c r="VO308" s="4"/>
      <c r="VP308" s="4"/>
      <c r="VQ308" s="4"/>
      <c r="VR308" s="4"/>
      <c r="VS308" s="4"/>
      <c r="VT308" s="4"/>
      <c r="VU308" s="4"/>
      <c r="VV308" s="4"/>
      <c r="VW308" s="4"/>
      <c r="VX308" s="4"/>
      <c r="VY308" s="4"/>
      <c r="VZ308" s="4"/>
      <c r="WA308" s="4"/>
      <c r="WB308" s="4"/>
      <c r="WC308" s="4"/>
      <c r="WD308" s="4"/>
      <c r="WE308" s="4"/>
      <c r="WF308" s="4"/>
      <c r="WG308" s="4"/>
      <c r="WH308" s="4"/>
      <c r="WI308" s="4"/>
      <c r="WJ308" s="4"/>
      <c r="WK308" s="4"/>
      <c r="WL308" s="4"/>
      <c r="WM308" s="4"/>
      <c r="WN308" s="4"/>
      <c r="WO308" s="4"/>
      <c r="WP308" s="4"/>
      <c r="WQ308" s="4"/>
      <c r="WR308" s="4"/>
      <c r="WS308" s="4"/>
      <c r="WT308" s="4"/>
      <c r="WU308" s="4"/>
      <c r="WV308" s="4"/>
      <c r="WW308" s="4"/>
      <c r="WX308" s="4"/>
      <c r="WY308" s="4"/>
      <c r="WZ308" s="4"/>
      <c r="XA308" s="4"/>
      <c r="XB308" s="4"/>
      <c r="XC308" s="4"/>
      <c r="XD308" s="4"/>
      <c r="XE308" s="4"/>
      <c r="XF308" s="4"/>
      <c r="XG308" s="4"/>
      <c r="XH308" s="4"/>
      <c r="XI308" s="4"/>
      <c r="XJ308" s="4"/>
      <c r="XK308" s="4"/>
      <c r="XL308" s="4"/>
      <c r="XM308" s="4"/>
      <c r="XN308" s="4"/>
      <c r="XO308" s="4"/>
      <c r="XP308" s="4"/>
      <c r="XQ308" s="4"/>
      <c r="XR308" s="4"/>
      <c r="XS308" s="4"/>
      <c r="XT308" s="4"/>
      <c r="XU308" s="4"/>
      <c r="XV308" s="4"/>
      <c r="XW308" s="4"/>
      <c r="XX308" s="4"/>
      <c r="XY308" s="4"/>
      <c r="XZ308" s="4"/>
      <c r="YA308" s="4"/>
      <c r="YB308" s="4"/>
      <c r="YC308" s="4"/>
      <c r="YD308" s="4"/>
      <c r="YE308" s="4"/>
      <c r="YF308" s="4"/>
      <c r="YG308" s="4"/>
      <c r="YH308" s="4"/>
      <c r="YI308" s="4"/>
      <c r="YJ308" s="4"/>
      <c r="YK308" s="4"/>
      <c r="YL308" s="4"/>
      <c r="YM308" s="4"/>
      <c r="YN308" s="4"/>
      <c r="YO308" s="4"/>
      <c r="YP308" s="4"/>
      <c r="YQ308" s="4"/>
      <c r="YR308" s="4"/>
      <c r="YS308" s="4"/>
      <c r="YT308" s="4"/>
      <c r="YU308" s="4"/>
      <c r="YV308" s="4"/>
      <c r="YW308" s="4"/>
      <c r="YX308" s="4"/>
      <c r="YY308" s="4"/>
      <c r="YZ308" s="4"/>
      <c r="ZA308" s="4"/>
      <c r="ZB308" s="4"/>
      <c r="ZC308" s="4"/>
      <c r="ZD308" s="4"/>
      <c r="ZE308" s="4"/>
      <c r="ZF308" s="4"/>
      <c r="ZG308" s="4"/>
      <c r="ZH308" s="4"/>
      <c r="ZI308" s="4"/>
      <c r="ZJ308" s="4"/>
      <c r="ZK308" s="4"/>
      <c r="ZL308" s="4"/>
      <c r="ZM308" s="4"/>
      <c r="ZN308" s="4"/>
      <c r="ZO308" s="4"/>
      <c r="ZP308" s="4"/>
      <c r="ZQ308" s="4"/>
      <c r="ZR308" s="4"/>
      <c r="ZS308" s="4"/>
      <c r="ZT308" s="4"/>
      <c r="ZU308" s="4"/>
      <c r="ZV308" s="4"/>
      <c r="ZW308" s="4"/>
      <c r="ZX308" s="4"/>
      <c r="ZY308" s="4"/>
      <c r="ZZ308" s="4"/>
      <c r="AAA308" s="4"/>
      <c r="AAB308" s="4"/>
      <c r="AAC308" s="4"/>
      <c r="AAD308" s="4"/>
      <c r="AAE308" s="4"/>
      <c r="AAF308" s="4"/>
      <c r="AAG308" s="4"/>
      <c r="AAH308" s="4"/>
      <c r="AAI308" s="4"/>
      <c r="AAJ308" s="4"/>
      <c r="AAK308" s="4"/>
      <c r="AAL308" s="4"/>
      <c r="AAM308" s="4"/>
      <c r="AAN308" s="4"/>
      <c r="AAO308" s="4"/>
      <c r="AAP308" s="4"/>
      <c r="AAQ308" s="4"/>
      <c r="AAR308" s="4"/>
      <c r="AAS308" s="4"/>
      <c r="AAT308" s="4"/>
      <c r="AAU308" s="4"/>
      <c r="AAV308" s="4"/>
      <c r="AAW308" s="4"/>
      <c r="AAX308" s="4"/>
      <c r="AAY308" s="4"/>
      <c r="AAZ308" s="4"/>
      <c r="ABA308" s="4"/>
      <c r="ABB308" s="4"/>
      <c r="ABC308" s="4"/>
      <c r="ABD308" s="4"/>
      <c r="ABE308" s="4"/>
      <c r="ABF308" s="4"/>
      <c r="ABG308" s="4"/>
      <c r="ABH308" s="4"/>
      <c r="ABI308" s="4"/>
      <c r="ABJ308" s="4"/>
      <c r="ABK308" s="4"/>
      <c r="ABL308" s="4"/>
      <c r="ABM308" s="4"/>
      <c r="ABN308" s="4"/>
      <c r="ABO308" s="4"/>
      <c r="ABP308" s="4"/>
      <c r="ABQ308" s="4"/>
      <c r="ABR308" s="4"/>
      <c r="ABS308" s="4"/>
      <c r="ABT308" s="4"/>
      <c r="ABU308" s="4"/>
      <c r="ABV308" s="4"/>
      <c r="ABW308" s="4"/>
      <c r="ABX308" s="4"/>
      <c r="ABY308" s="4"/>
      <c r="ABZ308" s="4"/>
      <c r="ACA308" s="4"/>
      <c r="ACB308" s="4"/>
      <c r="ACC308" s="4"/>
      <c r="ACD308" s="4"/>
      <c r="ACE308" s="4"/>
      <c r="ACF308" s="4"/>
      <c r="ACG308" s="4"/>
      <c r="ACH308" s="4"/>
      <c r="ACI308" s="4"/>
      <c r="ACJ308" s="4"/>
      <c r="ACK308" s="4"/>
      <c r="ACL308" s="4"/>
      <c r="ACM308" s="4"/>
      <c r="ACN308" s="4"/>
      <c r="ACO308" s="4"/>
      <c r="ACP308" s="4"/>
      <c r="ACQ308" s="4"/>
      <c r="ACR308" s="4"/>
      <c r="ACS308" s="4"/>
      <c r="ACT308" s="4"/>
      <c r="ACU308" s="4"/>
      <c r="ACV308" s="4"/>
      <c r="ACW308" s="4"/>
      <c r="ACX308" s="4"/>
      <c r="ACY308" s="4"/>
      <c r="ACZ308" s="4"/>
      <c r="ADA308" s="4"/>
      <c r="ADB308" s="4"/>
      <c r="ADC308" s="4"/>
      <c r="ADD308" s="4"/>
      <c r="ADE308" s="4"/>
      <c r="ADF308" s="4"/>
      <c r="ADG308" s="4"/>
      <c r="ADH308" s="4"/>
      <c r="ADI308" s="4"/>
      <c r="ADJ308" s="4"/>
      <c r="ADK308" s="4"/>
      <c r="ADL308" s="4"/>
      <c r="ADM308" s="4"/>
      <c r="ADN308" s="4"/>
      <c r="ADO308" s="4"/>
      <c r="ADP308" s="4"/>
      <c r="ADQ308" s="4"/>
      <c r="ADR308" s="4"/>
      <c r="ADS308" s="4"/>
      <c r="ADT308" s="4"/>
      <c r="ADU308" s="4"/>
      <c r="ADV308" s="4"/>
      <c r="ADW308" s="4"/>
      <c r="ADX308" s="4"/>
      <c r="ADY308" s="4"/>
      <c r="ADZ308" s="4"/>
      <c r="AEA308" s="4"/>
      <c r="AEB308" s="4"/>
      <c r="AEC308" s="4"/>
      <c r="AED308" s="4"/>
      <c r="AEE308" s="4"/>
      <c r="AEF308" s="4"/>
      <c r="AEG308" s="4"/>
      <c r="AEH308" s="4"/>
      <c r="AEI308" s="4"/>
      <c r="AEJ308" s="4"/>
      <c r="AEK308" s="4"/>
      <c r="AEL308" s="4"/>
      <c r="AEM308" s="4"/>
      <c r="AEN308" s="4"/>
      <c r="AEO308" s="4"/>
      <c r="AEP308" s="4"/>
      <c r="AEQ308" s="4"/>
      <c r="AER308" s="4"/>
      <c r="AES308" s="4"/>
      <c r="AET308" s="4"/>
      <c r="AEU308" s="4"/>
      <c r="AEV308" s="4"/>
      <c r="AEW308" s="4"/>
      <c r="AEX308" s="4"/>
      <c r="AEY308" s="4"/>
      <c r="AEZ308" s="4"/>
      <c r="AFA308" s="4"/>
      <c r="AFB308" s="4"/>
      <c r="AFC308" s="4"/>
      <c r="AFD308" s="4"/>
      <c r="AFE308" s="4"/>
      <c r="AFF308" s="4"/>
      <c r="AFG308" s="4"/>
      <c r="AFH308" s="4"/>
      <c r="AFI308" s="4"/>
      <c r="AFJ308" s="4"/>
      <c r="AFK308" s="4"/>
      <c r="AFL308" s="4"/>
      <c r="AFM308" s="4"/>
      <c r="AFN308" s="4"/>
      <c r="AFO308" s="4"/>
      <c r="AFP308" s="4"/>
      <c r="AFQ308" s="4"/>
      <c r="AFR308" s="4"/>
      <c r="AFS308" s="4"/>
      <c r="AFT308" s="4"/>
      <c r="AFU308" s="4"/>
      <c r="AFV308" s="4"/>
      <c r="AFW308" s="4"/>
      <c r="AFX308" s="4"/>
      <c r="AFY308" s="4"/>
      <c r="AFZ308" s="4"/>
      <c r="AGA308" s="4"/>
      <c r="AGB308" s="4"/>
      <c r="AGC308" s="4"/>
      <c r="AGD308" s="4"/>
      <c r="AGE308" s="4"/>
      <c r="AGF308" s="4"/>
      <c r="AGG308" s="4"/>
      <c r="AGH308" s="4"/>
      <c r="AGI308" s="4"/>
      <c r="AGJ308" s="4"/>
      <c r="AGK308" s="4"/>
      <c r="AGL308" s="4"/>
      <c r="AGM308" s="4"/>
      <c r="AGN308" s="4"/>
      <c r="AGO308" s="4"/>
      <c r="AGP308" s="4"/>
      <c r="AGQ308" s="4"/>
      <c r="AGR308" s="4"/>
      <c r="AGS308" s="4"/>
      <c r="AGT308" s="4"/>
      <c r="AGU308" s="4"/>
      <c r="AGV308" s="4"/>
      <c r="AGW308" s="4"/>
      <c r="AGX308" s="4"/>
      <c r="AGY308" s="4"/>
      <c r="AGZ308" s="4"/>
      <c r="AHA308" s="4"/>
      <c r="AHB308" s="4"/>
      <c r="AHC308" s="4"/>
      <c r="AHD308" s="4"/>
      <c r="AHE308" s="4"/>
      <c r="AHF308" s="4"/>
      <c r="AHG308" s="4"/>
      <c r="AHH308" s="4"/>
      <c r="AHI308" s="4"/>
      <c r="AHJ308" s="4"/>
      <c r="AHK308" s="4"/>
      <c r="AHL308" s="4"/>
      <c r="AHM308" s="4"/>
      <c r="AHN308" s="4"/>
      <c r="AHO308" s="4"/>
      <c r="AHP308" s="4"/>
      <c r="AHQ308" s="4"/>
      <c r="AHR308" s="4"/>
      <c r="AHS308" s="4"/>
      <c r="AHT308" s="4"/>
      <c r="AHU308" s="4"/>
      <c r="AHV308" s="4"/>
      <c r="AHW308" s="4"/>
      <c r="AHX308" s="4"/>
      <c r="AHY308" s="4"/>
      <c r="AHZ308" s="4"/>
      <c r="AIA308" s="4"/>
      <c r="AIB308" s="4"/>
      <c r="AIC308" s="4"/>
      <c r="AID308" s="4"/>
      <c r="AIE308" s="4"/>
      <c r="AIF308" s="4"/>
      <c r="AIG308" s="4"/>
      <c r="AIH308" s="4"/>
      <c r="AII308" s="4"/>
      <c r="AIJ308" s="4"/>
      <c r="AIK308" s="4"/>
      <c r="AIL308" s="4"/>
      <c r="AIM308" s="4"/>
      <c r="AIN308" s="4"/>
      <c r="AIO308" s="4"/>
      <c r="AIP308" s="4"/>
      <c r="AIQ308" s="4"/>
      <c r="AIR308" s="4"/>
      <c r="AIS308" s="4"/>
      <c r="AIT308" s="4"/>
      <c r="AIU308" s="4"/>
      <c r="AIV308" s="4"/>
      <c r="AIW308" s="4"/>
      <c r="AIX308" s="4"/>
      <c r="AIY308" s="4"/>
      <c r="AIZ308" s="4"/>
      <c r="AJA308" s="4"/>
      <c r="AJB308" s="4"/>
      <c r="AJC308" s="4"/>
      <c r="AJD308" s="4"/>
      <c r="AJE308" s="4"/>
      <c r="AJF308" s="4"/>
      <c r="AJG308" s="4"/>
      <c r="AJH308" s="4"/>
      <c r="AJI308" s="4"/>
      <c r="AJJ308" s="4"/>
      <c r="AJK308" s="4"/>
      <c r="AJL308" s="4"/>
      <c r="AJM308" s="4"/>
      <c r="AJN308" s="4"/>
      <c r="AJO308" s="4"/>
      <c r="AJP308" s="4"/>
      <c r="AJQ308" s="4"/>
      <c r="AJR308" s="4"/>
      <c r="AJS308" s="4"/>
      <c r="AJT308" s="4"/>
      <c r="AJU308" s="4"/>
      <c r="AJV308" s="4"/>
      <c r="AJW308" s="4"/>
      <c r="AJX308" s="4"/>
      <c r="AJY308" s="4"/>
      <c r="AJZ308" s="4"/>
      <c r="AKA308" s="4"/>
      <c r="AKB308" s="4"/>
      <c r="AKC308" s="4"/>
      <c r="AKD308" s="4"/>
      <c r="AKE308" s="4"/>
      <c r="AKF308" s="4"/>
      <c r="AKG308" s="4"/>
      <c r="AKH308" s="4"/>
      <c r="AKI308" s="4"/>
      <c r="AKJ308" s="4"/>
      <c r="AKK308" s="4"/>
      <c r="AKL308" s="4"/>
      <c r="AKM308" s="4"/>
      <c r="AKN308" s="4"/>
      <c r="AKO308" s="4"/>
      <c r="AKP308" s="4"/>
      <c r="AKQ308" s="4"/>
      <c r="AKR308" s="4"/>
      <c r="AKS308" s="4"/>
      <c r="AKT308" s="4"/>
      <c r="AKU308" s="4"/>
      <c r="AKV308" s="4"/>
      <c r="AKW308" s="4"/>
      <c r="AKX308" s="4"/>
      <c r="AKY308" s="4"/>
      <c r="AKZ308" s="4"/>
      <c r="ALA308" s="4"/>
      <c r="ALB308" s="4"/>
      <c r="ALC308" s="4"/>
      <c r="ALD308" s="4"/>
      <c r="ALE308" s="4"/>
      <c r="ALF308" s="4"/>
      <c r="ALG308" s="4"/>
      <c r="ALH308" s="4"/>
      <c r="ALI308" s="4"/>
      <c r="ALJ308" s="4"/>
      <c r="ALK308" s="4"/>
      <c r="ALL308" s="4"/>
      <c r="ALM308" s="4"/>
      <c r="ALN308" s="4"/>
      <c r="ALO308" s="4"/>
      <c r="ALP308" s="4"/>
      <c r="ALQ308" s="4"/>
      <c r="ALR308" s="4"/>
      <c r="ALS308" s="4"/>
      <c r="ALT308" s="4"/>
      <c r="ALU308" s="4"/>
      <c r="ALV308" s="4"/>
      <c r="ALW308" s="4"/>
      <c r="ALX308" s="4"/>
      <c r="ALY308" s="4"/>
      <c r="ALZ308" s="4"/>
      <c r="AMA308" s="4"/>
      <c r="AMB308" s="4"/>
      <c r="AMC308" s="4"/>
      <c r="AMD308" s="4"/>
      <c r="AME308" s="4"/>
      <c r="AMF308" s="4"/>
      <c r="AMG308" s="4"/>
      <c r="AMH308" s="4"/>
      <c r="AMI308" s="4"/>
      <c r="AMJ308" s="4"/>
      <c r="AMK308" s="4"/>
    </row>
    <row r="309" spans="1:1025" ht="17.100000000000001" customHeight="1">
      <c r="A309" s="21" t="s">
        <v>1227</v>
      </c>
      <c r="B309" s="20">
        <f>SUM(C309:W309)</f>
        <v>40</v>
      </c>
      <c r="D309" s="20">
        <v>0</v>
      </c>
      <c r="E309" s="3">
        <v>0</v>
      </c>
      <c r="F309" s="3">
        <v>0</v>
      </c>
      <c r="H309" s="4"/>
      <c r="L309" s="4">
        <v>40</v>
      </c>
      <c r="JA309" s="4"/>
      <c r="JB309" s="4"/>
      <c r="JC309" s="4"/>
      <c r="JD309" s="4"/>
      <c r="JE309" s="4"/>
      <c r="JF309" s="4"/>
      <c r="JG309" s="4"/>
      <c r="JH309" s="4"/>
      <c r="JI309" s="4"/>
      <c r="JJ309" s="4"/>
      <c r="JK309" s="4"/>
      <c r="JL309" s="4"/>
      <c r="JM309" s="4"/>
      <c r="JN309" s="4"/>
      <c r="JO309" s="4"/>
      <c r="JP309" s="4"/>
      <c r="JQ309" s="4"/>
      <c r="JR309" s="4"/>
      <c r="JS309" s="4"/>
      <c r="JT309" s="4"/>
      <c r="JU309" s="4"/>
      <c r="JV309" s="4"/>
      <c r="JW309" s="4"/>
      <c r="JX309" s="4"/>
      <c r="JY309" s="4"/>
      <c r="JZ309" s="4"/>
      <c r="KA309" s="4"/>
      <c r="KB309" s="4"/>
      <c r="KC309" s="4"/>
      <c r="KD309" s="4"/>
      <c r="KE309" s="4"/>
      <c r="KF309" s="4"/>
      <c r="KG309" s="4"/>
      <c r="KH309" s="4"/>
      <c r="KI309" s="4"/>
      <c r="KJ309" s="4"/>
      <c r="KK309" s="4"/>
      <c r="KL309" s="4"/>
      <c r="KM309" s="4"/>
      <c r="KN309" s="4"/>
      <c r="KO309" s="4"/>
      <c r="KP309" s="4"/>
      <c r="KQ309" s="4"/>
      <c r="KR309" s="4"/>
      <c r="KS309" s="4"/>
      <c r="KT309" s="4"/>
      <c r="KU309" s="4"/>
      <c r="KV309" s="4"/>
      <c r="KW309" s="4"/>
      <c r="KX309" s="4"/>
      <c r="KY309" s="4"/>
      <c r="KZ309" s="4"/>
      <c r="LA309" s="4"/>
      <c r="LB309" s="4"/>
      <c r="LC309" s="4"/>
      <c r="LD309" s="4"/>
      <c r="LE309" s="4"/>
      <c r="LF309" s="4"/>
      <c r="LG309" s="4"/>
      <c r="LH309" s="4"/>
      <c r="LI309" s="4"/>
      <c r="LJ309" s="4"/>
      <c r="LK309" s="4"/>
      <c r="LL309" s="4"/>
      <c r="LM309" s="4"/>
      <c r="LN309" s="4"/>
      <c r="LO309" s="4"/>
      <c r="LP309" s="4"/>
      <c r="LQ309" s="4"/>
      <c r="LR309" s="4"/>
      <c r="LS309" s="4"/>
      <c r="LT309" s="4"/>
      <c r="LU309" s="4"/>
      <c r="LV309" s="4"/>
      <c r="LW309" s="4"/>
      <c r="LX309" s="4"/>
      <c r="LY309" s="4"/>
      <c r="LZ309" s="4"/>
      <c r="MA309" s="4"/>
      <c r="MB309" s="4"/>
      <c r="MC309" s="4"/>
      <c r="MD309" s="4"/>
      <c r="ME309" s="4"/>
      <c r="MF309" s="4"/>
      <c r="MG309" s="4"/>
      <c r="MH309" s="4"/>
      <c r="MI309" s="4"/>
      <c r="MJ309" s="4"/>
      <c r="MK309" s="4"/>
      <c r="ML309" s="4"/>
      <c r="MM309" s="4"/>
      <c r="MN309" s="4"/>
      <c r="MO309" s="4"/>
      <c r="MP309" s="4"/>
      <c r="MQ309" s="4"/>
      <c r="MR309" s="4"/>
      <c r="MS309" s="4"/>
      <c r="MT309" s="4"/>
      <c r="MU309" s="4"/>
      <c r="MV309" s="4"/>
      <c r="MW309" s="4"/>
      <c r="MX309" s="4"/>
      <c r="MY309" s="4"/>
      <c r="MZ309" s="4"/>
      <c r="NA309" s="4"/>
      <c r="NB309" s="4"/>
      <c r="NC309" s="4"/>
      <c r="ND309" s="4"/>
      <c r="NE309" s="4"/>
      <c r="NF309" s="4"/>
      <c r="NG309" s="4"/>
      <c r="NH309" s="4"/>
      <c r="NI309" s="4"/>
      <c r="NJ309" s="4"/>
      <c r="NK309" s="4"/>
      <c r="NL309" s="4"/>
      <c r="NM309" s="4"/>
      <c r="NN309" s="4"/>
      <c r="NO309" s="4"/>
      <c r="NP309" s="4"/>
      <c r="NQ309" s="4"/>
      <c r="NR309" s="4"/>
      <c r="NS309" s="4"/>
      <c r="NT309" s="4"/>
      <c r="NU309" s="4"/>
      <c r="NV309" s="4"/>
      <c r="NW309" s="4"/>
      <c r="NX309" s="4"/>
      <c r="NY309" s="4"/>
      <c r="NZ309" s="4"/>
      <c r="OA309" s="4"/>
      <c r="OB309" s="4"/>
      <c r="OC309" s="4"/>
      <c r="OD309" s="4"/>
      <c r="OE309" s="4"/>
      <c r="OF309" s="4"/>
      <c r="OG309" s="4"/>
      <c r="OH309" s="4"/>
      <c r="OI309" s="4"/>
      <c r="OJ309" s="4"/>
      <c r="OK309" s="4"/>
      <c r="OL309" s="4"/>
      <c r="OM309" s="4"/>
      <c r="ON309" s="4"/>
      <c r="OO309" s="4"/>
      <c r="OP309" s="4"/>
      <c r="OQ309" s="4"/>
      <c r="OR309" s="4"/>
      <c r="OS309" s="4"/>
      <c r="OT309" s="4"/>
      <c r="OU309" s="4"/>
      <c r="OV309" s="4"/>
      <c r="OW309" s="4"/>
      <c r="OX309" s="4"/>
      <c r="OY309" s="4"/>
      <c r="OZ309" s="4"/>
      <c r="PA309" s="4"/>
      <c r="PB309" s="4"/>
      <c r="PC309" s="4"/>
      <c r="PD309" s="4"/>
      <c r="PE309" s="4"/>
      <c r="PF309" s="4"/>
      <c r="PG309" s="4"/>
      <c r="PH309" s="4"/>
      <c r="PI309" s="4"/>
      <c r="PJ309" s="4"/>
      <c r="PK309" s="4"/>
      <c r="PL309" s="4"/>
      <c r="PM309" s="4"/>
      <c r="PN309" s="4"/>
      <c r="PO309" s="4"/>
      <c r="PP309" s="4"/>
      <c r="PQ309" s="4"/>
      <c r="PR309" s="4"/>
      <c r="PS309" s="4"/>
      <c r="PT309" s="4"/>
      <c r="PU309" s="4"/>
      <c r="PV309" s="4"/>
      <c r="PW309" s="4"/>
      <c r="PX309" s="4"/>
      <c r="PY309" s="4"/>
      <c r="PZ309" s="4"/>
      <c r="QA309" s="4"/>
      <c r="QB309" s="4"/>
      <c r="QC309" s="4"/>
      <c r="QD309" s="4"/>
      <c r="QE309" s="4"/>
      <c r="QF309" s="4"/>
      <c r="QG309" s="4"/>
      <c r="QH309" s="4"/>
      <c r="QI309" s="4"/>
      <c r="QJ309" s="4"/>
      <c r="QK309" s="4"/>
      <c r="QL309" s="4"/>
      <c r="QM309" s="4"/>
      <c r="QN309" s="4"/>
      <c r="QO309" s="4"/>
      <c r="QP309" s="4"/>
      <c r="QQ309" s="4"/>
      <c r="QR309" s="4"/>
      <c r="QS309" s="4"/>
      <c r="QT309" s="4"/>
      <c r="QU309" s="4"/>
      <c r="QV309" s="4"/>
      <c r="QW309" s="4"/>
      <c r="QX309" s="4"/>
      <c r="QY309" s="4"/>
      <c r="QZ309" s="4"/>
      <c r="RA309" s="4"/>
      <c r="RB309" s="4"/>
      <c r="RC309" s="4"/>
      <c r="RD309" s="4"/>
      <c r="RE309" s="4"/>
      <c r="RF309" s="4"/>
      <c r="RG309" s="4"/>
      <c r="RH309" s="4"/>
      <c r="RI309" s="4"/>
      <c r="RJ309" s="4"/>
      <c r="RK309" s="4"/>
      <c r="RL309" s="4"/>
      <c r="RM309" s="4"/>
      <c r="RN309" s="4"/>
      <c r="RO309" s="4"/>
      <c r="RP309" s="4"/>
      <c r="RQ309" s="4"/>
      <c r="RR309" s="4"/>
      <c r="RS309" s="4"/>
      <c r="RT309" s="4"/>
      <c r="RU309" s="4"/>
      <c r="RV309" s="4"/>
      <c r="RW309" s="4"/>
      <c r="RX309" s="4"/>
      <c r="RY309" s="4"/>
      <c r="RZ309" s="4"/>
      <c r="SA309" s="4"/>
      <c r="SB309" s="4"/>
      <c r="SC309" s="4"/>
      <c r="SD309" s="4"/>
      <c r="SE309" s="4"/>
      <c r="SF309" s="4"/>
      <c r="SG309" s="4"/>
      <c r="SH309" s="4"/>
      <c r="SI309" s="4"/>
      <c r="SJ309" s="4"/>
      <c r="SK309" s="4"/>
      <c r="SL309" s="4"/>
      <c r="SM309" s="4"/>
      <c r="SN309" s="4"/>
      <c r="SO309" s="4"/>
      <c r="SP309" s="4"/>
      <c r="SQ309" s="4"/>
      <c r="SR309" s="4"/>
      <c r="SS309" s="4"/>
      <c r="ST309" s="4"/>
      <c r="SU309" s="4"/>
      <c r="SV309" s="4"/>
      <c r="SW309" s="4"/>
      <c r="SX309" s="4"/>
      <c r="SY309" s="4"/>
      <c r="SZ309" s="4"/>
      <c r="TA309" s="4"/>
      <c r="TB309" s="4"/>
      <c r="TC309" s="4"/>
      <c r="TD309" s="4"/>
      <c r="TE309" s="4"/>
      <c r="TF309" s="4"/>
      <c r="TG309" s="4"/>
      <c r="TH309" s="4"/>
      <c r="TI309" s="4"/>
      <c r="TJ309" s="4"/>
      <c r="TK309" s="4"/>
      <c r="TL309" s="4"/>
      <c r="TM309" s="4"/>
      <c r="TN309" s="4"/>
      <c r="TO309" s="4"/>
      <c r="TP309" s="4"/>
      <c r="TQ309" s="4"/>
      <c r="TR309" s="4"/>
      <c r="TS309" s="4"/>
      <c r="TT309" s="4"/>
      <c r="TU309" s="4"/>
      <c r="TV309" s="4"/>
      <c r="TW309" s="4"/>
      <c r="TX309" s="4"/>
      <c r="TY309" s="4"/>
      <c r="TZ309" s="4"/>
      <c r="UA309" s="4"/>
      <c r="UB309" s="4"/>
      <c r="UC309" s="4"/>
      <c r="UD309" s="4"/>
      <c r="UE309" s="4"/>
      <c r="UF309" s="4"/>
      <c r="UG309" s="4"/>
      <c r="UH309" s="4"/>
      <c r="UI309" s="4"/>
      <c r="UJ309" s="4"/>
      <c r="UK309" s="4"/>
      <c r="UL309" s="4"/>
      <c r="UM309" s="4"/>
      <c r="UN309" s="4"/>
      <c r="UO309" s="4"/>
      <c r="UP309" s="4"/>
      <c r="UQ309" s="4"/>
      <c r="UR309" s="4"/>
      <c r="US309" s="4"/>
      <c r="UT309" s="4"/>
      <c r="UU309" s="4"/>
      <c r="UV309" s="4"/>
      <c r="UW309" s="4"/>
      <c r="UX309" s="4"/>
      <c r="UY309" s="4"/>
      <c r="UZ309" s="4"/>
      <c r="VA309" s="4"/>
      <c r="VB309" s="4"/>
      <c r="VC309" s="4"/>
      <c r="VD309" s="4"/>
      <c r="VE309" s="4"/>
      <c r="VF309" s="4"/>
      <c r="VG309" s="4"/>
      <c r="VH309" s="4"/>
      <c r="VI309" s="4"/>
      <c r="VJ309" s="4"/>
      <c r="VK309" s="4"/>
      <c r="VL309" s="4"/>
      <c r="VM309" s="4"/>
      <c r="VN309" s="4"/>
      <c r="VO309" s="4"/>
      <c r="VP309" s="4"/>
      <c r="VQ309" s="4"/>
      <c r="VR309" s="4"/>
      <c r="VS309" s="4"/>
      <c r="VT309" s="4"/>
      <c r="VU309" s="4"/>
      <c r="VV309" s="4"/>
      <c r="VW309" s="4"/>
      <c r="VX309" s="4"/>
      <c r="VY309" s="4"/>
      <c r="VZ309" s="4"/>
      <c r="WA309" s="4"/>
      <c r="WB309" s="4"/>
      <c r="WC309" s="4"/>
      <c r="WD309" s="4"/>
      <c r="WE309" s="4"/>
      <c r="WF309" s="4"/>
      <c r="WG309" s="4"/>
      <c r="WH309" s="4"/>
      <c r="WI309" s="4"/>
      <c r="WJ309" s="4"/>
      <c r="WK309" s="4"/>
      <c r="WL309" s="4"/>
      <c r="WM309" s="4"/>
      <c r="WN309" s="4"/>
      <c r="WO309" s="4"/>
      <c r="WP309" s="4"/>
      <c r="WQ309" s="4"/>
      <c r="WR309" s="4"/>
      <c r="WS309" s="4"/>
      <c r="WT309" s="4"/>
      <c r="WU309" s="4"/>
      <c r="WV309" s="4"/>
      <c r="WW309" s="4"/>
      <c r="WX309" s="4"/>
      <c r="WY309" s="4"/>
      <c r="WZ309" s="4"/>
      <c r="XA309" s="4"/>
      <c r="XB309" s="4"/>
      <c r="XC309" s="4"/>
      <c r="XD309" s="4"/>
      <c r="XE309" s="4"/>
      <c r="XF309" s="4"/>
      <c r="XG309" s="4"/>
      <c r="XH309" s="4"/>
      <c r="XI309" s="4"/>
      <c r="XJ309" s="4"/>
      <c r="XK309" s="4"/>
      <c r="XL309" s="4"/>
      <c r="XM309" s="4"/>
      <c r="XN309" s="4"/>
      <c r="XO309" s="4"/>
      <c r="XP309" s="4"/>
      <c r="XQ309" s="4"/>
      <c r="XR309" s="4"/>
      <c r="XS309" s="4"/>
      <c r="XT309" s="4"/>
      <c r="XU309" s="4"/>
      <c r="XV309" s="4"/>
      <c r="XW309" s="4"/>
      <c r="XX309" s="4"/>
      <c r="XY309" s="4"/>
      <c r="XZ309" s="4"/>
      <c r="YA309" s="4"/>
      <c r="YB309" s="4"/>
      <c r="YC309" s="4"/>
      <c r="YD309" s="4"/>
      <c r="YE309" s="4"/>
      <c r="YF309" s="4"/>
      <c r="YG309" s="4"/>
      <c r="YH309" s="4"/>
      <c r="YI309" s="4"/>
      <c r="YJ309" s="4"/>
      <c r="YK309" s="4"/>
      <c r="YL309" s="4"/>
      <c r="YM309" s="4"/>
      <c r="YN309" s="4"/>
      <c r="YO309" s="4"/>
      <c r="YP309" s="4"/>
      <c r="YQ309" s="4"/>
      <c r="YR309" s="4"/>
      <c r="YS309" s="4"/>
      <c r="YT309" s="4"/>
      <c r="YU309" s="4"/>
      <c r="YV309" s="4"/>
      <c r="YW309" s="4"/>
      <c r="YX309" s="4"/>
      <c r="YY309" s="4"/>
      <c r="YZ309" s="4"/>
      <c r="ZA309" s="4"/>
      <c r="ZB309" s="4"/>
      <c r="ZC309" s="4"/>
      <c r="ZD309" s="4"/>
      <c r="ZE309" s="4"/>
      <c r="ZF309" s="4"/>
      <c r="ZG309" s="4"/>
      <c r="ZH309" s="4"/>
      <c r="ZI309" s="4"/>
      <c r="ZJ309" s="4"/>
      <c r="ZK309" s="4"/>
      <c r="ZL309" s="4"/>
      <c r="ZM309" s="4"/>
      <c r="ZN309" s="4"/>
      <c r="ZO309" s="4"/>
      <c r="ZP309" s="4"/>
      <c r="ZQ309" s="4"/>
      <c r="ZR309" s="4"/>
      <c r="ZS309" s="4"/>
      <c r="ZT309" s="4"/>
      <c r="ZU309" s="4"/>
      <c r="ZV309" s="4"/>
      <c r="ZW309" s="4"/>
      <c r="ZX309" s="4"/>
      <c r="ZY309" s="4"/>
      <c r="ZZ309" s="4"/>
      <c r="AAA309" s="4"/>
      <c r="AAB309" s="4"/>
      <c r="AAC309" s="4"/>
      <c r="AAD309" s="4"/>
      <c r="AAE309" s="4"/>
      <c r="AAF309" s="4"/>
      <c r="AAG309" s="4"/>
      <c r="AAH309" s="4"/>
      <c r="AAI309" s="4"/>
      <c r="AAJ309" s="4"/>
      <c r="AAK309" s="4"/>
      <c r="AAL309" s="4"/>
      <c r="AAM309" s="4"/>
      <c r="AAN309" s="4"/>
      <c r="AAO309" s="4"/>
      <c r="AAP309" s="4"/>
      <c r="AAQ309" s="4"/>
      <c r="AAR309" s="4"/>
      <c r="AAS309" s="4"/>
      <c r="AAT309" s="4"/>
      <c r="AAU309" s="4"/>
      <c r="AAV309" s="4"/>
      <c r="AAW309" s="4"/>
      <c r="AAX309" s="4"/>
      <c r="AAY309" s="4"/>
      <c r="AAZ309" s="4"/>
      <c r="ABA309" s="4"/>
      <c r="ABB309" s="4"/>
      <c r="ABC309" s="4"/>
      <c r="ABD309" s="4"/>
      <c r="ABE309" s="4"/>
      <c r="ABF309" s="4"/>
      <c r="ABG309" s="4"/>
      <c r="ABH309" s="4"/>
      <c r="ABI309" s="4"/>
      <c r="ABJ309" s="4"/>
      <c r="ABK309" s="4"/>
      <c r="ABL309" s="4"/>
      <c r="ABM309" s="4"/>
      <c r="ABN309" s="4"/>
      <c r="ABO309" s="4"/>
      <c r="ABP309" s="4"/>
      <c r="ABQ309" s="4"/>
      <c r="ABR309" s="4"/>
      <c r="ABS309" s="4"/>
      <c r="ABT309" s="4"/>
      <c r="ABU309" s="4"/>
      <c r="ABV309" s="4"/>
      <c r="ABW309" s="4"/>
      <c r="ABX309" s="4"/>
      <c r="ABY309" s="4"/>
      <c r="ABZ309" s="4"/>
      <c r="ACA309" s="4"/>
      <c r="ACB309" s="4"/>
      <c r="ACC309" s="4"/>
      <c r="ACD309" s="4"/>
      <c r="ACE309" s="4"/>
      <c r="ACF309" s="4"/>
      <c r="ACG309" s="4"/>
      <c r="ACH309" s="4"/>
      <c r="ACI309" s="4"/>
      <c r="ACJ309" s="4"/>
      <c r="ACK309" s="4"/>
      <c r="ACL309" s="4"/>
      <c r="ACM309" s="4"/>
      <c r="ACN309" s="4"/>
      <c r="ACO309" s="4"/>
      <c r="ACP309" s="4"/>
      <c r="ACQ309" s="4"/>
      <c r="ACR309" s="4"/>
      <c r="ACS309" s="4"/>
      <c r="ACT309" s="4"/>
      <c r="ACU309" s="4"/>
      <c r="ACV309" s="4"/>
      <c r="ACW309" s="4"/>
      <c r="ACX309" s="4"/>
      <c r="ACY309" s="4"/>
      <c r="ACZ309" s="4"/>
      <c r="ADA309" s="4"/>
      <c r="ADB309" s="4"/>
      <c r="ADC309" s="4"/>
      <c r="ADD309" s="4"/>
      <c r="ADE309" s="4"/>
      <c r="ADF309" s="4"/>
      <c r="ADG309" s="4"/>
      <c r="ADH309" s="4"/>
      <c r="ADI309" s="4"/>
      <c r="ADJ309" s="4"/>
      <c r="ADK309" s="4"/>
      <c r="ADL309" s="4"/>
      <c r="ADM309" s="4"/>
      <c r="ADN309" s="4"/>
      <c r="ADO309" s="4"/>
      <c r="ADP309" s="4"/>
      <c r="ADQ309" s="4"/>
      <c r="ADR309" s="4"/>
      <c r="ADS309" s="4"/>
      <c r="ADT309" s="4"/>
      <c r="ADU309" s="4"/>
      <c r="ADV309" s="4"/>
      <c r="ADW309" s="4"/>
      <c r="ADX309" s="4"/>
      <c r="ADY309" s="4"/>
      <c r="ADZ309" s="4"/>
      <c r="AEA309" s="4"/>
      <c r="AEB309" s="4"/>
      <c r="AEC309" s="4"/>
      <c r="AED309" s="4"/>
      <c r="AEE309" s="4"/>
      <c r="AEF309" s="4"/>
      <c r="AEG309" s="4"/>
      <c r="AEH309" s="4"/>
      <c r="AEI309" s="4"/>
      <c r="AEJ309" s="4"/>
      <c r="AEK309" s="4"/>
      <c r="AEL309" s="4"/>
      <c r="AEM309" s="4"/>
      <c r="AEN309" s="4"/>
      <c r="AEO309" s="4"/>
      <c r="AEP309" s="4"/>
      <c r="AEQ309" s="4"/>
      <c r="AER309" s="4"/>
      <c r="AES309" s="4"/>
      <c r="AET309" s="4"/>
      <c r="AEU309" s="4"/>
      <c r="AEV309" s="4"/>
      <c r="AEW309" s="4"/>
      <c r="AEX309" s="4"/>
      <c r="AEY309" s="4"/>
      <c r="AEZ309" s="4"/>
      <c r="AFA309" s="4"/>
      <c r="AFB309" s="4"/>
      <c r="AFC309" s="4"/>
      <c r="AFD309" s="4"/>
      <c r="AFE309" s="4"/>
      <c r="AFF309" s="4"/>
      <c r="AFG309" s="4"/>
      <c r="AFH309" s="4"/>
      <c r="AFI309" s="4"/>
      <c r="AFJ309" s="4"/>
      <c r="AFK309" s="4"/>
      <c r="AFL309" s="4"/>
      <c r="AFM309" s="4"/>
      <c r="AFN309" s="4"/>
      <c r="AFO309" s="4"/>
      <c r="AFP309" s="4"/>
      <c r="AFQ309" s="4"/>
      <c r="AFR309" s="4"/>
      <c r="AFS309" s="4"/>
      <c r="AFT309" s="4"/>
      <c r="AFU309" s="4"/>
      <c r="AFV309" s="4"/>
      <c r="AFW309" s="4"/>
      <c r="AFX309" s="4"/>
      <c r="AFY309" s="4"/>
      <c r="AFZ309" s="4"/>
      <c r="AGA309" s="4"/>
      <c r="AGB309" s="4"/>
      <c r="AGC309" s="4"/>
      <c r="AGD309" s="4"/>
      <c r="AGE309" s="4"/>
      <c r="AGF309" s="4"/>
      <c r="AGG309" s="4"/>
      <c r="AGH309" s="4"/>
      <c r="AGI309" s="4"/>
      <c r="AGJ309" s="4"/>
      <c r="AGK309" s="4"/>
      <c r="AGL309" s="4"/>
      <c r="AGM309" s="4"/>
      <c r="AGN309" s="4"/>
      <c r="AGO309" s="4"/>
      <c r="AGP309" s="4"/>
      <c r="AGQ309" s="4"/>
      <c r="AGR309" s="4"/>
      <c r="AGS309" s="4"/>
      <c r="AGT309" s="4"/>
      <c r="AGU309" s="4"/>
      <c r="AGV309" s="4"/>
      <c r="AGW309" s="4"/>
      <c r="AGX309" s="4"/>
      <c r="AGY309" s="4"/>
      <c r="AGZ309" s="4"/>
      <c r="AHA309" s="4"/>
      <c r="AHB309" s="4"/>
      <c r="AHC309" s="4"/>
      <c r="AHD309" s="4"/>
      <c r="AHE309" s="4"/>
      <c r="AHF309" s="4"/>
      <c r="AHG309" s="4"/>
      <c r="AHH309" s="4"/>
      <c r="AHI309" s="4"/>
      <c r="AHJ309" s="4"/>
      <c r="AHK309" s="4"/>
      <c r="AHL309" s="4"/>
      <c r="AHM309" s="4"/>
      <c r="AHN309" s="4"/>
      <c r="AHO309" s="4"/>
      <c r="AHP309" s="4"/>
      <c r="AHQ309" s="4"/>
      <c r="AHR309" s="4"/>
      <c r="AHS309" s="4"/>
      <c r="AHT309" s="4"/>
      <c r="AHU309" s="4"/>
      <c r="AHV309" s="4"/>
      <c r="AHW309" s="4"/>
      <c r="AHX309" s="4"/>
      <c r="AHY309" s="4"/>
      <c r="AHZ309" s="4"/>
      <c r="AIA309" s="4"/>
      <c r="AIB309" s="4"/>
      <c r="AIC309" s="4"/>
      <c r="AID309" s="4"/>
      <c r="AIE309" s="4"/>
      <c r="AIF309" s="4"/>
      <c r="AIG309" s="4"/>
      <c r="AIH309" s="4"/>
      <c r="AII309" s="4"/>
      <c r="AIJ309" s="4"/>
      <c r="AIK309" s="4"/>
      <c r="AIL309" s="4"/>
      <c r="AIM309" s="4"/>
      <c r="AIN309" s="4"/>
      <c r="AIO309" s="4"/>
      <c r="AIP309" s="4"/>
      <c r="AIQ309" s="4"/>
      <c r="AIR309" s="4"/>
      <c r="AIS309" s="4"/>
      <c r="AIT309" s="4"/>
      <c r="AIU309" s="4"/>
      <c r="AIV309" s="4"/>
      <c r="AIW309" s="4"/>
      <c r="AIX309" s="4"/>
      <c r="AIY309" s="4"/>
      <c r="AIZ309" s="4"/>
      <c r="AJA309" s="4"/>
      <c r="AJB309" s="4"/>
      <c r="AJC309" s="4"/>
      <c r="AJD309" s="4"/>
      <c r="AJE309" s="4"/>
      <c r="AJF309" s="4"/>
      <c r="AJG309" s="4"/>
      <c r="AJH309" s="4"/>
      <c r="AJI309" s="4"/>
      <c r="AJJ309" s="4"/>
      <c r="AJK309" s="4"/>
      <c r="AJL309" s="4"/>
      <c r="AJM309" s="4"/>
      <c r="AJN309" s="4"/>
      <c r="AJO309" s="4"/>
      <c r="AJP309" s="4"/>
      <c r="AJQ309" s="4"/>
      <c r="AJR309" s="4"/>
      <c r="AJS309" s="4"/>
      <c r="AJT309" s="4"/>
      <c r="AJU309" s="4"/>
      <c r="AJV309" s="4"/>
      <c r="AJW309" s="4"/>
      <c r="AJX309" s="4"/>
      <c r="AJY309" s="4"/>
      <c r="AJZ309" s="4"/>
      <c r="AKA309" s="4"/>
      <c r="AKB309" s="4"/>
      <c r="AKC309" s="4"/>
      <c r="AKD309" s="4"/>
      <c r="AKE309" s="4"/>
      <c r="AKF309" s="4"/>
      <c r="AKG309" s="4"/>
      <c r="AKH309" s="4"/>
      <c r="AKI309" s="4"/>
      <c r="AKJ309" s="4"/>
      <c r="AKK309" s="4"/>
      <c r="AKL309" s="4"/>
      <c r="AKM309" s="4"/>
      <c r="AKN309" s="4"/>
      <c r="AKO309" s="4"/>
      <c r="AKP309" s="4"/>
      <c r="AKQ309" s="4"/>
      <c r="AKR309" s="4"/>
      <c r="AKS309" s="4"/>
      <c r="AKT309" s="4"/>
      <c r="AKU309" s="4"/>
      <c r="AKV309" s="4"/>
      <c r="AKW309" s="4"/>
      <c r="AKX309" s="4"/>
      <c r="AKY309" s="4"/>
      <c r="AKZ309" s="4"/>
      <c r="ALA309" s="4"/>
      <c r="ALB309" s="4"/>
      <c r="ALC309" s="4"/>
      <c r="ALD309" s="4"/>
      <c r="ALE309" s="4"/>
      <c r="ALF309" s="4"/>
      <c r="ALG309" s="4"/>
      <c r="ALH309" s="4"/>
      <c r="ALI309" s="4"/>
      <c r="ALJ309" s="4"/>
      <c r="ALK309" s="4"/>
      <c r="ALL309" s="4"/>
      <c r="ALM309" s="4"/>
      <c r="ALN309" s="4"/>
      <c r="ALO309" s="4"/>
      <c r="ALP309" s="4"/>
      <c r="ALQ309" s="4"/>
      <c r="ALR309" s="4"/>
      <c r="ALS309" s="4"/>
      <c r="ALT309" s="4"/>
      <c r="ALU309" s="4"/>
      <c r="ALV309" s="4"/>
      <c r="ALW309" s="4"/>
      <c r="ALX309" s="4"/>
      <c r="ALY309" s="4"/>
      <c r="ALZ309" s="4"/>
      <c r="AMA309" s="4"/>
      <c r="AMB309" s="4"/>
      <c r="AMC309" s="4"/>
      <c r="AMD309" s="4"/>
      <c r="AME309" s="4"/>
      <c r="AMF309" s="4"/>
      <c r="AMG309" s="4"/>
      <c r="AMH309" s="4"/>
      <c r="AMI309" s="4"/>
      <c r="AMJ309" s="4"/>
      <c r="AMK309" s="4"/>
    </row>
    <row r="310" spans="1:1025" ht="17.100000000000001" customHeight="1">
      <c r="A310" s="21" t="s">
        <v>1228</v>
      </c>
      <c r="B310" s="20">
        <f>SUM(C310:W310)</f>
        <v>40</v>
      </c>
      <c r="D310" s="20">
        <v>0</v>
      </c>
      <c r="E310" s="3">
        <v>0</v>
      </c>
      <c r="F310" s="3">
        <v>0</v>
      </c>
      <c r="H310" s="4"/>
      <c r="O310" s="4">
        <v>40</v>
      </c>
    </row>
    <row r="311" spans="1:1025" ht="17.100000000000001" customHeight="1">
      <c r="A311" s="21" t="s">
        <v>1229</v>
      </c>
      <c r="B311" s="20">
        <f>SUM(C311:W311)</f>
        <v>40</v>
      </c>
      <c r="D311" s="20">
        <v>0</v>
      </c>
      <c r="E311" s="3">
        <v>0</v>
      </c>
      <c r="F311" s="3">
        <v>0</v>
      </c>
      <c r="H311" s="4"/>
      <c r="O311" s="4">
        <v>40</v>
      </c>
    </row>
    <row r="312" spans="1:1025" ht="17.100000000000001" customHeight="1">
      <c r="A312" s="21" t="s">
        <v>1230</v>
      </c>
      <c r="B312" s="20">
        <f>SUM(C312:W312)</f>
        <v>39</v>
      </c>
      <c r="D312" s="20">
        <v>0</v>
      </c>
      <c r="E312" s="3">
        <v>0</v>
      </c>
      <c r="F312" s="3">
        <v>0</v>
      </c>
      <c r="H312" s="4"/>
      <c r="M312" s="4">
        <v>39</v>
      </c>
      <c r="JA312" s="4"/>
      <c r="JB312" s="4"/>
      <c r="JC312" s="4"/>
      <c r="JD312" s="4"/>
      <c r="JE312" s="4"/>
      <c r="JF312" s="4"/>
      <c r="JG312" s="4"/>
      <c r="JH312" s="4"/>
      <c r="JI312" s="4"/>
      <c r="JJ312" s="4"/>
      <c r="JK312" s="4"/>
      <c r="JL312" s="4"/>
      <c r="JM312" s="4"/>
      <c r="JN312" s="4"/>
      <c r="JO312" s="4"/>
      <c r="JP312" s="4"/>
      <c r="JQ312" s="4"/>
      <c r="JR312" s="4"/>
      <c r="JS312" s="4"/>
      <c r="JT312" s="4"/>
      <c r="JU312" s="4"/>
      <c r="JV312" s="4"/>
      <c r="JW312" s="4"/>
      <c r="JX312" s="4"/>
      <c r="JY312" s="4"/>
      <c r="JZ312" s="4"/>
      <c r="KA312" s="4"/>
      <c r="KB312" s="4"/>
      <c r="KC312" s="4"/>
      <c r="KD312" s="4"/>
      <c r="KE312" s="4"/>
      <c r="KF312" s="4"/>
      <c r="KG312" s="4"/>
      <c r="KH312" s="4"/>
      <c r="KI312" s="4"/>
      <c r="KJ312" s="4"/>
      <c r="KK312" s="4"/>
      <c r="KL312" s="4"/>
      <c r="KM312" s="4"/>
      <c r="KN312" s="4"/>
      <c r="KO312" s="4"/>
      <c r="KP312" s="4"/>
      <c r="KQ312" s="4"/>
      <c r="KR312" s="4"/>
      <c r="KS312" s="4"/>
      <c r="KT312" s="4"/>
      <c r="KU312" s="4"/>
      <c r="KV312" s="4"/>
      <c r="KW312" s="4"/>
      <c r="KX312" s="4"/>
      <c r="KY312" s="4"/>
      <c r="KZ312" s="4"/>
      <c r="LA312" s="4"/>
      <c r="LB312" s="4"/>
      <c r="LC312" s="4"/>
      <c r="LD312" s="4"/>
      <c r="LE312" s="4"/>
      <c r="LF312" s="4"/>
      <c r="LG312" s="4"/>
      <c r="LH312" s="4"/>
      <c r="LI312" s="4"/>
      <c r="LJ312" s="4"/>
      <c r="LK312" s="4"/>
      <c r="LL312" s="4"/>
      <c r="LM312" s="4"/>
      <c r="LN312" s="4"/>
      <c r="LO312" s="4"/>
      <c r="LP312" s="4"/>
      <c r="LQ312" s="4"/>
      <c r="LR312" s="4"/>
      <c r="LS312" s="4"/>
      <c r="LT312" s="4"/>
      <c r="LU312" s="4"/>
      <c r="LV312" s="4"/>
      <c r="LW312" s="4"/>
      <c r="LX312" s="4"/>
      <c r="LY312" s="4"/>
      <c r="LZ312" s="4"/>
      <c r="MA312" s="4"/>
      <c r="MB312" s="4"/>
      <c r="MC312" s="4"/>
      <c r="MD312" s="4"/>
      <c r="ME312" s="4"/>
      <c r="MF312" s="4"/>
      <c r="MG312" s="4"/>
      <c r="MH312" s="4"/>
      <c r="MI312" s="4"/>
      <c r="MJ312" s="4"/>
      <c r="MK312" s="4"/>
      <c r="ML312" s="4"/>
      <c r="MM312" s="4"/>
      <c r="MN312" s="4"/>
      <c r="MO312" s="4"/>
      <c r="MP312" s="4"/>
      <c r="MQ312" s="4"/>
      <c r="MR312" s="4"/>
      <c r="MS312" s="4"/>
      <c r="MT312" s="4"/>
      <c r="MU312" s="4"/>
      <c r="MV312" s="4"/>
      <c r="MW312" s="4"/>
      <c r="MX312" s="4"/>
      <c r="MY312" s="4"/>
      <c r="MZ312" s="4"/>
      <c r="NA312" s="4"/>
      <c r="NB312" s="4"/>
      <c r="NC312" s="4"/>
      <c r="ND312" s="4"/>
      <c r="NE312" s="4"/>
      <c r="NF312" s="4"/>
      <c r="NG312" s="4"/>
      <c r="NH312" s="4"/>
      <c r="NI312" s="4"/>
      <c r="NJ312" s="4"/>
      <c r="NK312" s="4"/>
      <c r="NL312" s="4"/>
      <c r="NM312" s="4"/>
      <c r="NN312" s="4"/>
      <c r="NO312" s="4"/>
      <c r="NP312" s="4"/>
      <c r="NQ312" s="4"/>
      <c r="NR312" s="4"/>
      <c r="NS312" s="4"/>
      <c r="NT312" s="4"/>
      <c r="NU312" s="4"/>
      <c r="NV312" s="4"/>
      <c r="NW312" s="4"/>
      <c r="NX312" s="4"/>
      <c r="NY312" s="4"/>
      <c r="NZ312" s="4"/>
      <c r="OA312" s="4"/>
      <c r="OB312" s="4"/>
      <c r="OC312" s="4"/>
      <c r="OD312" s="4"/>
      <c r="OE312" s="4"/>
      <c r="OF312" s="4"/>
      <c r="OG312" s="4"/>
      <c r="OH312" s="4"/>
      <c r="OI312" s="4"/>
      <c r="OJ312" s="4"/>
      <c r="OK312" s="4"/>
      <c r="OL312" s="4"/>
      <c r="OM312" s="4"/>
      <c r="ON312" s="4"/>
      <c r="OO312" s="4"/>
      <c r="OP312" s="4"/>
      <c r="OQ312" s="4"/>
      <c r="OR312" s="4"/>
      <c r="OS312" s="4"/>
      <c r="OT312" s="4"/>
      <c r="OU312" s="4"/>
      <c r="OV312" s="4"/>
      <c r="OW312" s="4"/>
      <c r="OX312" s="4"/>
      <c r="OY312" s="4"/>
      <c r="OZ312" s="4"/>
      <c r="PA312" s="4"/>
      <c r="PB312" s="4"/>
      <c r="PC312" s="4"/>
      <c r="PD312" s="4"/>
      <c r="PE312" s="4"/>
      <c r="PF312" s="4"/>
      <c r="PG312" s="4"/>
      <c r="PH312" s="4"/>
      <c r="PI312" s="4"/>
      <c r="PJ312" s="4"/>
      <c r="PK312" s="4"/>
      <c r="PL312" s="4"/>
      <c r="PM312" s="4"/>
      <c r="PN312" s="4"/>
      <c r="PO312" s="4"/>
      <c r="PP312" s="4"/>
      <c r="PQ312" s="4"/>
      <c r="PR312" s="4"/>
      <c r="PS312" s="4"/>
      <c r="PT312" s="4"/>
      <c r="PU312" s="4"/>
      <c r="PV312" s="4"/>
      <c r="PW312" s="4"/>
      <c r="PX312" s="4"/>
      <c r="PY312" s="4"/>
      <c r="PZ312" s="4"/>
      <c r="QA312" s="4"/>
      <c r="QB312" s="4"/>
      <c r="QC312" s="4"/>
      <c r="QD312" s="4"/>
      <c r="QE312" s="4"/>
      <c r="QF312" s="4"/>
      <c r="QG312" s="4"/>
      <c r="QH312" s="4"/>
      <c r="QI312" s="4"/>
      <c r="QJ312" s="4"/>
      <c r="QK312" s="4"/>
      <c r="QL312" s="4"/>
      <c r="QM312" s="4"/>
      <c r="QN312" s="4"/>
      <c r="QO312" s="4"/>
      <c r="QP312" s="4"/>
      <c r="QQ312" s="4"/>
      <c r="QR312" s="4"/>
      <c r="QS312" s="4"/>
      <c r="QT312" s="4"/>
      <c r="QU312" s="4"/>
      <c r="QV312" s="4"/>
      <c r="QW312" s="4"/>
      <c r="QX312" s="4"/>
      <c r="QY312" s="4"/>
      <c r="QZ312" s="4"/>
      <c r="RA312" s="4"/>
      <c r="RB312" s="4"/>
      <c r="RC312" s="4"/>
      <c r="RD312" s="4"/>
      <c r="RE312" s="4"/>
      <c r="RF312" s="4"/>
      <c r="RG312" s="4"/>
      <c r="RH312" s="4"/>
      <c r="RI312" s="4"/>
      <c r="RJ312" s="4"/>
      <c r="RK312" s="4"/>
      <c r="RL312" s="4"/>
      <c r="RM312" s="4"/>
      <c r="RN312" s="4"/>
      <c r="RO312" s="4"/>
      <c r="RP312" s="4"/>
      <c r="RQ312" s="4"/>
      <c r="RR312" s="4"/>
      <c r="RS312" s="4"/>
      <c r="RT312" s="4"/>
      <c r="RU312" s="4"/>
      <c r="RV312" s="4"/>
      <c r="RW312" s="4"/>
      <c r="RX312" s="4"/>
      <c r="RY312" s="4"/>
      <c r="RZ312" s="4"/>
      <c r="SA312" s="4"/>
      <c r="SB312" s="4"/>
      <c r="SC312" s="4"/>
      <c r="SD312" s="4"/>
      <c r="SE312" s="4"/>
      <c r="SF312" s="4"/>
      <c r="SG312" s="4"/>
      <c r="SH312" s="4"/>
      <c r="SI312" s="4"/>
      <c r="SJ312" s="4"/>
      <c r="SK312" s="4"/>
      <c r="SL312" s="4"/>
      <c r="SM312" s="4"/>
      <c r="SN312" s="4"/>
      <c r="SO312" s="4"/>
      <c r="SP312" s="4"/>
      <c r="SQ312" s="4"/>
      <c r="SR312" s="4"/>
      <c r="SS312" s="4"/>
      <c r="ST312" s="4"/>
      <c r="SU312" s="4"/>
      <c r="SV312" s="4"/>
      <c r="SW312" s="4"/>
      <c r="SX312" s="4"/>
      <c r="SY312" s="4"/>
      <c r="SZ312" s="4"/>
      <c r="TA312" s="4"/>
      <c r="TB312" s="4"/>
      <c r="TC312" s="4"/>
      <c r="TD312" s="4"/>
      <c r="TE312" s="4"/>
      <c r="TF312" s="4"/>
      <c r="TG312" s="4"/>
      <c r="TH312" s="4"/>
      <c r="TI312" s="4"/>
      <c r="TJ312" s="4"/>
      <c r="TK312" s="4"/>
      <c r="TL312" s="4"/>
      <c r="TM312" s="4"/>
      <c r="TN312" s="4"/>
      <c r="TO312" s="4"/>
      <c r="TP312" s="4"/>
      <c r="TQ312" s="4"/>
      <c r="TR312" s="4"/>
      <c r="TS312" s="4"/>
      <c r="TT312" s="4"/>
      <c r="TU312" s="4"/>
      <c r="TV312" s="4"/>
      <c r="TW312" s="4"/>
      <c r="TX312" s="4"/>
      <c r="TY312" s="4"/>
      <c r="TZ312" s="4"/>
      <c r="UA312" s="4"/>
      <c r="UB312" s="4"/>
      <c r="UC312" s="4"/>
      <c r="UD312" s="4"/>
      <c r="UE312" s="4"/>
      <c r="UF312" s="4"/>
      <c r="UG312" s="4"/>
      <c r="UH312" s="4"/>
      <c r="UI312" s="4"/>
      <c r="UJ312" s="4"/>
      <c r="UK312" s="4"/>
      <c r="UL312" s="4"/>
      <c r="UM312" s="4"/>
      <c r="UN312" s="4"/>
      <c r="UO312" s="4"/>
      <c r="UP312" s="4"/>
      <c r="UQ312" s="4"/>
      <c r="UR312" s="4"/>
      <c r="US312" s="4"/>
      <c r="UT312" s="4"/>
      <c r="UU312" s="4"/>
      <c r="UV312" s="4"/>
      <c r="UW312" s="4"/>
      <c r="UX312" s="4"/>
      <c r="UY312" s="4"/>
      <c r="UZ312" s="4"/>
      <c r="VA312" s="4"/>
      <c r="VB312" s="4"/>
      <c r="VC312" s="4"/>
      <c r="VD312" s="4"/>
      <c r="VE312" s="4"/>
      <c r="VF312" s="4"/>
      <c r="VG312" s="4"/>
      <c r="VH312" s="4"/>
      <c r="VI312" s="4"/>
      <c r="VJ312" s="4"/>
      <c r="VK312" s="4"/>
      <c r="VL312" s="4"/>
      <c r="VM312" s="4"/>
      <c r="VN312" s="4"/>
      <c r="VO312" s="4"/>
      <c r="VP312" s="4"/>
      <c r="VQ312" s="4"/>
      <c r="VR312" s="4"/>
      <c r="VS312" s="4"/>
      <c r="VT312" s="4"/>
      <c r="VU312" s="4"/>
      <c r="VV312" s="4"/>
      <c r="VW312" s="4"/>
      <c r="VX312" s="4"/>
      <c r="VY312" s="4"/>
      <c r="VZ312" s="4"/>
      <c r="WA312" s="4"/>
      <c r="WB312" s="4"/>
      <c r="WC312" s="4"/>
      <c r="WD312" s="4"/>
      <c r="WE312" s="4"/>
      <c r="WF312" s="4"/>
      <c r="WG312" s="4"/>
      <c r="WH312" s="4"/>
      <c r="WI312" s="4"/>
      <c r="WJ312" s="4"/>
      <c r="WK312" s="4"/>
      <c r="WL312" s="4"/>
      <c r="WM312" s="4"/>
      <c r="WN312" s="4"/>
      <c r="WO312" s="4"/>
      <c r="WP312" s="4"/>
      <c r="WQ312" s="4"/>
      <c r="WR312" s="4"/>
      <c r="WS312" s="4"/>
      <c r="WT312" s="4"/>
      <c r="WU312" s="4"/>
      <c r="WV312" s="4"/>
      <c r="WW312" s="4"/>
      <c r="WX312" s="4"/>
      <c r="WY312" s="4"/>
      <c r="WZ312" s="4"/>
      <c r="XA312" s="4"/>
      <c r="XB312" s="4"/>
      <c r="XC312" s="4"/>
      <c r="XD312" s="4"/>
      <c r="XE312" s="4"/>
      <c r="XF312" s="4"/>
      <c r="XG312" s="4"/>
      <c r="XH312" s="4"/>
      <c r="XI312" s="4"/>
      <c r="XJ312" s="4"/>
      <c r="XK312" s="4"/>
      <c r="XL312" s="4"/>
      <c r="XM312" s="4"/>
      <c r="XN312" s="4"/>
      <c r="XO312" s="4"/>
      <c r="XP312" s="4"/>
      <c r="XQ312" s="4"/>
      <c r="XR312" s="4"/>
      <c r="XS312" s="4"/>
      <c r="XT312" s="4"/>
      <c r="XU312" s="4"/>
      <c r="XV312" s="4"/>
      <c r="XW312" s="4"/>
      <c r="XX312" s="4"/>
      <c r="XY312" s="4"/>
      <c r="XZ312" s="4"/>
      <c r="YA312" s="4"/>
      <c r="YB312" s="4"/>
      <c r="YC312" s="4"/>
      <c r="YD312" s="4"/>
      <c r="YE312" s="4"/>
      <c r="YF312" s="4"/>
      <c r="YG312" s="4"/>
      <c r="YH312" s="4"/>
      <c r="YI312" s="4"/>
      <c r="YJ312" s="4"/>
      <c r="YK312" s="4"/>
      <c r="YL312" s="4"/>
      <c r="YM312" s="4"/>
      <c r="YN312" s="4"/>
      <c r="YO312" s="4"/>
      <c r="YP312" s="4"/>
      <c r="YQ312" s="4"/>
      <c r="YR312" s="4"/>
      <c r="YS312" s="4"/>
      <c r="YT312" s="4"/>
      <c r="YU312" s="4"/>
      <c r="YV312" s="4"/>
      <c r="YW312" s="4"/>
      <c r="YX312" s="4"/>
      <c r="YY312" s="4"/>
      <c r="YZ312" s="4"/>
      <c r="ZA312" s="4"/>
      <c r="ZB312" s="4"/>
      <c r="ZC312" s="4"/>
      <c r="ZD312" s="4"/>
      <c r="ZE312" s="4"/>
      <c r="ZF312" s="4"/>
      <c r="ZG312" s="4"/>
      <c r="ZH312" s="4"/>
      <c r="ZI312" s="4"/>
      <c r="ZJ312" s="4"/>
      <c r="ZK312" s="4"/>
      <c r="ZL312" s="4"/>
      <c r="ZM312" s="4"/>
      <c r="ZN312" s="4"/>
      <c r="ZO312" s="4"/>
      <c r="ZP312" s="4"/>
      <c r="ZQ312" s="4"/>
      <c r="ZR312" s="4"/>
      <c r="ZS312" s="4"/>
      <c r="ZT312" s="4"/>
      <c r="ZU312" s="4"/>
      <c r="ZV312" s="4"/>
      <c r="ZW312" s="4"/>
      <c r="ZX312" s="4"/>
      <c r="ZY312" s="4"/>
      <c r="ZZ312" s="4"/>
      <c r="AAA312" s="4"/>
      <c r="AAB312" s="4"/>
      <c r="AAC312" s="4"/>
      <c r="AAD312" s="4"/>
      <c r="AAE312" s="4"/>
      <c r="AAF312" s="4"/>
      <c r="AAG312" s="4"/>
      <c r="AAH312" s="4"/>
      <c r="AAI312" s="4"/>
      <c r="AAJ312" s="4"/>
      <c r="AAK312" s="4"/>
      <c r="AAL312" s="4"/>
      <c r="AAM312" s="4"/>
      <c r="AAN312" s="4"/>
      <c r="AAO312" s="4"/>
      <c r="AAP312" s="4"/>
      <c r="AAQ312" s="4"/>
      <c r="AAR312" s="4"/>
      <c r="AAS312" s="4"/>
      <c r="AAT312" s="4"/>
      <c r="AAU312" s="4"/>
      <c r="AAV312" s="4"/>
      <c r="AAW312" s="4"/>
      <c r="AAX312" s="4"/>
      <c r="AAY312" s="4"/>
      <c r="AAZ312" s="4"/>
      <c r="ABA312" s="4"/>
      <c r="ABB312" s="4"/>
      <c r="ABC312" s="4"/>
      <c r="ABD312" s="4"/>
      <c r="ABE312" s="4"/>
      <c r="ABF312" s="4"/>
      <c r="ABG312" s="4"/>
      <c r="ABH312" s="4"/>
      <c r="ABI312" s="4"/>
      <c r="ABJ312" s="4"/>
      <c r="ABK312" s="4"/>
      <c r="ABL312" s="4"/>
      <c r="ABM312" s="4"/>
      <c r="ABN312" s="4"/>
      <c r="ABO312" s="4"/>
      <c r="ABP312" s="4"/>
      <c r="ABQ312" s="4"/>
      <c r="ABR312" s="4"/>
      <c r="ABS312" s="4"/>
      <c r="ABT312" s="4"/>
      <c r="ABU312" s="4"/>
      <c r="ABV312" s="4"/>
      <c r="ABW312" s="4"/>
      <c r="ABX312" s="4"/>
      <c r="ABY312" s="4"/>
      <c r="ABZ312" s="4"/>
      <c r="ACA312" s="4"/>
      <c r="ACB312" s="4"/>
      <c r="ACC312" s="4"/>
      <c r="ACD312" s="4"/>
      <c r="ACE312" s="4"/>
      <c r="ACF312" s="4"/>
      <c r="ACG312" s="4"/>
      <c r="ACH312" s="4"/>
      <c r="ACI312" s="4"/>
      <c r="ACJ312" s="4"/>
      <c r="ACK312" s="4"/>
      <c r="ACL312" s="4"/>
      <c r="ACM312" s="4"/>
      <c r="ACN312" s="4"/>
      <c r="ACO312" s="4"/>
      <c r="ACP312" s="4"/>
      <c r="ACQ312" s="4"/>
      <c r="ACR312" s="4"/>
      <c r="ACS312" s="4"/>
      <c r="ACT312" s="4"/>
      <c r="ACU312" s="4"/>
      <c r="ACV312" s="4"/>
      <c r="ACW312" s="4"/>
      <c r="ACX312" s="4"/>
      <c r="ACY312" s="4"/>
      <c r="ACZ312" s="4"/>
      <c r="ADA312" s="4"/>
      <c r="ADB312" s="4"/>
      <c r="ADC312" s="4"/>
      <c r="ADD312" s="4"/>
      <c r="ADE312" s="4"/>
      <c r="ADF312" s="4"/>
      <c r="ADG312" s="4"/>
      <c r="ADH312" s="4"/>
      <c r="ADI312" s="4"/>
      <c r="ADJ312" s="4"/>
      <c r="ADK312" s="4"/>
      <c r="ADL312" s="4"/>
      <c r="ADM312" s="4"/>
      <c r="ADN312" s="4"/>
      <c r="ADO312" s="4"/>
      <c r="ADP312" s="4"/>
      <c r="ADQ312" s="4"/>
      <c r="ADR312" s="4"/>
      <c r="ADS312" s="4"/>
      <c r="ADT312" s="4"/>
      <c r="ADU312" s="4"/>
      <c r="ADV312" s="4"/>
      <c r="ADW312" s="4"/>
      <c r="ADX312" s="4"/>
      <c r="ADY312" s="4"/>
      <c r="ADZ312" s="4"/>
      <c r="AEA312" s="4"/>
      <c r="AEB312" s="4"/>
      <c r="AEC312" s="4"/>
      <c r="AED312" s="4"/>
      <c r="AEE312" s="4"/>
      <c r="AEF312" s="4"/>
      <c r="AEG312" s="4"/>
      <c r="AEH312" s="4"/>
      <c r="AEI312" s="4"/>
      <c r="AEJ312" s="4"/>
      <c r="AEK312" s="4"/>
      <c r="AEL312" s="4"/>
      <c r="AEM312" s="4"/>
      <c r="AEN312" s="4"/>
      <c r="AEO312" s="4"/>
      <c r="AEP312" s="4"/>
      <c r="AEQ312" s="4"/>
      <c r="AER312" s="4"/>
      <c r="AES312" s="4"/>
      <c r="AET312" s="4"/>
      <c r="AEU312" s="4"/>
      <c r="AEV312" s="4"/>
      <c r="AEW312" s="4"/>
      <c r="AEX312" s="4"/>
      <c r="AEY312" s="4"/>
      <c r="AEZ312" s="4"/>
      <c r="AFA312" s="4"/>
      <c r="AFB312" s="4"/>
      <c r="AFC312" s="4"/>
      <c r="AFD312" s="4"/>
      <c r="AFE312" s="4"/>
      <c r="AFF312" s="4"/>
      <c r="AFG312" s="4"/>
      <c r="AFH312" s="4"/>
      <c r="AFI312" s="4"/>
      <c r="AFJ312" s="4"/>
      <c r="AFK312" s="4"/>
      <c r="AFL312" s="4"/>
      <c r="AFM312" s="4"/>
      <c r="AFN312" s="4"/>
      <c r="AFO312" s="4"/>
      <c r="AFP312" s="4"/>
      <c r="AFQ312" s="4"/>
      <c r="AFR312" s="4"/>
      <c r="AFS312" s="4"/>
      <c r="AFT312" s="4"/>
      <c r="AFU312" s="4"/>
      <c r="AFV312" s="4"/>
      <c r="AFW312" s="4"/>
      <c r="AFX312" s="4"/>
      <c r="AFY312" s="4"/>
      <c r="AFZ312" s="4"/>
      <c r="AGA312" s="4"/>
      <c r="AGB312" s="4"/>
      <c r="AGC312" s="4"/>
      <c r="AGD312" s="4"/>
      <c r="AGE312" s="4"/>
      <c r="AGF312" s="4"/>
      <c r="AGG312" s="4"/>
      <c r="AGH312" s="4"/>
      <c r="AGI312" s="4"/>
      <c r="AGJ312" s="4"/>
      <c r="AGK312" s="4"/>
      <c r="AGL312" s="4"/>
      <c r="AGM312" s="4"/>
      <c r="AGN312" s="4"/>
      <c r="AGO312" s="4"/>
      <c r="AGP312" s="4"/>
      <c r="AGQ312" s="4"/>
      <c r="AGR312" s="4"/>
      <c r="AGS312" s="4"/>
      <c r="AGT312" s="4"/>
      <c r="AGU312" s="4"/>
      <c r="AGV312" s="4"/>
      <c r="AGW312" s="4"/>
      <c r="AGX312" s="4"/>
      <c r="AGY312" s="4"/>
      <c r="AGZ312" s="4"/>
      <c r="AHA312" s="4"/>
      <c r="AHB312" s="4"/>
      <c r="AHC312" s="4"/>
      <c r="AHD312" s="4"/>
      <c r="AHE312" s="4"/>
      <c r="AHF312" s="4"/>
      <c r="AHG312" s="4"/>
      <c r="AHH312" s="4"/>
      <c r="AHI312" s="4"/>
      <c r="AHJ312" s="4"/>
      <c r="AHK312" s="4"/>
      <c r="AHL312" s="4"/>
      <c r="AHM312" s="4"/>
      <c r="AHN312" s="4"/>
      <c r="AHO312" s="4"/>
      <c r="AHP312" s="4"/>
      <c r="AHQ312" s="4"/>
      <c r="AHR312" s="4"/>
      <c r="AHS312" s="4"/>
      <c r="AHT312" s="4"/>
      <c r="AHU312" s="4"/>
      <c r="AHV312" s="4"/>
      <c r="AHW312" s="4"/>
      <c r="AHX312" s="4"/>
      <c r="AHY312" s="4"/>
      <c r="AHZ312" s="4"/>
      <c r="AIA312" s="4"/>
      <c r="AIB312" s="4"/>
      <c r="AIC312" s="4"/>
      <c r="AID312" s="4"/>
      <c r="AIE312" s="4"/>
      <c r="AIF312" s="4"/>
      <c r="AIG312" s="4"/>
      <c r="AIH312" s="4"/>
      <c r="AII312" s="4"/>
      <c r="AIJ312" s="4"/>
      <c r="AIK312" s="4"/>
      <c r="AIL312" s="4"/>
      <c r="AIM312" s="4"/>
      <c r="AIN312" s="4"/>
      <c r="AIO312" s="4"/>
      <c r="AIP312" s="4"/>
      <c r="AIQ312" s="4"/>
      <c r="AIR312" s="4"/>
      <c r="AIS312" s="4"/>
      <c r="AIT312" s="4"/>
      <c r="AIU312" s="4"/>
      <c r="AIV312" s="4"/>
      <c r="AIW312" s="4"/>
      <c r="AIX312" s="4"/>
      <c r="AIY312" s="4"/>
      <c r="AIZ312" s="4"/>
      <c r="AJA312" s="4"/>
      <c r="AJB312" s="4"/>
      <c r="AJC312" s="4"/>
      <c r="AJD312" s="4"/>
      <c r="AJE312" s="4"/>
      <c r="AJF312" s="4"/>
      <c r="AJG312" s="4"/>
      <c r="AJH312" s="4"/>
      <c r="AJI312" s="4"/>
      <c r="AJJ312" s="4"/>
      <c r="AJK312" s="4"/>
      <c r="AJL312" s="4"/>
      <c r="AJM312" s="4"/>
      <c r="AJN312" s="4"/>
      <c r="AJO312" s="4"/>
      <c r="AJP312" s="4"/>
      <c r="AJQ312" s="4"/>
      <c r="AJR312" s="4"/>
      <c r="AJS312" s="4"/>
      <c r="AJT312" s="4"/>
      <c r="AJU312" s="4"/>
      <c r="AJV312" s="4"/>
      <c r="AJW312" s="4"/>
      <c r="AJX312" s="4"/>
      <c r="AJY312" s="4"/>
      <c r="AJZ312" s="4"/>
      <c r="AKA312" s="4"/>
      <c r="AKB312" s="4"/>
      <c r="AKC312" s="4"/>
      <c r="AKD312" s="4"/>
      <c r="AKE312" s="4"/>
      <c r="AKF312" s="4"/>
      <c r="AKG312" s="4"/>
      <c r="AKH312" s="4"/>
      <c r="AKI312" s="4"/>
      <c r="AKJ312" s="4"/>
      <c r="AKK312" s="4"/>
      <c r="AKL312" s="4"/>
      <c r="AKM312" s="4"/>
      <c r="AKN312" s="4"/>
      <c r="AKO312" s="4"/>
      <c r="AKP312" s="4"/>
      <c r="AKQ312" s="4"/>
      <c r="AKR312" s="4"/>
      <c r="AKS312" s="4"/>
      <c r="AKT312" s="4"/>
      <c r="AKU312" s="4"/>
      <c r="AKV312" s="4"/>
      <c r="AKW312" s="4"/>
      <c r="AKX312" s="4"/>
      <c r="AKY312" s="4"/>
      <c r="AKZ312" s="4"/>
      <c r="ALA312" s="4"/>
      <c r="ALB312" s="4"/>
      <c r="ALC312" s="4"/>
      <c r="ALD312" s="4"/>
      <c r="ALE312" s="4"/>
      <c r="ALF312" s="4"/>
      <c r="ALG312" s="4"/>
      <c r="ALH312" s="4"/>
      <c r="ALI312" s="4"/>
      <c r="ALJ312" s="4"/>
      <c r="ALK312" s="4"/>
      <c r="ALL312" s="4"/>
      <c r="ALM312" s="4"/>
      <c r="ALN312" s="4"/>
      <c r="ALO312" s="4"/>
      <c r="ALP312" s="4"/>
      <c r="ALQ312" s="4"/>
      <c r="ALR312" s="4"/>
      <c r="ALS312" s="4"/>
      <c r="ALT312" s="4"/>
      <c r="ALU312" s="4"/>
      <c r="ALV312" s="4"/>
      <c r="ALW312" s="4"/>
      <c r="ALX312" s="4"/>
      <c r="ALY312" s="4"/>
      <c r="ALZ312" s="4"/>
      <c r="AMA312" s="4"/>
      <c r="AMB312" s="4"/>
      <c r="AMC312" s="4"/>
      <c r="AMD312" s="4"/>
      <c r="AME312" s="4"/>
      <c r="AMF312" s="4"/>
      <c r="AMG312" s="4"/>
      <c r="AMH312" s="4"/>
      <c r="AMI312" s="4"/>
      <c r="AMJ312" s="4"/>
      <c r="AMK312" s="4"/>
    </row>
    <row r="313" spans="1:1025" ht="17.100000000000001" customHeight="1">
      <c r="A313" s="21" t="s">
        <v>1231</v>
      </c>
      <c r="B313" s="20">
        <f>SUM(C313:W313)</f>
        <v>39</v>
      </c>
      <c r="D313" s="20">
        <v>0</v>
      </c>
      <c r="E313" s="3">
        <v>0</v>
      </c>
      <c r="F313" s="3">
        <v>0</v>
      </c>
      <c r="H313" s="4"/>
      <c r="M313" s="4">
        <v>39</v>
      </c>
      <c r="JA313" s="4"/>
      <c r="JB313" s="4"/>
      <c r="JC313" s="4"/>
      <c r="JD313" s="4"/>
      <c r="JE313" s="4"/>
      <c r="JF313" s="4"/>
      <c r="JG313" s="4"/>
      <c r="JH313" s="4"/>
      <c r="JI313" s="4"/>
      <c r="JJ313" s="4"/>
      <c r="JK313" s="4"/>
      <c r="JL313" s="4"/>
      <c r="JM313" s="4"/>
      <c r="JN313" s="4"/>
      <c r="JO313" s="4"/>
      <c r="JP313" s="4"/>
      <c r="JQ313" s="4"/>
      <c r="JR313" s="4"/>
      <c r="JS313" s="4"/>
      <c r="JT313" s="4"/>
      <c r="JU313" s="4"/>
      <c r="JV313" s="4"/>
      <c r="JW313" s="4"/>
      <c r="JX313" s="4"/>
      <c r="JY313" s="4"/>
      <c r="JZ313" s="4"/>
      <c r="KA313" s="4"/>
      <c r="KB313" s="4"/>
      <c r="KC313" s="4"/>
      <c r="KD313" s="4"/>
      <c r="KE313" s="4"/>
      <c r="KF313" s="4"/>
      <c r="KG313" s="4"/>
      <c r="KH313" s="4"/>
      <c r="KI313" s="4"/>
      <c r="KJ313" s="4"/>
      <c r="KK313" s="4"/>
      <c r="KL313" s="4"/>
      <c r="KM313" s="4"/>
      <c r="KN313" s="4"/>
      <c r="KO313" s="4"/>
      <c r="KP313" s="4"/>
      <c r="KQ313" s="4"/>
      <c r="KR313" s="4"/>
      <c r="KS313" s="4"/>
      <c r="KT313" s="4"/>
      <c r="KU313" s="4"/>
      <c r="KV313" s="4"/>
      <c r="KW313" s="4"/>
      <c r="KX313" s="4"/>
      <c r="KY313" s="4"/>
      <c r="KZ313" s="4"/>
      <c r="LA313" s="4"/>
      <c r="LB313" s="4"/>
      <c r="LC313" s="4"/>
      <c r="LD313" s="4"/>
      <c r="LE313" s="4"/>
      <c r="LF313" s="4"/>
      <c r="LG313" s="4"/>
      <c r="LH313" s="4"/>
      <c r="LI313" s="4"/>
      <c r="LJ313" s="4"/>
      <c r="LK313" s="4"/>
      <c r="LL313" s="4"/>
      <c r="LM313" s="4"/>
      <c r="LN313" s="4"/>
      <c r="LO313" s="4"/>
      <c r="LP313" s="4"/>
      <c r="LQ313" s="4"/>
      <c r="LR313" s="4"/>
      <c r="LS313" s="4"/>
      <c r="LT313" s="4"/>
      <c r="LU313" s="4"/>
      <c r="LV313" s="4"/>
      <c r="LW313" s="4"/>
      <c r="LX313" s="4"/>
      <c r="LY313" s="4"/>
      <c r="LZ313" s="4"/>
      <c r="MA313" s="4"/>
      <c r="MB313" s="4"/>
      <c r="MC313" s="4"/>
      <c r="MD313" s="4"/>
      <c r="ME313" s="4"/>
      <c r="MF313" s="4"/>
      <c r="MG313" s="4"/>
      <c r="MH313" s="4"/>
      <c r="MI313" s="4"/>
      <c r="MJ313" s="4"/>
      <c r="MK313" s="4"/>
      <c r="ML313" s="4"/>
      <c r="MM313" s="4"/>
      <c r="MN313" s="4"/>
      <c r="MO313" s="4"/>
      <c r="MP313" s="4"/>
      <c r="MQ313" s="4"/>
      <c r="MR313" s="4"/>
      <c r="MS313" s="4"/>
      <c r="MT313" s="4"/>
      <c r="MU313" s="4"/>
      <c r="MV313" s="4"/>
      <c r="MW313" s="4"/>
      <c r="MX313" s="4"/>
      <c r="MY313" s="4"/>
      <c r="MZ313" s="4"/>
      <c r="NA313" s="4"/>
      <c r="NB313" s="4"/>
      <c r="NC313" s="4"/>
      <c r="ND313" s="4"/>
      <c r="NE313" s="4"/>
      <c r="NF313" s="4"/>
      <c r="NG313" s="4"/>
      <c r="NH313" s="4"/>
      <c r="NI313" s="4"/>
      <c r="NJ313" s="4"/>
      <c r="NK313" s="4"/>
      <c r="NL313" s="4"/>
      <c r="NM313" s="4"/>
      <c r="NN313" s="4"/>
      <c r="NO313" s="4"/>
      <c r="NP313" s="4"/>
      <c r="NQ313" s="4"/>
      <c r="NR313" s="4"/>
      <c r="NS313" s="4"/>
      <c r="NT313" s="4"/>
      <c r="NU313" s="4"/>
      <c r="NV313" s="4"/>
      <c r="NW313" s="4"/>
      <c r="NX313" s="4"/>
      <c r="NY313" s="4"/>
      <c r="NZ313" s="4"/>
      <c r="OA313" s="4"/>
      <c r="OB313" s="4"/>
      <c r="OC313" s="4"/>
      <c r="OD313" s="4"/>
      <c r="OE313" s="4"/>
      <c r="OF313" s="4"/>
      <c r="OG313" s="4"/>
      <c r="OH313" s="4"/>
      <c r="OI313" s="4"/>
      <c r="OJ313" s="4"/>
      <c r="OK313" s="4"/>
      <c r="OL313" s="4"/>
      <c r="OM313" s="4"/>
      <c r="ON313" s="4"/>
      <c r="OO313" s="4"/>
      <c r="OP313" s="4"/>
      <c r="OQ313" s="4"/>
      <c r="OR313" s="4"/>
      <c r="OS313" s="4"/>
      <c r="OT313" s="4"/>
      <c r="OU313" s="4"/>
      <c r="OV313" s="4"/>
      <c r="OW313" s="4"/>
      <c r="OX313" s="4"/>
      <c r="OY313" s="4"/>
      <c r="OZ313" s="4"/>
      <c r="PA313" s="4"/>
      <c r="PB313" s="4"/>
      <c r="PC313" s="4"/>
      <c r="PD313" s="4"/>
      <c r="PE313" s="4"/>
      <c r="PF313" s="4"/>
      <c r="PG313" s="4"/>
      <c r="PH313" s="4"/>
      <c r="PI313" s="4"/>
      <c r="PJ313" s="4"/>
      <c r="PK313" s="4"/>
      <c r="PL313" s="4"/>
      <c r="PM313" s="4"/>
      <c r="PN313" s="4"/>
      <c r="PO313" s="4"/>
      <c r="PP313" s="4"/>
      <c r="PQ313" s="4"/>
      <c r="PR313" s="4"/>
      <c r="PS313" s="4"/>
      <c r="PT313" s="4"/>
      <c r="PU313" s="4"/>
      <c r="PV313" s="4"/>
      <c r="PW313" s="4"/>
      <c r="PX313" s="4"/>
      <c r="PY313" s="4"/>
      <c r="PZ313" s="4"/>
      <c r="QA313" s="4"/>
      <c r="QB313" s="4"/>
      <c r="QC313" s="4"/>
      <c r="QD313" s="4"/>
      <c r="QE313" s="4"/>
      <c r="QF313" s="4"/>
      <c r="QG313" s="4"/>
      <c r="QH313" s="4"/>
      <c r="QI313" s="4"/>
      <c r="QJ313" s="4"/>
      <c r="QK313" s="4"/>
      <c r="QL313" s="4"/>
      <c r="QM313" s="4"/>
      <c r="QN313" s="4"/>
      <c r="QO313" s="4"/>
      <c r="QP313" s="4"/>
      <c r="QQ313" s="4"/>
      <c r="QR313" s="4"/>
      <c r="QS313" s="4"/>
      <c r="QT313" s="4"/>
      <c r="QU313" s="4"/>
      <c r="QV313" s="4"/>
      <c r="QW313" s="4"/>
      <c r="QX313" s="4"/>
      <c r="QY313" s="4"/>
      <c r="QZ313" s="4"/>
      <c r="RA313" s="4"/>
      <c r="RB313" s="4"/>
      <c r="RC313" s="4"/>
      <c r="RD313" s="4"/>
      <c r="RE313" s="4"/>
      <c r="RF313" s="4"/>
      <c r="RG313" s="4"/>
      <c r="RH313" s="4"/>
      <c r="RI313" s="4"/>
      <c r="RJ313" s="4"/>
      <c r="RK313" s="4"/>
      <c r="RL313" s="4"/>
      <c r="RM313" s="4"/>
      <c r="RN313" s="4"/>
      <c r="RO313" s="4"/>
      <c r="RP313" s="4"/>
      <c r="RQ313" s="4"/>
      <c r="RR313" s="4"/>
      <c r="RS313" s="4"/>
      <c r="RT313" s="4"/>
      <c r="RU313" s="4"/>
      <c r="RV313" s="4"/>
      <c r="RW313" s="4"/>
      <c r="RX313" s="4"/>
      <c r="RY313" s="4"/>
      <c r="RZ313" s="4"/>
      <c r="SA313" s="4"/>
      <c r="SB313" s="4"/>
      <c r="SC313" s="4"/>
      <c r="SD313" s="4"/>
      <c r="SE313" s="4"/>
      <c r="SF313" s="4"/>
      <c r="SG313" s="4"/>
      <c r="SH313" s="4"/>
      <c r="SI313" s="4"/>
      <c r="SJ313" s="4"/>
      <c r="SK313" s="4"/>
      <c r="SL313" s="4"/>
      <c r="SM313" s="4"/>
      <c r="SN313" s="4"/>
      <c r="SO313" s="4"/>
      <c r="SP313" s="4"/>
      <c r="SQ313" s="4"/>
      <c r="SR313" s="4"/>
      <c r="SS313" s="4"/>
      <c r="ST313" s="4"/>
      <c r="SU313" s="4"/>
      <c r="SV313" s="4"/>
      <c r="SW313" s="4"/>
      <c r="SX313" s="4"/>
      <c r="SY313" s="4"/>
      <c r="SZ313" s="4"/>
      <c r="TA313" s="4"/>
      <c r="TB313" s="4"/>
      <c r="TC313" s="4"/>
      <c r="TD313" s="4"/>
      <c r="TE313" s="4"/>
      <c r="TF313" s="4"/>
      <c r="TG313" s="4"/>
      <c r="TH313" s="4"/>
      <c r="TI313" s="4"/>
      <c r="TJ313" s="4"/>
      <c r="TK313" s="4"/>
      <c r="TL313" s="4"/>
      <c r="TM313" s="4"/>
      <c r="TN313" s="4"/>
      <c r="TO313" s="4"/>
      <c r="TP313" s="4"/>
      <c r="TQ313" s="4"/>
      <c r="TR313" s="4"/>
      <c r="TS313" s="4"/>
      <c r="TT313" s="4"/>
      <c r="TU313" s="4"/>
      <c r="TV313" s="4"/>
      <c r="TW313" s="4"/>
      <c r="TX313" s="4"/>
      <c r="TY313" s="4"/>
      <c r="TZ313" s="4"/>
      <c r="UA313" s="4"/>
      <c r="UB313" s="4"/>
      <c r="UC313" s="4"/>
      <c r="UD313" s="4"/>
      <c r="UE313" s="4"/>
      <c r="UF313" s="4"/>
      <c r="UG313" s="4"/>
      <c r="UH313" s="4"/>
      <c r="UI313" s="4"/>
      <c r="UJ313" s="4"/>
      <c r="UK313" s="4"/>
      <c r="UL313" s="4"/>
      <c r="UM313" s="4"/>
      <c r="UN313" s="4"/>
      <c r="UO313" s="4"/>
      <c r="UP313" s="4"/>
      <c r="UQ313" s="4"/>
      <c r="UR313" s="4"/>
      <c r="US313" s="4"/>
      <c r="UT313" s="4"/>
      <c r="UU313" s="4"/>
      <c r="UV313" s="4"/>
      <c r="UW313" s="4"/>
      <c r="UX313" s="4"/>
      <c r="UY313" s="4"/>
      <c r="UZ313" s="4"/>
      <c r="VA313" s="4"/>
      <c r="VB313" s="4"/>
      <c r="VC313" s="4"/>
      <c r="VD313" s="4"/>
      <c r="VE313" s="4"/>
      <c r="VF313" s="4"/>
      <c r="VG313" s="4"/>
      <c r="VH313" s="4"/>
      <c r="VI313" s="4"/>
      <c r="VJ313" s="4"/>
      <c r="VK313" s="4"/>
      <c r="VL313" s="4"/>
      <c r="VM313" s="4"/>
      <c r="VN313" s="4"/>
      <c r="VO313" s="4"/>
      <c r="VP313" s="4"/>
      <c r="VQ313" s="4"/>
      <c r="VR313" s="4"/>
      <c r="VS313" s="4"/>
      <c r="VT313" s="4"/>
      <c r="VU313" s="4"/>
      <c r="VV313" s="4"/>
      <c r="VW313" s="4"/>
      <c r="VX313" s="4"/>
      <c r="VY313" s="4"/>
      <c r="VZ313" s="4"/>
      <c r="WA313" s="4"/>
      <c r="WB313" s="4"/>
      <c r="WC313" s="4"/>
      <c r="WD313" s="4"/>
      <c r="WE313" s="4"/>
      <c r="WF313" s="4"/>
      <c r="WG313" s="4"/>
      <c r="WH313" s="4"/>
      <c r="WI313" s="4"/>
      <c r="WJ313" s="4"/>
      <c r="WK313" s="4"/>
      <c r="WL313" s="4"/>
      <c r="WM313" s="4"/>
      <c r="WN313" s="4"/>
      <c r="WO313" s="4"/>
      <c r="WP313" s="4"/>
      <c r="WQ313" s="4"/>
      <c r="WR313" s="4"/>
      <c r="WS313" s="4"/>
      <c r="WT313" s="4"/>
      <c r="WU313" s="4"/>
      <c r="WV313" s="4"/>
      <c r="WW313" s="4"/>
      <c r="WX313" s="4"/>
      <c r="WY313" s="4"/>
      <c r="WZ313" s="4"/>
      <c r="XA313" s="4"/>
      <c r="XB313" s="4"/>
      <c r="XC313" s="4"/>
      <c r="XD313" s="4"/>
      <c r="XE313" s="4"/>
      <c r="XF313" s="4"/>
      <c r="XG313" s="4"/>
      <c r="XH313" s="4"/>
      <c r="XI313" s="4"/>
      <c r="XJ313" s="4"/>
      <c r="XK313" s="4"/>
      <c r="XL313" s="4"/>
      <c r="XM313" s="4"/>
      <c r="XN313" s="4"/>
      <c r="XO313" s="4"/>
      <c r="XP313" s="4"/>
      <c r="XQ313" s="4"/>
      <c r="XR313" s="4"/>
      <c r="XS313" s="4"/>
      <c r="XT313" s="4"/>
      <c r="XU313" s="4"/>
      <c r="XV313" s="4"/>
      <c r="XW313" s="4"/>
      <c r="XX313" s="4"/>
      <c r="XY313" s="4"/>
      <c r="XZ313" s="4"/>
      <c r="YA313" s="4"/>
      <c r="YB313" s="4"/>
      <c r="YC313" s="4"/>
      <c r="YD313" s="4"/>
      <c r="YE313" s="4"/>
      <c r="YF313" s="4"/>
      <c r="YG313" s="4"/>
      <c r="YH313" s="4"/>
      <c r="YI313" s="4"/>
      <c r="YJ313" s="4"/>
      <c r="YK313" s="4"/>
      <c r="YL313" s="4"/>
      <c r="YM313" s="4"/>
      <c r="YN313" s="4"/>
      <c r="YO313" s="4"/>
      <c r="YP313" s="4"/>
      <c r="YQ313" s="4"/>
      <c r="YR313" s="4"/>
      <c r="YS313" s="4"/>
      <c r="YT313" s="4"/>
      <c r="YU313" s="4"/>
      <c r="YV313" s="4"/>
      <c r="YW313" s="4"/>
      <c r="YX313" s="4"/>
      <c r="YY313" s="4"/>
      <c r="YZ313" s="4"/>
      <c r="ZA313" s="4"/>
      <c r="ZB313" s="4"/>
      <c r="ZC313" s="4"/>
      <c r="ZD313" s="4"/>
      <c r="ZE313" s="4"/>
      <c r="ZF313" s="4"/>
      <c r="ZG313" s="4"/>
      <c r="ZH313" s="4"/>
      <c r="ZI313" s="4"/>
      <c r="ZJ313" s="4"/>
      <c r="ZK313" s="4"/>
      <c r="ZL313" s="4"/>
      <c r="ZM313" s="4"/>
      <c r="ZN313" s="4"/>
      <c r="ZO313" s="4"/>
      <c r="ZP313" s="4"/>
      <c r="ZQ313" s="4"/>
      <c r="ZR313" s="4"/>
      <c r="ZS313" s="4"/>
      <c r="ZT313" s="4"/>
      <c r="ZU313" s="4"/>
      <c r="ZV313" s="4"/>
      <c r="ZW313" s="4"/>
      <c r="ZX313" s="4"/>
      <c r="ZY313" s="4"/>
      <c r="ZZ313" s="4"/>
      <c r="AAA313" s="4"/>
      <c r="AAB313" s="4"/>
      <c r="AAC313" s="4"/>
      <c r="AAD313" s="4"/>
      <c r="AAE313" s="4"/>
      <c r="AAF313" s="4"/>
      <c r="AAG313" s="4"/>
      <c r="AAH313" s="4"/>
      <c r="AAI313" s="4"/>
      <c r="AAJ313" s="4"/>
      <c r="AAK313" s="4"/>
      <c r="AAL313" s="4"/>
      <c r="AAM313" s="4"/>
      <c r="AAN313" s="4"/>
      <c r="AAO313" s="4"/>
      <c r="AAP313" s="4"/>
      <c r="AAQ313" s="4"/>
      <c r="AAR313" s="4"/>
      <c r="AAS313" s="4"/>
      <c r="AAT313" s="4"/>
      <c r="AAU313" s="4"/>
      <c r="AAV313" s="4"/>
      <c r="AAW313" s="4"/>
      <c r="AAX313" s="4"/>
      <c r="AAY313" s="4"/>
      <c r="AAZ313" s="4"/>
      <c r="ABA313" s="4"/>
      <c r="ABB313" s="4"/>
      <c r="ABC313" s="4"/>
      <c r="ABD313" s="4"/>
      <c r="ABE313" s="4"/>
      <c r="ABF313" s="4"/>
      <c r="ABG313" s="4"/>
      <c r="ABH313" s="4"/>
      <c r="ABI313" s="4"/>
      <c r="ABJ313" s="4"/>
      <c r="ABK313" s="4"/>
      <c r="ABL313" s="4"/>
      <c r="ABM313" s="4"/>
      <c r="ABN313" s="4"/>
      <c r="ABO313" s="4"/>
      <c r="ABP313" s="4"/>
      <c r="ABQ313" s="4"/>
      <c r="ABR313" s="4"/>
      <c r="ABS313" s="4"/>
      <c r="ABT313" s="4"/>
      <c r="ABU313" s="4"/>
      <c r="ABV313" s="4"/>
      <c r="ABW313" s="4"/>
      <c r="ABX313" s="4"/>
      <c r="ABY313" s="4"/>
      <c r="ABZ313" s="4"/>
      <c r="ACA313" s="4"/>
      <c r="ACB313" s="4"/>
      <c r="ACC313" s="4"/>
      <c r="ACD313" s="4"/>
      <c r="ACE313" s="4"/>
      <c r="ACF313" s="4"/>
      <c r="ACG313" s="4"/>
      <c r="ACH313" s="4"/>
      <c r="ACI313" s="4"/>
      <c r="ACJ313" s="4"/>
      <c r="ACK313" s="4"/>
      <c r="ACL313" s="4"/>
      <c r="ACM313" s="4"/>
      <c r="ACN313" s="4"/>
      <c r="ACO313" s="4"/>
      <c r="ACP313" s="4"/>
      <c r="ACQ313" s="4"/>
      <c r="ACR313" s="4"/>
      <c r="ACS313" s="4"/>
      <c r="ACT313" s="4"/>
      <c r="ACU313" s="4"/>
      <c r="ACV313" s="4"/>
      <c r="ACW313" s="4"/>
      <c r="ACX313" s="4"/>
      <c r="ACY313" s="4"/>
      <c r="ACZ313" s="4"/>
      <c r="ADA313" s="4"/>
      <c r="ADB313" s="4"/>
      <c r="ADC313" s="4"/>
      <c r="ADD313" s="4"/>
      <c r="ADE313" s="4"/>
      <c r="ADF313" s="4"/>
      <c r="ADG313" s="4"/>
      <c r="ADH313" s="4"/>
      <c r="ADI313" s="4"/>
      <c r="ADJ313" s="4"/>
      <c r="ADK313" s="4"/>
      <c r="ADL313" s="4"/>
      <c r="ADM313" s="4"/>
      <c r="ADN313" s="4"/>
      <c r="ADO313" s="4"/>
      <c r="ADP313" s="4"/>
      <c r="ADQ313" s="4"/>
      <c r="ADR313" s="4"/>
      <c r="ADS313" s="4"/>
      <c r="ADT313" s="4"/>
      <c r="ADU313" s="4"/>
      <c r="ADV313" s="4"/>
      <c r="ADW313" s="4"/>
      <c r="ADX313" s="4"/>
      <c r="ADY313" s="4"/>
      <c r="ADZ313" s="4"/>
      <c r="AEA313" s="4"/>
      <c r="AEB313" s="4"/>
      <c r="AEC313" s="4"/>
      <c r="AED313" s="4"/>
      <c r="AEE313" s="4"/>
      <c r="AEF313" s="4"/>
      <c r="AEG313" s="4"/>
      <c r="AEH313" s="4"/>
      <c r="AEI313" s="4"/>
      <c r="AEJ313" s="4"/>
      <c r="AEK313" s="4"/>
      <c r="AEL313" s="4"/>
      <c r="AEM313" s="4"/>
      <c r="AEN313" s="4"/>
      <c r="AEO313" s="4"/>
      <c r="AEP313" s="4"/>
      <c r="AEQ313" s="4"/>
      <c r="AER313" s="4"/>
      <c r="AES313" s="4"/>
      <c r="AET313" s="4"/>
      <c r="AEU313" s="4"/>
      <c r="AEV313" s="4"/>
      <c r="AEW313" s="4"/>
      <c r="AEX313" s="4"/>
      <c r="AEY313" s="4"/>
      <c r="AEZ313" s="4"/>
      <c r="AFA313" s="4"/>
      <c r="AFB313" s="4"/>
      <c r="AFC313" s="4"/>
      <c r="AFD313" s="4"/>
      <c r="AFE313" s="4"/>
      <c r="AFF313" s="4"/>
      <c r="AFG313" s="4"/>
      <c r="AFH313" s="4"/>
      <c r="AFI313" s="4"/>
      <c r="AFJ313" s="4"/>
      <c r="AFK313" s="4"/>
      <c r="AFL313" s="4"/>
      <c r="AFM313" s="4"/>
      <c r="AFN313" s="4"/>
      <c r="AFO313" s="4"/>
      <c r="AFP313" s="4"/>
      <c r="AFQ313" s="4"/>
      <c r="AFR313" s="4"/>
      <c r="AFS313" s="4"/>
      <c r="AFT313" s="4"/>
      <c r="AFU313" s="4"/>
      <c r="AFV313" s="4"/>
      <c r="AFW313" s="4"/>
      <c r="AFX313" s="4"/>
      <c r="AFY313" s="4"/>
      <c r="AFZ313" s="4"/>
      <c r="AGA313" s="4"/>
      <c r="AGB313" s="4"/>
      <c r="AGC313" s="4"/>
      <c r="AGD313" s="4"/>
      <c r="AGE313" s="4"/>
      <c r="AGF313" s="4"/>
      <c r="AGG313" s="4"/>
      <c r="AGH313" s="4"/>
      <c r="AGI313" s="4"/>
      <c r="AGJ313" s="4"/>
      <c r="AGK313" s="4"/>
      <c r="AGL313" s="4"/>
      <c r="AGM313" s="4"/>
      <c r="AGN313" s="4"/>
      <c r="AGO313" s="4"/>
      <c r="AGP313" s="4"/>
      <c r="AGQ313" s="4"/>
      <c r="AGR313" s="4"/>
      <c r="AGS313" s="4"/>
      <c r="AGT313" s="4"/>
      <c r="AGU313" s="4"/>
      <c r="AGV313" s="4"/>
      <c r="AGW313" s="4"/>
      <c r="AGX313" s="4"/>
      <c r="AGY313" s="4"/>
      <c r="AGZ313" s="4"/>
      <c r="AHA313" s="4"/>
      <c r="AHB313" s="4"/>
      <c r="AHC313" s="4"/>
      <c r="AHD313" s="4"/>
      <c r="AHE313" s="4"/>
      <c r="AHF313" s="4"/>
      <c r="AHG313" s="4"/>
      <c r="AHH313" s="4"/>
      <c r="AHI313" s="4"/>
      <c r="AHJ313" s="4"/>
      <c r="AHK313" s="4"/>
      <c r="AHL313" s="4"/>
      <c r="AHM313" s="4"/>
      <c r="AHN313" s="4"/>
      <c r="AHO313" s="4"/>
      <c r="AHP313" s="4"/>
      <c r="AHQ313" s="4"/>
      <c r="AHR313" s="4"/>
      <c r="AHS313" s="4"/>
      <c r="AHT313" s="4"/>
      <c r="AHU313" s="4"/>
      <c r="AHV313" s="4"/>
      <c r="AHW313" s="4"/>
      <c r="AHX313" s="4"/>
      <c r="AHY313" s="4"/>
      <c r="AHZ313" s="4"/>
      <c r="AIA313" s="4"/>
      <c r="AIB313" s="4"/>
      <c r="AIC313" s="4"/>
      <c r="AID313" s="4"/>
      <c r="AIE313" s="4"/>
      <c r="AIF313" s="4"/>
      <c r="AIG313" s="4"/>
      <c r="AIH313" s="4"/>
      <c r="AII313" s="4"/>
      <c r="AIJ313" s="4"/>
      <c r="AIK313" s="4"/>
      <c r="AIL313" s="4"/>
      <c r="AIM313" s="4"/>
      <c r="AIN313" s="4"/>
      <c r="AIO313" s="4"/>
      <c r="AIP313" s="4"/>
      <c r="AIQ313" s="4"/>
      <c r="AIR313" s="4"/>
      <c r="AIS313" s="4"/>
      <c r="AIT313" s="4"/>
      <c r="AIU313" s="4"/>
      <c r="AIV313" s="4"/>
      <c r="AIW313" s="4"/>
      <c r="AIX313" s="4"/>
      <c r="AIY313" s="4"/>
      <c r="AIZ313" s="4"/>
      <c r="AJA313" s="4"/>
      <c r="AJB313" s="4"/>
      <c r="AJC313" s="4"/>
      <c r="AJD313" s="4"/>
      <c r="AJE313" s="4"/>
      <c r="AJF313" s="4"/>
      <c r="AJG313" s="4"/>
      <c r="AJH313" s="4"/>
      <c r="AJI313" s="4"/>
      <c r="AJJ313" s="4"/>
      <c r="AJK313" s="4"/>
      <c r="AJL313" s="4"/>
      <c r="AJM313" s="4"/>
      <c r="AJN313" s="4"/>
      <c r="AJO313" s="4"/>
      <c r="AJP313" s="4"/>
      <c r="AJQ313" s="4"/>
      <c r="AJR313" s="4"/>
      <c r="AJS313" s="4"/>
      <c r="AJT313" s="4"/>
      <c r="AJU313" s="4"/>
      <c r="AJV313" s="4"/>
      <c r="AJW313" s="4"/>
      <c r="AJX313" s="4"/>
      <c r="AJY313" s="4"/>
      <c r="AJZ313" s="4"/>
      <c r="AKA313" s="4"/>
      <c r="AKB313" s="4"/>
      <c r="AKC313" s="4"/>
      <c r="AKD313" s="4"/>
      <c r="AKE313" s="4"/>
      <c r="AKF313" s="4"/>
      <c r="AKG313" s="4"/>
      <c r="AKH313" s="4"/>
      <c r="AKI313" s="4"/>
      <c r="AKJ313" s="4"/>
      <c r="AKK313" s="4"/>
      <c r="AKL313" s="4"/>
      <c r="AKM313" s="4"/>
      <c r="AKN313" s="4"/>
      <c r="AKO313" s="4"/>
      <c r="AKP313" s="4"/>
      <c r="AKQ313" s="4"/>
      <c r="AKR313" s="4"/>
      <c r="AKS313" s="4"/>
      <c r="AKT313" s="4"/>
      <c r="AKU313" s="4"/>
      <c r="AKV313" s="4"/>
      <c r="AKW313" s="4"/>
      <c r="AKX313" s="4"/>
      <c r="AKY313" s="4"/>
      <c r="AKZ313" s="4"/>
      <c r="ALA313" s="4"/>
      <c r="ALB313" s="4"/>
      <c r="ALC313" s="4"/>
      <c r="ALD313" s="4"/>
      <c r="ALE313" s="4"/>
      <c r="ALF313" s="4"/>
      <c r="ALG313" s="4"/>
      <c r="ALH313" s="4"/>
      <c r="ALI313" s="4"/>
      <c r="ALJ313" s="4"/>
      <c r="ALK313" s="4"/>
      <c r="ALL313" s="4"/>
      <c r="ALM313" s="4"/>
      <c r="ALN313" s="4"/>
      <c r="ALO313" s="4"/>
      <c r="ALP313" s="4"/>
      <c r="ALQ313" s="4"/>
      <c r="ALR313" s="4"/>
      <c r="ALS313" s="4"/>
      <c r="ALT313" s="4"/>
      <c r="ALU313" s="4"/>
      <c r="ALV313" s="4"/>
      <c r="ALW313" s="4"/>
      <c r="ALX313" s="4"/>
      <c r="ALY313" s="4"/>
      <c r="ALZ313" s="4"/>
      <c r="AMA313" s="4"/>
      <c r="AMB313" s="4"/>
      <c r="AMC313" s="4"/>
      <c r="AMD313" s="4"/>
      <c r="AME313" s="4"/>
      <c r="AMF313" s="4"/>
      <c r="AMG313" s="4"/>
      <c r="AMH313" s="4"/>
      <c r="AMI313" s="4"/>
      <c r="AMJ313" s="4"/>
      <c r="AMK313" s="4"/>
    </row>
    <row r="314" spans="1:1025" ht="17.100000000000001" customHeight="1">
      <c r="A314" s="21" t="s">
        <v>1232</v>
      </c>
      <c r="B314" s="20">
        <f>SUM(C314:W314)</f>
        <v>39</v>
      </c>
      <c r="D314" s="20">
        <v>0</v>
      </c>
      <c r="E314" s="3">
        <v>0</v>
      </c>
      <c r="F314" s="3">
        <v>0</v>
      </c>
      <c r="H314" s="4"/>
      <c r="N314" s="4">
        <v>39</v>
      </c>
    </row>
    <row r="315" spans="1:1025" ht="17.100000000000001" customHeight="1">
      <c r="A315" s="21" t="s">
        <v>1233</v>
      </c>
      <c r="B315" s="20">
        <f>SUM(C315:W315)</f>
        <v>39</v>
      </c>
      <c r="D315" s="20">
        <v>0</v>
      </c>
      <c r="E315" s="3">
        <v>0</v>
      </c>
      <c r="F315" s="3">
        <v>0</v>
      </c>
      <c r="H315" s="4">
        <f>SUM(39)</f>
        <v>39</v>
      </c>
    </row>
    <row r="316" spans="1:1025" ht="17.100000000000001" customHeight="1">
      <c r="A316" s="21" t="s">
        <v>1234</v>
      </c>
      <c r="B316" s="20">
        <f>SUM(C316:W316)</f>
        <v>39</v>
      </c>
      <c r="D316" s="20">
        <v>0</v>
      </c>
      <c r="E316" s="3">
        <v>0</v>
      </c>
      <c r="F316" s="3">
        <v>0</v>
      </c>
      <c r="H316" s="4">
        <f>SUM(39)</f>
        <v>39</v>
      </c>
    </row>
    <row r="317" spans="1:1025" ht="17.100000000000001" customHeight="1">
      <c r="A317" s="21" t="s">
        <v>1235</v>
      </c>
      <c r="B317" s="20">
        <f>SUM(C317:W317)</f>
        <v>39</v>
      </c>
      <c r="D317" s="20">
        <v>0</v>
      </c>
      <c r="E317" s="3">
        <v>0</v>
      </c>
      <c r="F317" s="3">
        <v>0</v>
      </c>
      <c r="H317" s="4">
        <f>SUM(39)</f>
        <v>39</v>
      </c>
    </row>
    <row r="318" spans="1:1025" ht="17.100000000000001" customHeight="1">
      <c r="A318" s="21" t="s">
        <v>1236</v>
      </c>
      <c r="B318" s="20">
        <f>SUM(C318:W318)</f>
        <v>37</v>
      </c>
      <c r="D318" s="20">
        <v>0</v>
      </c>
      <c r="E318" s="3">
        <v>0</v>
      </c>
      <c r="F318" s="3">
        <v>0</v>
      </c>
      <c r="H318" s="4"/>
      <c r="M318" s="4">
        <v>37</v>
      </c>
      <c r="JA318" s="4"/>
      <c r="JB318" s="4"/>
      <c r="JC318" s="4"/>
      <c r="JD318" s="4"/>
      <c r="JE318" s="4"/>
      <c r="JF318" s="4"/>
      <c r="JG318" s="4"/>
      <c r="JH318" s="4"/>
      <c r="JI318" s="4"/>
      <c r="JJ318" s="4"/>
      <c r="JK318" s="4"/>
      <c r="JL318" s="4"/>
      <c r="JM318" s="4"/>
      <c r="JN318" s="4"/>
      <c r="JO318" s="4"/>
      <c r="JP318" s="4"/>
      <c r="JQ318" s="4"/>
      <c r="JR318" s="4"/>
      <c r="JS318" s="4"/>
      <c r="JT318" s="4"/>
      <c r="JU318" s="4"/>
      <c r="JV318" s="4"/>
      <c r="JW318" s="4"/>
      <c r="JX318" s="4"/>
      <c r="JY318" s="4"/>
      <c r="JZ318" s="4"/>
      <c r="KA318" s="4"/>
      <c r="KB318" s="4"/>
      <c r="KC318" s="4"/>
      <c r="KD318" s="4"/>
      <c r="KE318" s="4"/>
      <c r="KF318" s="4"/>
      <c r="KG318" s="4"/>
      <c r="KH318" s="4"/>
      <c r="KI318" s="4"/>
      <c r="KJ318" s="4"/>
      <c r="KK318" s="4"/>
      <c r="KL318" s="4"/>
      <c r="KM318" s="4"/>
      <c r="KN318" s="4"/>
      <c r="KO318" s="4"/>
      <c r="KP318" s="4"/>
      <c r="KQ318" s="4"/>
      <c r="KR318" s="4"/>
      <c r="KS318" s="4"/>
      <c r="KT318" s="4"/>
      <c r="KU318" s="4"/>
      <c r="KV318" s="4"/>
      <c r="KW318" s="4"/>
      <c r="KX318" s="4"/>
      <c r="KY318" s="4"/>
      <c r="KZ318" s="4"/>
      <c r="LA318" s="4"/>
      <c r="LB318" s="4"/>
      <c r="LC318" s="4"/>
      <c r="LD318" s="4"/>
      <c r="LE318" s="4"/>
      <c r="LF318" s="4"/>
      <c r="LG318" s="4"/>
      <c r="LH318" s="4"/>
      <c r="LI318" s="4"/>
      <c r="LJ318" s="4"/>
      <c r="LK318" s="4"/>
      <c r="LL318" s="4"/>
      <c r="LM318" s="4"/>
      <c r="LN318" s="4"/>
      <c r="LO318" s="4"/>
      <c r="LP318" s="4"/>
      <c r="LQ318" s="4"/>
      <c r="LR318" s="4"/>
      <c r="LS318" s="4"/>
      <c r="LT318" s="4"/>
      <c r="LU318" s="4"/>
      <c r="LV318" s="4"/>
      <c r="LW318" s="4"/>
      <c r="LX318" s="4"/>
      <c r="LY318" s="4"/>
      <c r="LZ318" s="4"/>
      <c r="MA318" s="4"/>
      <c r="MB318" s="4"/>
      <c r="MC318" s="4"/>
      <c r="MD318" s="4"/>
      <c r="ME318" s="4"/>
      <c r="MF318" s="4"/>
      <c r="MG318" s="4"/>
      <c r="MH318" s="4"/>
      <c r="MI318" s="4"/>
      <c r="MJ318" s="4"/>
      <c r="MK318" s="4"/>
      <c r="ML318" s="4"/>
      <c r="MM318" s="4"/>
      <c r="MN318" s="4"/>
      <c r="MO318" s="4"/>
      <c r="MP318" s="4"/>
      <c r="MQ318" s="4"/>
      <c r="MR318" s="4"/>
      <c r="MS318" s="4"/>
      <c r="MT318" s="4"/>
      <c r="MU318" s="4"/>
      <c r="MV318" s="4"/>
      <c r="MW318" s="4"/>
      <c r="MX318" s="4"/>
      <c r="MY318" s="4"/>
      <c r="MZ318" s="4"/>
      <c r="NA318" s="4"/>
      <c r="NB318" s="4"/>
      <c r="NC318" s="4"/>
      <c r="ND318" s="4"/>
      <c r="NE318" s="4"/>
      <c r="NF318" s="4"/>
      <c r="NG318" s="4"/>
      <c r="NH318" s="4"/>
      <c r="NI318" s="4"/>
      <c r="NJ318" s="4"/>
      <c r="NK318" s="4"/>
      <c r="NL318" s="4"/>
      <c r="NM318" s="4"/>
      <c r="NN318" s="4"/>
      <c r="NO318" s="4"/>
      <c r="NP318" s="4"/>
      <c r="NQ318" s="4"/>
      <c r="NR318" s="4"/>
      <c r="NS318" s="4"/>
      <c r="NT318" s="4"/>
      <c r="NU318" s="4"/>
      <c r="NV318" s="4"/>
      <c r="NW318" s="4"/>
      <c r="NX318" s="4"/>
      <c r="NY318" s="4"/>
      <c r="NZ318" s="4"/>
      <c r="OA318" s="4"/>
      <c r="OB318" s="4"/>
      <c r="OC318" s="4"/>
      <c r="OD318" s="4"/>
      <c r="OE318" s="4"/>
      <c r="OF318" s="4"/>
      <c r="OG318" s="4"/>
      <c r="OH318" s="4"/>
      <c r="OI318" s="4"/>
      <c r="OJ318" s="4"/>
      <c r="OK318" s="4"/>
      <c r="OL318" s="4"/>
      <c r="OM318" s="4"/>
      <c r="ON318" s="4"/>
      <c r="OO318" s="4"/>
      <c r="OP318" s="4"/>
      <c r="OQ318" s="4"/>
      <c r="OR318" s="4"/>
      <c r="OS318" s="4"/>
      <c r="OT318" s="4"/>
      <c r="OU318" s="4"/>
      <c r="OV318" s="4"/>
      <c r="OW318" s="4"/>
      <c r="OX318" s="4"/>
      <c r="OY318" s="4"/>
      <c r="OZ318" s="4"/>
      <c r="PA318" s="4"/>
      <c r="PB318" s="4"/>
      <c r="PC318" s="4"/>
      <c r="PD318" s="4"/>
      <c r="PE318" s="4"/>
      <c r="PF318" s="4"/>
      <c r="PG318" s="4"/>
      <c r="PH318" s="4"/>
      <c r="PI318" s="4"/>
      <c r="PJ318" s="4"/>
      <c r="PK318" s="4"/>
      <c r="PL318" s="4"/>
      <c r="PM318" s="4"/>
      <c r="PN318" s="4"/>
      <c r="PO318" s="4"/>
      <c r="PP318" s="4"/>
      <c r="PQ318" s="4"/>
      <c r="PR318" s="4"/>
      <c r="PS318" s="4"/>
      <c r="PT318" s="4"/>
      <c r="PU318" s="4"/>
      <c r="PV318" s="4"/>
      <c r="PW318" s="4"/>
      <c r="PX318" s="4"/>
      <c r="PY318" s="4"/>
      <c r="PZ318" s="4"/>
      <c r="QA318" s="4"/>
      <c r="QB318" s="4"/>
      <c r="QC318" s="4"/>
      <c r="QD318" s="4"/>
      <c r="QE318" s="4"/>
      <c r="QF318" s="4"/>
      <c r="QG318" s="4"/>
      <c r="QH318" s="4"/>
      <c r="QI318" s="4"/>
      <c r="QJ318" s="4"/>
      <c r="QK318" s="4"/>
      <c r="QL318" s="4"/>
      <c r="QM318" s="4"/>
      <c r="QN318" s="4"/>
      <c r="QO318" s="4"/>
      <c r="QP318" s="4"/>
      <c r="QQ318" s="4"/>
      <c r="QR318" s="4"/>
      <c r="QS318" s="4"/>
      <c r="QT318" s="4"/>
      <c r="QU318" s="4"/>
      <c r="QV318" s="4"/>
      <c r="QW318" s="4"/>
      <c r="QX318" s="4"/>
      <c r="QY318" s="4"/>
      <c r="QZ318" s="4"/>
      <c r="RA318" s="4"/>
      <c r="RB318" s="4"/>
      <c r="RC318" s="4"/>
      <c r="RD318" s="4"/>
      <c r="RE318" s="4"/>
      <c r="RF318" s="4"/>
      <c r="RG318" s="4"/>
      <c r="RH318" s="4"/>
      <c r="RI318" s="4"/>
      <c r="RJ318" s="4"/>
      <c r="RK318" s="4"/>
      <c r="RL318" s="4"/>
      <c r="RM318" s="4"/>
      <c r="RN318" s="4"/>
      <c r="RO318" s="4"/>
      <c r="RP318" s="4"/>
      <c r="RQ318" s="4"/>
      <c r="RR318" s="4"/>
      <c r="RS318" s="4"/>
      <c r="RT318" s="4"/>
      <c r="RU318" s="4"/>
      <c r="RV318" s="4"/>
      <c r="RW318" s="4"/>
      <c r="RX318" s="4"/>
      <c r="RY318" s="4"/>
      <c r="RZ318" s="4"/>
      <c r="SA318" s="4"/>
      <c r="SB318" s="4"/>
      <c r="SC318" s="4"/>
      <c r="SD318" s="4"/>
      <c r="SE318" s="4"/>
      <c r="SF318" s="4"/>
      <c r="SG318" s="4"/>
      <c r="SH318" s="4"/>
      <c r="SI318" s="4"/>
      <c r="SJ318" s="4"/>
      <c r="SK318" s="4"/>
      <c r="SL318" s="4"/>
      <c r="SM318" s="4"/>
      <c r="SN318" s="4"/>
      <c r="SO318" s="4"/>
      <c r="SP318" s="4"/>
      <c r="SQ318" s="4"/>
      <c r="SR318" s="4"/>
      <c r="SS318" s="4"/>
      <c r="ST318" s="4"/>
      <c r="SU318" s="4"/>
      <c r="SV318" s="4"/>
      <c r="SW318" s="4"/>
      <c r="SX318" s="4"/>
      <c r="SY318" s="4"/>
      <c r="SZ318" s="4"/>
      <c r="TA318" s="4"/>
      <c r="TB318" s="4"/>
      <c r="TC318" s="4"/>
      <c r="TD318" s="4"/>
      <c r="TE318" s="4"/>
      <c r="TF318" s="4"/>
      <c r="TG318" s="4"/>
      <c r="TH318" s="4"/>
      <c r="TI318" s="4"/>
      <c r="TJ318" s="4"/>
      <c r="TK318" s="4"/>
      <c r="TL318" s="4"/>
      <c r="TM318" s="4"/>
      <c r="TN318" s="4"/>
      <c r="TO318" s="4"/>
      <c r="TP318" s="4"/>
      <c r="TQ318" s="4"/>
      <c r="TR318" s="4"/>
      <c r="TS318" s="4"/>
      <c r="TT318" s="4"/>
      <c r="TU318" s="4"/>
      <c r="TV318" s="4"/>
      <c r="TW318" s="4"/>
      <c r="TX318" s="4"/>
      <c r="TY318" s="4"/>
      <c r="TZ318" s="4"/>
      <c r="UA318" s="4"/>
      <c r="UB318" s="4"/>
      <c r="UC318" s="4"/>
      <c r="UD318" s="4"/>
      <c r="UE318" s="4"/>
      <c r="UF318" s="4"/>
      <c r="UG318" s="4"/>
      <c r="UH318" s="4"/>
      <c r="UI318" s="4"/>
      <c r="UJ318" s="4"/>
      <c r="UK318" s="4"/>
      <c r="UL318" s="4"/>
      <c r="UM318" s="4"/>
      <c r="UN318" s="4"/>
      <c r="UO318" s="4"/>
      <c r="UP318" s="4"/>
      <c r="UQ318" s="4"/>
      <c r="UR318" s="4"/>
      <c r="US318" s="4"/>
      <c r="UT318" s="4"/>
      <c r="UU318" s="4"/>
      <c r="UV318" s="4"/>
      <c r="UW318" s="4"/>
      <c r="UX318" s="4"/>
      <c r="UY318" s="4"/>
      <c r="UZ318" s="4"/>
      <c r="VA318" s="4"/>
      <c r="VB318" s="4"/>
      <c r="VC318" s="4"/>
      <c r="VD318" s="4"/>
      <c r="VE318" s="4"/>
      <c r="VF318" s="4"/>
      <c r="VG318" s="4"/>
      <c r="VH318" s="4"/>
      <c r="VI318" s="4"/>
      <c r="VJ318" s="4"/>
      <c r="VK318" s="4"/>
      <c r="VL318" s="4"/>
      <c r="VM318" s="4"/>
      <c r="VN318" s="4"/>
      <c r="VO318" s="4"/>
      <c r="VP318" s="4"/>
      <c r="VQ318" s="4"/>
      <c r="VR318" s="4"/>
      <c r="VS318" s="4"/>
      <c r="VT318" s="4"/>
      <c r="VU318" s="4"/>
      <c r="VV318" s="4"/>
      <c r="VW318" s="4"/>
      <c r="VX318" s="4"/>
      <c r="VY318" s="4"/>
      <c r="VZ318" s="4"/>
      <c r="WA318" s="4"/>
      <c r="WB318" s="4"/>
      <c r="WC318" s="4"/>
      <c r="WD318" s="4"/>
      <c r="WE318" s="4"/>
      <c r="WF318" s="4"/>
      <c r="WG318" s="4"/>
      <c r="WH318" s="4"/>
      <c r="WI318" s="4"/>
      <c r="WJ318" s="4"/>
      <c r="WK318" s="4"/>
      <c r="WL318" s="4"/>
      <c r="WM318" s="4"/>
      <c r="WN318" s="4"/>
      <c r="WO318" s="4"/>
      <c r="WP318" s="4"/>
      <c r="WQ318" s="4"/>
      <c r="WR318" s="4"/>
      <c r="WS318" s="4"/>
      <c r="WT318" s="4"/>
      <c r="WU318" s="4"/>
      <c r="WV318" s="4"/>
      <c r="WW318" s="4"/>
      <c r="WX318" s="4"/>
      <c r="WY318" s="4"/>
      <c r="WZ318" s="4"/>
      <c r="XA318" s="4"/>
      <c r="XB318" s="4"/>
      <c r="XC318" s="4"/>
      <c r="XD318" s="4"/>
      <c r="XE318" s="4"/>
      <c r="XF318" s="4"/>
      <c r="XG318" s="4"/>
      <c r="XH318" s="4"/>
      <c r="XI318" s="4"/>
      <c r="XJ318" s="4"/>
      <c r="XK318" s="4"/>
      <c r="XL318" s="4"/>
      <c r="XM318" s="4"/>
      <c r="XN318" s="4"/>
      <c r="XO318" s="4"/>
      <c r="XP318" s="4"/>
      <c r="XQ318" s="4"/>
      <c r="XR318" s="4"/>
      <c r="XS318" s="4"/>
      <c r="XT318" s="4"/>
      <c r="XU318" s="4"/>
      <c r="XV318" s="4"/>
      <c r="XW318" s="4"/>
      <c r="XX318" s="4"/>
      <c r="XY318" s="4"/>
      <c r="XZ318" s="4"/>
      <c r="YA318" s="4"/>
      <c r="YB318" s="4"/>
      <c r="YC318" s="4"/>
      <c r="YD318" s="4"/>
      <c r="YE318" s="4"/>
      <c r="YF318" s="4"/>
      <c r="YG318" s="4"/>
      <c r="YH318" s="4"/>
      <c r="YI318" s="4"/>
      <c r="YJ318" s="4"/>
      <c r="YK318" s="4"/>
      <c r="YL318" s="4"/>
      <c r="YM318" s="4"/>
      <c r="YN318" s="4"/>
      <c r="YO318" s="4"/>
      <c r="YP318" s="4"/>
      <c r="YQ318" s="4"/>
      <c r="YR318" s="4"/>
      <c r="YS318" s="4"/>
      <c r="YT318" s="4"/>
      <c r="YU318" s="4"/>
      <c r="YV318" s="4"/>
      <c r="YW318" s="4"/>
      <c r="YX318" s="4"/>
      <c r="YY318" s="4"/>
      <c r="YZ318" s="4"/>
      <c r="ZA318" s="4"/>
      <c r="ZB318" s="4"/>
      <c r="ZC318" s="4"/>
      <c r="ZD318" s="4"/>
      <c r="ZE318" s="4"/>
      <c r="ZF318" s="4"/>
      <c r="ZG318" s="4"/>
      <c r="ZH318" s="4"/>
      <c r="ZI318" s="4"/>
      <c r="ZJ318" s="4"/>
      <c r="ZK318" s="4"/>
      <c r="ZL318" s="4"/>
      <c r="ZM318" s="4"/>
      <c r="ZN318" s="4"/>
      <c r="ZO318" s="4"/>
      <c r="ZP318" s="4"/>
      <c r="ZQ318" s="4"/>
      <c r="ZR318" s="4"/>
      <c r="ZS318" s="4"/>
      <c r="ZT318" s="4"/>
      <c r="ZU318" s="4"/>
      <c r="ZV318" s="4"/>
      <c r="ZW318" s="4"/>
      <c r="ZX318" s="4"/>
      <c r="ZY318" s="4"/>
      <c r="ZZ318" s="4"/>
      <c r="AAA318" s="4"/>
      <c r="AAB318" s="4"/>
      <c r="AAC318" s="4"/>
      <c r="AAD318" s="4"/>
      <c r="AAE318" s="4"/>
      <c r="AAF318" s="4"/>
      <c r="AAG318" s="4"/>
      <c r="AAH318" s="4"/>
      <c r="AAI318" s="4"/>
      <c r="AAJ318" s="4"/>
      <c r="AAK318" s="4"/>
      <c r="AAL318" s="4"/>
      <c r="AAM318" s="4"/>
      <c r="AAN318" s="4"/>
      <c r="AAO318" s="4"/>
      <c r="AAP318" s="4"/>
      <c r="AAQ318" s="4"/>
      <c r="AAR318" s="4"/>
      <c r="AAS318" s="4"/>
      <c r="AAT318" s="4"/>
      <c r="AAU318" s="4"/>
      <c r="AAV318" s="4"/>
      <c r="AAW318" s="4"/>
      <c r="AAX318" s="4"/>
      <c r="AAY318" s="4"/>
      <c r="AAZ318" s="4"/>
      <c r="ABA318" s="4"/>
      <c r="ABB318" s="4"/>
      <c r="ABC318" s="4"/>
      <c r="ABD318" s="4"/>
      <c r="ABE318" s="4"/>
      <c r="ABF318" s="4"/>
      <c r="ABG318" s="4"/>
      <c r="ABH318" s="4"/>
      <c r="ABI318" s="4"/>
      <c r="ABJ318" s="4"/>
      <c r="ABK318" s="4"/>
      <c r="ABL318" s="4"/>
      <c r="ABM318" s="4"/>
      <c r="ABN318" s="4"/>
      <c r="ABO318" s="4"/>
      <c r="ABP318" s="4"/>
      <c r="ABQ318" s="4"/>
      <c r="ABR318" s="4"/>
      <c r="ABS318" s="4"/>
      <c r="ABT318" s="4"/>
      <c r="ABU318" s="4"/>
      <c r="ABV318" s="4"/>
      <c r="ABW318" s="4"/>
      <c r="ABX318" s="4"/>
      <c r="ABY318" s="4"/>
      <c r="ABZ318" s="4"/>
      <c r="ACA318" s="4"/>
      <c r="ACB318" s="4"/>
      <c r="ACC318" s="4"/>
      <c r="ACD318" s="4"/>
      <c r="ACE318" s="4"/>
      <c r="ACF318" s="4"/>
      <c r="ACG318" s="4"/>
      <c r="ACH318" s="4"/>
      <c r="ACI318" s="4"/>
      <c r="ACJ318" s="4"/>
      <c r="ACK318" s="4"/>
      <c r="ACL318" s="4"/>
      <c r="ACM318" s="4"/>
      <c r="ACN318" s="4"/>
      <c r="ACO318" s="4"/>
      <c r="ACP318" s="4"/>
      <c r="ACQ318" s="4"/>
      <c r="ACR318" s="4"/>
      <c r="ACS318" s="4"/>
      <c r="ACT318" s="4"/>
      <c r="ACU318" s="4"/>
      <c r="ACV318" s="4"/>
      <c r="ACW318" s="4"/>
      <c r="ACX318" s="4"/>
      <c r="ACY318" s="4"/>
      <c r="ACZ318" s="4"/>
      <c r="ADA318" s="4"/>
      <c r="ADB318" s="4"/>
      <c r="ADC318" s="4"/>
      <c r="ADD318" s="4"/>
      <c r="ADE318" s="4"/>
      <c r="ADF318" s="4"/>
      <c r="ADG318" s="4"/>
      <c r="ADH318" s="4"/>
      <c r="ADI318" s="4"/>
      <c r="ADJ318" s="4"/>
      <c r="ADK318" s="4"/>
      <c r="ADL318" s="4"/>
      <c r="ADM318" s="4"/>
      <c r="ADN318" s="4"/>
      <c r="ADO318" s="4"/>
      <c r="ADP318" s="4"/>
      <c r="ADQ318" s="4"/>
      <c r="ADR318" s="4"/>
      <c r="ADS318" s="4"/>
      <c r="ADT318" s="4"/>
      <c r="ADU318" s="4"/>
      <c r="ADV318" s="4"/>
      <c r="ADW318" s="4"/>
      <c r="ADX318" s="4"/>
      <c r="ADY318" s="4"/>
      <c r="ADZ318" s="4"/>
      <c r="AEA318" s="4"/>
      <c r="AEB318" s="4"/>
      <c r="AEC318" s="4"/>
      <c r="AED318" s="4"/>
      <c r="AEE318" s="4"/>
      <c r="AEF318" s="4"/>
      <c r="AEG318" s="4"/>
      <c r="AEH318" s="4"/>
      <c r="AEI318" s="4"/>
      <c r="AEJ318" s="4"/>
      <c r="AEK318" s="4"/>
      <c r="AEL318" s="4"/>
      <c r="AEM318" s="4"/>
      <c r="AEN318" s="4"/>
      <c r="AEO318" s="4"/>
      <c r="AEP318" s="4"/>
      <c r="AEQ318" s="4"/>
      <c r="AER318" s="4"/>
      <c r="AES318" s="4"/>
      <c r="AET318" s="4"/>
      <c r="AEU318" s="4"/>
      <c r="AEV318" s="4"/>
      <c r="AEW318" s="4"/>
      <c r="AEX318" s="4"/>
      <c r="AEY318" s="4"/>
      <c r="AEZ318" s="4"/>
      <c r="AFA318" s="4"/>
      <c r="AFB318" s="4"/>
      <c r="AFC318" s="4"/>
      <c r="AFD318" s="4"/>
      <c r="AFE318" s="4"/>
      <c r="AFF318" s="4"/>
      <c r="AFG318" s="4"/>
      <c r="AFH318" s="4"/>
      <c r="AFI318" s="4"/>
      <c r="AFJ318" s="4"/>
      <c r="AFK318" s="4"/>
      <c r="AFL318" s="4"/>
      <c r="AFM318" s="4"/>
      <c r="AFN318" s="4"/>
      <c r="AFO318" s="4"/>
      <c r="AFP318" s="4"/>
      <c r="AFQ318" s="4"/>
      <c r="AFR318" s="4"/>
      <c r="AFS318" s="4"/>
      <c r="AFT318" s="4"/>
      <c r="AFU318" s="4"/>
      <c r="AFV318" s="4"/>
      <c r="AFW318" s="4"/>
      <c r="AFX318" s="4"/>
      <c r="AFY318" s="4"/>
      <c r="AFZ318" s="4"/>
      <c r="AGA318" s="4"/>
      <c r="AGB318" s="4"/>
      <c r="AGC318" s="4"/>
      <c r="AGD318" s="4"/>
      <c r="AGE318" s="4"/>
      <c r="AGF318" s="4"/>
      <c r="AGG318" s="4"/>
      <c r="AGH318" s="4"/>
      <c r="AGI318" s="4"/>
      <c r="AGJ318" s="4"/>
      <c r="AGK318" s="4"/>
      <c r="AGL318" s="4"/>
      <c r="AGM318" s="4"/>
      <c r="AGN318" s="4"/>
      <c r="AGO318" s="4"/>
      <c r="AGP318" s="4"/>
      <c r="AGQ318" s="4"/>
      <c r="AGR318" s="4"/>
      <c r="AGS318" s="4"/>
      <c r="AGT318" s="4"/>
      <c r="AGU318" s="4"/>
      <c r="AGV318" s="4"/>
      <c r="AGW318" s="4"/>
      <c r="AGX318" s="4"/>
      <c r="AGY318" s="4"/>
      <c r="AGZ318" s="4"/>
      <c r="AHA318" s="4"/>
      <c r="AHB318" s="4"/>
      <c r="AHC318" s="4"/>
      <c r="AHD318" s="4"/>
      <c r="AHE318" s="4"/>
      <c r="AHF318" s="4"/>
      <c r="AHG318" s="4"/>
      <c r="AHH318" s="4"/>
      <c r="AHI318" s="4"/>
      <c r="AHJ318" s="4"/>
      <c r="AHK318" s="4"/>
      <c r="AHL318" s="4"/>
      <c r="AHM318" s="4"/>
      <c r="AHN318" s="4"/>
      <c r="AHO318" s="4"/>
      <c r="AHP318" s="4"/>
      <c r="AHQ318" s="4"/>
      <c r="AHR318" s="4"/>
      <c r="AHS318" s="4"/>
      <c r="AHT318" s="4"/>
      <c r="AHU318" s="4"/>
      <c r="AHV318" s="4"/>
      <c r="AHW318" s="4"/>
      <c r="AHX318" s="4"/>
      <c r="AHY318" s="4"/>
      <c r="AHZ318" s="4"/>
      <c r="AIA318" s="4"/>
      <c r="AIB318" s="4"/>
      <c r="AIC318" s="4"/>
      <c r="AID318" s="4"/>
      <c r="AIE318" s="4"/>
      <c r="AIF318" s="4"/>
      <c r="AIG318" s="4"/>
      <c r="AIH318" s="4"/>
      <c r="AII318" s="4"/>
      <c r="AIJ318" s="4"/>
      <c r="AIK318" s="4"/>
      <c r="AIL318" s="4"/>
      <c r="AIM318" s="4"/>
      <c r="AIN318" s="4"/>
      <c r="AIO318" s="4"/>
      <c r="AIP318" s="4"/>
      <c r="AIQ318" s="4"/>
      <c r="AIR318" s="4"/>
      <c r="AIS318" s="4"/>
      <c r="AIT318" s="4"/>
      <c r="AIU318" s="4"/>
      <c r="AIV318" s="4"/>
      <c r="AIW318" s="4"/>
      <c r="AIX318" s="4"/>
      <c r="AIY318" s="4"/>
      <c r="AIZ318" s="4"/>
      <c r="AJA318" s="4"/>
      <c r="AJB318" s="4"/>
      <c r="AJC318" s="4"/>
      <c r="AJD318" s="4"/>
      <c r="AJE318" s="4"/>
      <c r="AJF318" s="4"/>
      <c r="AJG318" s="4"/>
      <c r="AJH318" s="4"/>
      <c r="AJI318" s="4"/>
      <c r="AJJ318" s="4"/>
      <c r="AJK318" s="4"/>
      <c r="AJL318" s="4"/>
      <c r="AJM318" s="4"/>
      <c r="AJN318" s="4"/>
      <c r="AJO318" s="4"/>
      <c r="AJP318" s="4"/>
      <c r="AJQ318" s="4"/>
      <c r="AJR318" s="4"/>
      <c r="AJS318" s="4"/>
      <c r="AJT318" s="4"/>
      <c r="AJU318" s="4"/>
      <c r="AJV318" s="4"/>
      <c r="AJW318" s="4"/>
      <c r="AJX318" s="4"/>
      <c r="AJY318" s="4"/>
      <c r="AJZ318" s="4"/>
      <c r="AKA318" s="4"/>
      <c r="AKB318" s="4"/>
      <c r="AKC318" s="4"/>
      <c r="AKD318" s="4"/>
      <c r="AKE318" s="4"/>
      <c r="AKF318" s="4"/>
      <c r="AKG318" s="4"/>
      <c r="AKH318" s="4"/>
      <c r="AKI318" s="4"/>
      <c r="AKJ318" s="4"/>
      <c r="AKK318" s="4"/>
      <c r="AKL318" s="4"/>
      <c r="AKM318" s="4"/>
      <c r="AKN318" s="4"/>
      <c r="AKO318" s="4"/>
      <c r="AKP318" s="4"/>
      <c r="AKQ318" s="4"/>
      <c r="AKR318" s="4"/>
      <c r="AKS318" s="4"/>
      <c r="AKT318" s="4"/>
      <c r="AKU318" s="4"/>
      <c r="AKV318" s="4"/>
      <c r="AKW318" s="4"/>
      <c r="AKX318" s="4"/>
      <c r="AKY318" s="4"/>
      <c r="AKZ318" s="4"/>
      <c r="ALA318" s="4"/>
      <c r="ALB318" s="4"/>
      <c r="ALC318" s="4"/>
      <c r="ALD318" s="4"/>
      <c r="ALE318" s="4"/>
      <c r="ALF318" s="4"/>
      <c r="ALG318" s="4"/>
      <c r="ALH318" s="4"/>
      <c r="ALI318" s="4"/>
      <c r="ALJ318" s="4"/>
      <c r="ALK318" s="4"/>
      <c r="ALL318" s="4"/>
      <c r="ALM318" s="4"/>
      <c r="ALN318" s="4"/>
      <c r="ALO318" s="4"/>
      <c r="ALP318" s="4"/>
      <c r="ALQ318" s="4"/>
      <c r="ALR318" s="4"/>
      <c r="ALS318" s="4"/>
      <c r="ALT318" s="4"/>
      <c r="ALU318" s="4"/>
      <c r="ALV318" s="4"/>
      <c r="ALW318" s="4"/>
      <c r="ALX318" s="4"/>
      <c r="ALY318" s="4"/>
      <c r="ALZ318" s="4"/>
      <c r="AMA318" s="4"/>
      <c r="AMB318" s="4"/>
      <c r="AMC318" s="4"/>
      <c r="AMD318" s="4"/>
      <c r="AME318" s="4"/>
      <c r="AMF318" s="4"/>
      <c r="AMG318" s="4"/>
      <c r="AMH318" s="4"/>
      <c r="AMI318" s="4"/>
      <c r="AMJ318" s="4"/>
      <c r="AMK318" s="4"/>
    </row>
    <row r="319" spans="1:1025" ht="17.100000000000001" customHeight="1">
      <c r="A319" s="21" t="s">
        <v>1377</v>
      </c>
      <c r="B319" s="20">
        <f>SUM(C319:W319)</f>
        <v>36</v>
      </c>
      <c r="D319" s="20">
        <v>36</v>
      </c>
      <c r="F319" s="3">
        <v>0</v>
      </c>
    </row>
    <row r="320" spans="1:1025" ht="17.100000000000001" customHeight="1">
      <c r="A320" s="21" t="s">
        <v>1378</v>
      </c>
      <c r="B320" s="20">
        <f>SUM(C320:W320)</f>
        <v>36</v>
      </c>
      <c r="D320" s="20">
        <v>36</v>
      </c>
      <c r="F320" s="3">
        <v>0</v>
      </c>
    </row>
    <row r="321" spans="1:1025" ht="17.100000000000001" customHeight="1">
      <c r="A321" s="21" t="s">
        <v>1406</v>
      </c>
      <c r="B321" s="20">
        <f>SUM(C321:W321)</f>
        <v>36</v>
      </c>
      <c r="C321" s="20">
        <v>36</v>
      </c>
    </row>
    <row r="322" spans="1:1025" ht="17.100000000000001" customHeight="1">
      <c r="A322" s="21" t="s">
        <v>1367</v>
      </c>
      <c r="B322" s="20">
        <f>SUM(C322:W322)</f>
        <v>35</v>
      </c>
      <c r="D322" s="20">
        <v>35</v>
      </c>
      <c r="F322" s="3">
        <v>0</v>
      </c>
    </row>
    <row r="323" spans="1:1025" ht="17.100000000000001" customHeight="1">
      <c r="A323" s="22" t="s">
        <v>1237</v>
      </c>
      <c r="B323" s="20">
        <f>SUM(C323:W323)</f>
        <v>34.6</v>
      </c>
      <c r="D323" s="20">
        <v>0</v>
      </c>
      <c r="E323" s="3">
        <v>0</v>
      </c>
      <c r="F323" s="3">
        <v>0</v>
      </c>
      <c r="G323" s="4">
        <f>SUM(34.6)</f>
        <v>34.6</v>
      </c>
      <c r="H323" s="4"/>
      <c r="JA323" s="4"/>
      <c r="JB323" s="4"/>
      <c r="JC323" s="4"/>
      <c r="JD323" s="4"/>
      <c r="JE323" s="4"/>
      <c r="JF323" s="4"/>
      <c r="JG323" s="4"/>
      <c r="JH323" s="4"/>
      <c r="JI323" s="4"/>
      <c r="JJ323" s="4"/>
      <c r="JK323" s="4"/>
      <c r="JL323" s="4"/>
      <c r="JM323" s="4"/>
      <c r="JN323" s="4"/>
      <c r="JO323" s="4"/>
      <c r="JP323" s="4"/>
      <c r="JQ323" s="4"/>
      <c r="JR323" s="4"/>
      <c r="JS323" s="4"/>
      <c r="JT323" s="4"/>
      <c r="JU323" s="4"/>
      <c r="JV323" s="4"/>
      <c r="JW323" s="4"/>
      <c r="JX323" s="4"/>
      <c r="JY323" s="4"/>
      <c r="JZ323" s="4"/>
      <c r="KA323" s="4"/>
      <c r="KB323" s="4"/>
      <c r="KC323" s="4"/>
      <c r="KD323" s="4"/>
      <c r="KE323" s="4"/>
      <c r="KF323" s="4"/>
      <c r="KG323" s="4"/>
      <c r="KH323" s="4"/>
      <c r="KI323" s="4"/>
      <c r="KJ323" s="4"/>
      <c r="KK323" s="4"/>
      <c r="KL323" s="4"/>
      <c r="KM323" s="4"/>
      <c r="KN323" s="4"/>
      <c r="KO323" s="4"/>
      <c r="KP323" s="4"/>
      <c r="KQ323" s="4"/>
      <c r="KR323" s="4"/>
      <c r="KS323" s="4"/>
      <c r="KT323" s="4"/>
      <c r="KU323" s="4"/>
      <c r="KV323" s="4"/>
      <c r="KW323" s="4"/>
      <c r="KX323" s="4"/>
      <c r="KY323" s="4"/>
      <c r="KZ323" s="4"/>
      <c r="LA323" s="4"/>
      <c r="LB323" s="4"/>
      <c r="LC323" s="4"/>
      <c r="LD323" s="4"/>
      <c r="LE323" s="4"/>
      <c r="LF323" s="4"/>
      <c r="LG323" s="4"/>
      <c r="LH323" s="4"/>
      <c r="LI323" s="4"/>
      <c r="LJ323" s="4"/>
      <c r="LK323" s="4"/>
      <c r="LL323" s="4"/>
      <c r="LM323" s="4"/>
      <c r="LN323" s="4"/>
      <c r="LO323" s="4"/>
      <c r="LP323" s="4"/>
      <c r="LQ323" s="4"/>
      <c r="LR323" s="4"/>
      <c r="LS323" s="4"/>
      <c r="LT323" s="4"/>
      <c r="LU323" s="4"/>
      <c r="LV323" s="4"/>
      <c r="LW323" s="4"/>
      <c r="LX323" s="4"/>
      <c r="LY323" s="4"/>
      <c r="LZ323" s="4"/>
      <c r="MA323" s="4"/>
      <c r="MB323" s="4"/>
      <c r="MC323" s="4"/>
      <c r="MD323" s="4"/>
      <c r="ME323" s="4"/>
      <c r="MF323" s="4"/>
      <c r="MG323" s="4"/>
      <c r="MH323" s="4"/>
      <c r="MI323" s="4"/>
      <c r="MJ323" s="4"/>
      <c r="MK323" s="4"/>
      <c r="ML323" s="4"/>
      <c r="MM323" s="4"/>
      <c r="MN323" s="4"/>
      <c r="MO323" s="4"/>
      <c r="MP323" s="4"/>
      <c r="MQ323" s="4"/>
      <c r="MR323" s="4"/>
      <c r="MS323" s="4"/>
      <c r="MT323" s="4"/>
      <c r="MU323" s="4"/>
      <c r="MV323" s="4"/>
      <c r="MW323" s="4"/>
      <c r="MX323" s="4"/>
      <c r="MY323" s="4"/>
      <c r="MZ323" s="4"/>
      <c r="NA323" s="4"/>
      <c r="NB323" s="4"/>
      <c r="NC323" s="4"/>
      <c r="ND323" s="4"/>
      <c r="NE323" s="4"/>
      <c r="NF323" s="4"/>
      <c r="NG323" s="4"/>
      <c r="NH323" s="4"/>
      <c r="NI323" s="4"/>
      <c r="NJ323" s="4"/>
      <c r="NK323" s="4"/>
      <c r="NL323" s="4"/>
      <c r="NM323" s="4"/>
      <c r="NN323" s="4"/>
      <c r="NO323" s="4"/>
      <c r="NP323" s="4"/>
      <c r="NQ323" s="4"/>
      <c r="NR323" s="4"/>
      <c r="NS323" s="4"/>
      <c r="NT323" s="4"/>
      <c r="NU323" s="4"/>
      <c r="NV323" s="4"/>
      <c r="NW323" s="4"/>
      <c r="NX323" s="4"/>
      <c r="NY323" s="4"/>
      <c r="NZ323" s="4"/>
      <c r="OA323" s="4"/>
      <c r="OB323" s="4"/>
      <c r="OC323" s="4"/>
      <c r="OD323" s="4"/>
      <c r="OE323" s="4"/>
      <c r="OF323" s="4"/>
      <c r="OG323" s="4"/>
      <c r="OH323" s="4"/>
      <c r="OI323" s="4"/>
      <c r="OJ323" s="4"/>
      <c r="OK323" s="4"/>
      <c r="OL323" s="4"/>
      <c r="OM323" s="4"/>
      <c r="ON323" s="4"/>
      <c r="OO323" s="4"/>
      <c r="OP323" s="4"/>
      <c r="OQ323" s="4"/>
      <c r="OR323" s="4"/>
      <c r="OS323" s="4"/>
      <c r="OT323" s="4"/>
      <c r="OU323" s="4"/>
      <c r="OV323" s="4"/>
      <c r="OW323" s="4"/>
      <c r="OX323" s="4"/>
      <c r="OY323" s="4"/>
      <c r="OZ323" s="4"/>
      <c r="PA323" s="4"/>
      <c r="PB323" s="4"/>
      <c r="PC323" s="4"/>
      <c r="PD323" s="4"/>
      <c r="PE323" s="4"/>
      <c r="PF323" s="4"/>
      <c r="PG323" s="4"/>
      <c r="PH323" s="4"/>
      <c r="PI323" s="4"/>
      <c r="PJ323" s="4"/>
      <c r="PK323" s="4"/>
      <c r="PL323" s="4"/>
      <c r="PM323" s="4"/>
      <c r="PN323" s="4"/>
      <c r="PO323" s="4"/>
      <c r="PP323" s="4"/>
      <c r="PQ323" s="4"/>
      <c r="PR323" s="4"/>
      <c r="PS323" s="4"/>
      <c r="PT323" s="4"/>
      <c r="PU323" s="4"/>
      <c r="PV323" s="4"/>
      <c r="PW323" s="4"/>
      <c r="PX323" s="4"/>
      <c r="PY323" s="4"/>
      <c r="PZ323" s="4"/>
      <c r="QA323" s="4"/>
      <c r="QB323" s="4"/>
      <c r="QC323" s="4"/>
      <c r="QD323" s="4"/>
      <c r="QE323" s="4"/>
      <c r="QF323" s="4"/>
      <c r="QG323" s="4"/>
      <c r="QH323" s="4"/>
      <c r="QI323" s="4"/>
      <c r="QJ323" s="4"/>
      <c r="QK323" s="4"/>
      <c r="QL323" s="4"/>
      <c r="QM323" s="4"/>
      <c r="QN323" s="4"/>
      <c r="QO323" s="4"/>
      <c r="QP323" s="4"/>
      <c r="QQ323" s="4"/>
      <c r="QR323" s="4"/>
      <c r="QS323" s="4"/>
      <c r="QT323" s="4"/>
      <c r="QU323" s="4"/>
      <c r="QV323" s="4"/>
      <c r="QW323" s="4"/>
      <c r="QX323" s="4"/>
      <c r="QY323" s="4"/>
      <c r="QZ323" s="4"/>
      <c r="RA323" s="4"/>
      <c r="RB323" s="4"/>
      <c r="RC323" s="4"/>
      <c r="RD323" s="4"/>
      <c r="RE323" s="4"/>
      <c r="RF323" s="4"/>
      <c r="RG323" s="4"/>
      <c r="RH323" s="4"/>
      <c r="RI323" s="4"/>
      <c r="RJ323" s="4"/>
      <c r="RK323" s="4"/>
      <c r="RL323" s="4"/>
      <c r="RM323" s="4"/>
      <c r="RN323" s="4"/>
      <c r="RO323" s="4"/>
      <c r="RP323" s="4"/>
      <c r="RQ323" s="4"/>
      <c r="RR323" s="4"/>
      <c r="RS323" s="4"/>
      <c r="RT323" s="4"/>
      <c r="RU323" s="4"/>
      <c r="RV323" s="4"/>
      <c r="RW323" s="4"/>
      <c r="RX323" s="4"/>
      <c r="RY323" s="4"/>
      <c r="RZ323" s="4"/>
      <c r="SA323" s="4"/>
      <c r="SB323" s="4"/>
      <c r="SC323" s="4"/>
      <c r="SD323" s="4"/>
      <c r="SE323" s="4"/>
      <c r="SF323" s="4"/>
      <c r="SG323" s="4"/>
      <c r="SH323" s="4"/>
      <c r="SI323" s="4"/>
      <c r="SJ323" s="4"/>
      <c r="SK323" s="4"/>
      <c r="SL323" s="4"/>
      <c r="SM323" s="4"/>
      <c r="SN323" s="4"/>
      <c r="SO323" s="4"/>
      <c r="SP323" s="4"/>
      <c r="SQ323" s="4"/>
      <c r="SR323" s="4"/>
      <c r="SS323" s="4"/>
      <c r="ST323" s="4"/>
      <c r="SU323" s="4"/>
      <c r="SV323" s="4"/>
      <c r="SW323" s="4"/>
      <c r="SX323" s="4"/>
      <c r="SY323" s="4"/>
      <c r="SZ323" s="4"/>
      <c r="TA323" s="4"/>
      <c r="TB323" s="4"/>
      <c r="TC323" s="4"/>
      <c r="TD323" s="4"/>
      <c r="TE323" s="4"/>
      <c r="TF323" s="4"/>
      <c r="TG323" s="4"/>
      <c r="TH323" s="4"/>
      <c r="TI323" s="4"/>
      <c r="TJ323" s="4"/>
      <c r="TK323" s="4"/>
      <c r="TL323" s="4"/>
      <c r="TM323" s="4"/>
      <c r="TN323" s="4"/>
      <c r="TO323" s="4"/>
      <c r="TP323" s="4"/>
      <c r="TQ323" s="4"/>
      <c r="TR323" s="4"/>
      <c r="TS323" s="4"/>
      <c r="TT323" s="4"/>
      <c r="TU323" s="4"/>
      <c r="TV323" s="4"/>
      <c r="TW323" s="4"/>
      <c r="TX323" s="4"/>
      <c r="TY323" s="4"/>
      <c r="TZ323" s="4"/>
      <c r="UA323" s="4"/>
      <c r="UB323" s="4"/>
      <c r="UC323" s="4"/>
      <c r="UD323" s="4"/>
      <c r="UE323" s="4"/>
      <c r="UF323" s="4"/>
      <c r="UG323" s="4"/>
      <c r="UH323" s="4"/>
      <c r="UI323" s="4"/>
      <c r="UJ323" s="4"/>
      <c r="UK323" s="4"/>
      <c r="UL323" s="4"/>
      <c r="UM323" s="4"/>
      <c r="UN323" s="4"/>
      <c r="UO323" s="4"/>
      <c r="UP323" s="4"/>
      <c r="UQ323" s="4"/>
      <c r="UR323" s="4"/>
      <c r="US323" s="4"/>
      <c r="UT323" s="4"/>
      <c r="UU323" s="4"/>
      <c r="UV323" s="4"/>
      <c r="UW323" s="4"/>
      <c r="UX323" s="4"/>
      <c r="UY323" s="4"/>
      <c r="UZ323" s="4"/>
      <c r="VA323" s="4"/>
      <c r="VB323" s="4"/>
      <c r="VC323" s="4"/>
      <c r="VD323" s="4"/>
      <c r="VE323" s="4"/>
      <c r="VF323" s="4"/>
      <c r="VG323" s="4"/>
      <c r="VH323" s="4"/>
      <c r="VI323" s="4"/>
      <c r="VJ323" s="4"/>
      <c r="VK323" s="4"/>
      <c r="VL323" s="4"/>
      <c r="VM323" s="4"/>
      <c r="VN323" s="4"/>
      <c r="VO323" s="4"/>
      <c r="VP323" s="4"/>
      <c r="VQ323" s="4"/>
      <c r="VR323" s="4"/>
      <c r="VS323" s="4"/>
      <c r="VT323" s="4"/>
      <c r="VU323" s="4"/>
      <c r="VV323" s="4"/>
      <c r="VW323" s="4"/>
      <c r="VX323" s="4"/>
      <c r="VY323" s="4"/>
      <c r="VZ323" s="4"/>
      <c r="WA323" s="4"/>
      <c r="WB323" s="4"/>
      <c r="WC323" s="4"/>
      <c r="WD323" s="4"/>
      <c r="WE323" s="4"/>
      <c r="WF323" s="4"/>
      <c r="WG323" s="4"/>
      <c r="WH323" s="4"/>
      <c r="WI323" s="4"/>
      <c r="WJ323" s="4"/>
      <c r="WK323" s="4"/>
      <c r="WL323" s="4"/>
      <c r="WM323" s="4"/>
      <c r="WN323" s="4"/>
      <c r="WO323" s="4"/>
      <c r="WP323" s="4"/>
      <c r="WQ323" s="4"/>
      <c r="WR323" s="4"/>
      <c r="WS323" s="4"/>
      <c r="WT323" s="4"/>
      <c r="WU323" s="4"/>
      <c r="WV323" s="4"/>
      <c r="WW323" s="4"/>
      <c r="WX323" s="4"/>
      <c r="WY323" s="4"/>
      <c r="WZ323" s="4"/>
      <c r="XA323" s="4"/>
      <c r="XB323" s="4"/>
      <c r="XC323" s="4"/>
      <c r="XD323" s="4"/>
      <c r="XE323" s="4"/>
      <c r="XF323" s="4"/>
      <c r="XG323" s="4"/>
      <c r="XH323" s="4"/>
      <c r="XI323" s="4"/>
      <c r="XJ323" s="4"/>
      <c r="XK323" s="4"/>
      <c r="XL323" s="4"/>
      <c r="XM323" s="4"/>
      <c r="XN323" s="4"/>
      <c r="XO323" s="4"/>
      <c r="XP323" s="4"/>
      <c r="XQ323" s="4"/>
      <c r="XR323" s="4"/>
      <c r="XS323" s="4"/>
      <c r="XT323" s="4"/>
      <c r="XU323" s="4"/>
      <c r="XV323" s="4"/>
      <c r="XW323" s="4"/>
      <c r="XX323" s="4"/>
      <c r="XY323" s="4"/>
      <c r="XZ323" s="4"/>
      <c r="YA323" s="4"/>
      <c r="YB323" s="4"/>
      <c r="YC323" s="4"/>
      <c r="YD323" s="4"/>
      <c r="YE323" s="4"/>
      <c r="YF323" s="4"/>
      <c r="YG323" s="4"/>
      <c r="YH323" s="4"/>
      <c r="YI323" s="4"/>
      <c r="YJ323" s="4"/>
      <c r="YK323" s="4"/>
      <c r="YL323" s="4"/>
      <c r="YM323" s="4"/>
      <c r="YN323" s="4"/>
      <c r="YO323" s="4"/>
      <c r="YP323" s="4"/>
      <c r="YQ323" s="4"/>
      <c r="YR323" s="4"/>
      <c r="YS323" s="4"/>
      <c r="YT323" s="4"/>
      <c r="YU323" s="4"/>
      <c r="YV323" s="4"/>
      <c r="YW323" s="4"/>
      <c r="YX323" s="4"/>
      <c r="YY323" s="4"/>
      <c r="YZ323" s="4"/>
      <c r="ZA323" s="4"/>
      <c r="ZB323" s="4"/>
      <c r="ZC323" s="4"/>
      <c r="ZD323" s="4"/>
      <c r="ZE323" s="4"/>
      <c r="ZF323" s="4"/>
      <c r="ZG323" s="4"/>
      <c r="ZH323" s="4"/>
      <c r="ZI323" s="4"/>
      <c r="ZJ323" s="4"/>
      <c r="ZK323" s="4"/>
      <c r="ZL323" s="4"/>
      <c r="ZM323" s="4"/>
      <c r="ZN323" s="4"/>
      <c r="ZO323" s="4"/>
      <c r="ZP323" s="4"/>
      <c r="ZQ323" s="4"/>
      <c r="ZR323" s="4"/>
      <c r="ZS323" s="4"/>
      <c r="ZT323" s="4"/>
      <c r="ZU323" s="4"/>
      <c r="ZV323" s="4"/>
      <c r="ZW323" s="4"/>
      <c r="ZX323" s="4"/>
      <c r="ZY323" s="4"/>
      <c r="ZZ323" s="4"/>
      <c r="AAA323" s="4"/>
      <c r="AAB323" s="4"/>
      <c r="AAC323" s="4"/>
      <c r="AAD323" s="4"/>
      <c r="AAE323" s="4"/>
      <c r="AAF323" s="4"/>
      <c r="AAG323" s="4"/>
      <c r="AAH323" s="4"/>
      <c r="AAI323" s="4"/>
      <c r="AAJ323" s="4"/>
      <c r="AAK323" s="4"/>
      <c r="AAL323" s="4"/>
      <c r="AAM323" s="4"/>
      <c r="AAN323" s="4"/>
      <c r="AAO323" s="4"/>
      <c r="AAP323" s="4"/>
      <c r="AAQ323" s="4"/>
      <c r="AAR323" s="4"/>
      <c r="AAS323" s="4"/>
      <c r="AAT323" s="4"/>
      <c r="AAU323" s="4"/>
      <c r="AAV323" s="4"/>
      <c r="AAW323" s="4"/>
      <c r="AAX323" s="4"/>
      <c r="AAY323" s="4"/>
      <c r="AAZ323" s="4"/>
      <c r="ABA323" s="4"/>
      <c r="ABB323" s="4"/>
      <c r="ABC323" s="4"/>
      <c r="ABD323" s="4"/>
      <c r="ABE323" s="4"/>
      <c r="ABF323" s="4"/>
      <c r="ABG323" s="4"/>
      <c r="ABH323" s="4"/>
      <c r="ABI323" s="4"/>
      <c r="ABJ323" s="4"/>
      <c r="ABK323" s="4"/>
      <c r="ABL323" s="4"/>
      <c r="ABM323" s="4"/>
      <c r="ABN323" s="4"/>
      <c r="ABO323" s="4"/>
      <c r="ABP323" s="4"/>
      <c r="ABQ323" s="4"/>
      <c r="ABR323" s="4"/>
      <c r="ABS323" s="4"/>
      <c r="ABT323" s="4"/>
      <c r="ABU323" s="4"/>
      <c r="ABV323" s="4"/>
      <c r="ABW323" s="4"/>
      <c r="ABX323" s="4"/>
      <c r="ABY323" s="4"/>
      <c r="ABZ323" s="4"/>
      <c r="ACA323" s="4"/>
      <c r="ACB323" s="4"/>
      <c r="ACC323" s="4"/>
      <c r="ACD323" s="4"/>
      <c r="ACE323" s="4"/>
      <c r="ACF323" s="4"/>
      <c r="ACG323" s="4"/>
      <c r="ACH323" s="4"/>
      <c r="ACI323" s="4"/>
      <c r="ACJ323" s="4"/>
      <c r="ACK323" s="4"/>
      <c r="ACL323" s="4"/>
      <c r="ACM323" s="4"/>
      <c r="ACN323" s="4"/>
      <c r="ACO323" s="4"/>
      <c r="ACP323" s="4"/>
      <c r="ACQ323" s="4"/>
      <c r="ACR323" s="4"/>
      <c r="ACS323" s="4"/>
      <c r="ACT323" s="4"/>
      <c r="ACU323" s="4"/>
      <c r="ACV323" s="4"/>
      <c r="ACW323" s="4"/>
      <c r="ACX323" s="4"/>
      <c r="ACY323" s="4"/>
      <c r="ACZ323" s="4"/>
      <c r="ADA323" s="4"/>
      <c r="ADB323" s="4"/>
      <c r="ADC323" s="4"/>
      <c r="ADD323" s="4"/>
      <c r="ADE323" s="4"/>
      <c r="ADF323" s="4"/>
      <c r="ADG323" s="4"/>
      <c r="ADH323" s="4"/>
      <c r="ADI323" s="4"/>
      <c r="ADJ323" s="4"/>
      <c r="ADK323" s="4"/>
      <c r="ADL323" s="4"/>
      <c r="ADM323" s="4"/>
      <c r="ADN323" s="4"/>
      <c r="ADO323" s="4"/>
      <c r="ADP323" s="4"/>
      <c r="ADQ323" s="4"/>
      <c r="ADR323" s="4"/>
      <c r="ADS323" s="4"/>
      <c r="ADT323" s="4"/>
      <c r="ADU323" s="4"/>
      <c r="ADV323" s="4"/>
      <c r="ADW323" s="4"/>
      <c r="ADX323" s="4"/>
      <c r="ADY323" s="4"/>
      <c r="ADZ323" s="4"/>
      <c r="AEA323" s="4"/>
      <c r="AEB323" s="4"/>
      <c r="AEC323" s="4"/>
      <c r="AED323" s="4"/>
      <c r="AEE323" s="4"/>
      <c r="AEF323" s="4"/>
      <c r="AEG323" s="4"/>
      <c r="AEH323" s="4"/>
      <c r="AEI323" s="4"/>
      <c r="AEJ323" s="4"/>
      <c r="AEK323" s="4"/>
      <c r="AEL323" s="4"/>
      <c r="AEM323" s="4"/>
      <c r="AEN323" s="4"/>
      <c r="AEO323" s="4"/>
      <c r="AEP323" s="4"/>
      <c r="AEQ323" s="4"/>
      <c r="AER323" s="4"/>
      <c r="AES323" s="4"/>
      <c r="AET323" s="4"/>
      <c r="AEU323" s="4"/>
      <c r="AEV323" s="4"/>
      <c r="AEW323" s="4"/>
      <c r="AEX323" s="4"/>
      <c r="AEY323" s="4"/>
      <c r="AEZ323" s="4"/>
      <c r="AFA323" s="4"/>
      <c r="AFB323" s="4"/>
      <c r="AFC323" s="4"/>
      <c r="AFD323" s="4"/>
      <c r="AFE323" s="4"/>
      <c r="AFF323" s="4"/>
      <c r="AFG323" s="4"/>
      <c r="AFH323" s="4"/>
      <c r="AFI323" s="4"/>
      <c r="AFJ323" s="4"/>
      <c r="AFK323" s="4"/>
      <c r="AFL323" s="4"/>
      <c r="AFM323" s="4"/>
      <c r="AFN323" s="4"/>
      <c r="AFO323" s="4"/>
      <c r="AFP323" s="4"/>
      <c r="AFQ323" s="4"/>
      <c r="AFR323" s="4"/>
      <c r="AFS323" s="4"/>
      <c r="AFT323" s="4"/>
      <c r="AFU323" s="4"/>
      <c r="AFV323" s="4"/>
      <c r="AFW323" s="4"/>
      <c r="AFX323" s="4"/>
      <c r="AFY323" s="4"/>
      <c r="AFZ323" s="4"/>
      <c r="AGA323" s="4"/>
      <c r="AGB323" s="4"/>
      <c r="AGC323" s="4"/>
      <c r="AGD323" s="4"/>
      <c r="AGE323" s="4"/>
      <c r="AGF323" s="4"/>
      <c r="AGG323" s="4"/>
      <c r="AGH323" s="4"/>
      <c r="AGI323" s="4"/>
      <c r="AGJ323" s="4"/>
      <c r="AGK323" s="4"/>
      <c r="AGL323" s="4"/>
      <c r="AGM323" s="4"/>
      <c r="AGN323" s="4"/>
      <c r="AGO323" s="4"/>
      <c r="AGP323" s="4"/>
      <c r="AGQ323" s="4"/>
      <c r="AGR323" s="4"/>
      <c r="AGS323" s="4"/>
      <c r="AGT323" s="4"/>
      <c r="AGU323" s="4"/>
      <c r="AGV323" s="4"/>
      <c r="AGW323" s="4"/>
      <c r="AGX323" s="4"/>
      <c r="AGY323" s="4"/>
      <c r="AGZ323" s="4"/>
      <c r="AHA323" s="4"/>
      <c r="AHB323" s="4"/>
      <c r="AHC323" s="4"/>
      <c r="AHD323" s="4"/>
      <c r="AHE323" s="4"/>
      <c r="AHF323" s="4"/>
      <c r="AHG323" s="4"/>
      <c r="AHH323" s="4"/>
      <c r="AHI323" s="4"/>
      <c r="AHJ323" s="4"/>
      <c r="AHK323" s="4"/>
      <c r="AHL323" s="4"/>
      <c r="AHM323" s="4"/>
      <c r="AHN323" s="4"/>
      <c r="AHO323" s="4"/>
      <c r="AHP323" s="4"/>
      <c r="AHQ323" s="4"/>
      <c r="AHR323" s="4"/>
      <c r="AHS323" s="4"/>
      <c r="AHT323" s="4"/>
      <c r="AHU323" s="4"/>
      <c r="AHV323" s="4"/>
      <c r="AHW323" s="4"/>
      <c r="AHX323" s="4"/>
      <c r="AHY323" s="4"/>
      <c r="AHZ323" s="4"/>
      <c r="AIA323" s="4"/>
      <c r="AIB323" s="4"/>
      <c r="AIC323" s="4"/>
      <c r="AID323" s="4"/>
      <c r="AIE323" s="4"/>
      <c r="AIF323" s="4"/>
      <c r="AIG323" s="4"/>
      <c r="AIH323" s="4"/>
      <c r="AII323" s="4"/>
      <c r="AIJ323" s="4"/>
      <c r="AIK323" s="4"/>
      <c r="AIL323" s="4"/>
      <c r="AIM323" s="4"/>
      <c r="AIN323" s="4"/>
      <c r="AIO323" s="4"/>
      <c r="AIP323" s="4"/>
      <c r="AIQ323" s="4"/>
      <c r="AIR323" s="4"/>
      <c r="AIS323" s="4"/>
      <c r="AIT323" s="4"/>
      <c r="AIU323" s="4"/>
      <c r="AIV323" s="4"/>
      <c r="AIW323" s="4"/>
      <c r="AIX323" s="4"/>
      <c r="AIY323" s="4"/>
      <c r="AIZ323" s="4"/>
      <c r="AJA323" s="4"/>
      <c r="AJB323" s="4"/>
      <c r="AJC323" s="4"/>
      <c r="AJD323" s="4"/>
      <c r="AJE323" s="4"/>
      <c r="AJF323" s="4"/>
      <c r="AJG323" s="4"/>
      <c r="AJH323" s="4"/>
      <c r="AJI323" s="4"/>
      <c r="AJJ323" s="4"/>
      <c r="AJK323" s="4"/>
      <c r="AJL323" s="4"/>
      <c r="AJM323" s="4"/>
      <c r="AJN323" s="4"/>
      <c r="AJO323" s="4"/>
      <c r="AJP323" s="4"/>
      <c r="AJQ323" s="4"/>
      <c r="AJR323" s="4"/>
      <c r="AJS323" s="4"/>
      <c r="AJT323" s="4"/>
      <c r="AJU323" s="4"/>
      <c r="AJV323" s="4"/>
      <c r="AJW323" s="4"/>
      <c r="AJX323" s="4"/>
      <c r="AJY323" s="4"/>
      <c r="AJZ323" s="4"/>
      <c r="AKA323" s="4"/>
      <c r="AKB323" s="4"/>
      <c r="AKC323" s="4"/>
      <c r="AKD323" s="4"/>
      <c r="AKE323" s="4"/>
      <c r="AKF323" s="4"/>
      <c r="AKG323" s="4"/>
      <c r="AKH323" s="4"/>
      <c r="AKI323" s="4"/>
      <c r="AKJ323" s="4"/>
      <c r="AKK323" s="4"/>
      <c r="AKL323" s="4"/>
      <c r="AKM323" s="4"/>
      <c r="AKN323" s="4"/>
      <c r="AKO323" s="4"/>
      <c r="AKP323" s="4"/>
      <c r="AKQ323" s="4"/>
      <c r="AKR323" s="4"/>
      <c r="AKS323" s="4"/>
      <c r="AKT323" s="4"/>
      <c r="AKU323" s="4"/>
      <c r="AKV323" s="4"/>
      <c r="AKW323" s="4"/>
      <c r="AKX323" s="4"/>
      <c r="AKY323" s="4"/>
      <c r="AKZ323" s="4"/>
      <c r="ALA323" s="4"/>
      <c r="ALB323" s="4"/>
      <c r="ALC323" s="4"/>
      <c r="ALD323" s="4"/>
      <c r="ALE323" s="4"/>
      <c r="ALF323" s="4"/>
      <c r="ALG323" s="4"/>
      <c r="ALH323" s="4"/>
      <c r="ALI323" s="4"/>
      <c r="ALJ323" s="4"/>
      <c r="ALK323" s="4"/>
      <c r="ALL323" s="4"/>
      <c r="ALM323" s="4"/>
      <c r="ALN323" s="4"/>
      <c r="ALO323" s="4"/>
      <c r="ALP323" s="4"/>
      <c r="ALQ323" s="4"/>
      <c r="ALR323" s="4"/>
      <c r="ALS323" s="4"/>
      <c r="ALT323" s="4"/>
      <c r="ALU323" s="4"/>
      <c r="ALV323" s="4"/>
      <c r="ALW323" s="4"/>
      <c r="ALX323" s="4"/>
      <c r="ALY323" s="4"/>
      <c r="ALZ323" s="4"/>
      <c r="AMA323" s="4"/>
      <c r="AMB323" s="4"/>
      <c r="AMC323" s="4"/>
      <c r="AMD323" s="4"/>
      <c r="AME323" s="4"/>
      <c r="AMF323" s="4"/>
      <c r="AMG323" s="4"/>
      <c r="AMH323" s="4"/>
      <c r="AMI323" s="4"/>
      <c r="AMJ323" s="4"/>
      <c r="AMK323" s="4"/>
    </row>
    <row r="324" spans="1:1025" ht="17.100000000000001" customHeight="1">
      <c r="A324" s="21" t="s">
        <v>1238</v>
      </c>
      <c r="B324" s="20">
        <f>SUM(C324:W324)</f>
        <v>34</v>
      </c>
      <c r="D324" s="20">
        <v>0</v>
      </c>
      <c r="E324" s="3">
        <v>0</v>
      </c>
      <c r="F324" s="3">
        <f>SUM(34)</f>
        <v>34</v>
      </c>
      <c r="JA324" s="4"/>
      <c r="JB324" s="4"/>
      <c r="JC324" s="4"/>
      <c r="JD324" s="4"/>
      <c r="JE324" s="4"/>
      <c r="JF324" s="4"/>
      <c r="JG324" s="4"/>
      <c r="JH324" s="4"/>
      <c r="JI324" s="4"/>
      <c r="JJ324" s="4"/>
      <c r="JK324" s="4"/>
      <c r="JL324" s="4"/>
      <c r="JM324" s="4"/>
      <c r="JN324" s="4"/>
      <c r="JO324" s="4"/>
      <c r="JP324" s="4"/>
      <c r="JQ324" s="4"/>
      <c r="JR324" s="4"/>
      <c r="JS324" s="4"/>
      <c r="JT324" s="4"/>
      <c r="JU324" s="4"/>
      <c r="JV324" s="4"/>
      <c r="JW324" s="4"/>
      <c r="JX324" s="4"/>
      <c r="JY324" s="4"/>
      <c r="JZ324" s="4"/>
      <c r="KA324" s="4"/>
      <c r="KB324" s="4"/>
      <c r="KC324" s="4"/>
      <c r="KD324" s="4"/>
      <c r="KE324" s="4"/>
      <c r="KF324" s="4"/>
      <c r="KG324" s="4"/>
      <c r="KH324" s="4"/>
      <c r="KI324" s="4"/>
      <c r="KJ324" s="4"/>
      <c r="KK324" s="4"/>
      <c r="KL324" s="4"/>
      <c r="KM324" s="4"/>
      <c r="KN324" s="4"/>
      <c r="KO324" s="4"/>
      <c r="KP324" s="4"/>
      <c r="KQ324" s="4"/>
      <c r="KR324" s="4"/>
      <c r="KS324" s="4"/>
      <c r="KT324" s="4"/>
      <c r="KU324" s="4"/>
      <c r="KV324" s="4"/>
      <c r="KW324" s="4"/>
      <c r="KX324" s="4"/>
      <c r="KY324" s="4"/>
      <c r="KZ324" s="4"/>
      <c r="LA324" s="4"/>
      <c r="LB324" s="4"/>
      <c r="LC324" s="4"/>
      <c r="LD324" s="4"/>
      <c r="LE324" s="4"/>
      <c r="LF324" s="4"/>
      <c r="LG324" s="4"/>
      <c r="LH324" s="4"/>
      <c r="LI324" s="4"/>
      <c r="LJ324" s="4"/>
      <c r="LK324" s="4"/>
      <c r="LL324" s="4"/>
      <c r="LM324" s="4"/>
      <c r="LN324" s="4"/>
      <c r="LO324" s="4"/>
      <c r="LP324" s="4"/>
      <c r="LQ324" s="4"/>
      <c r="LR324" s="4"/>
      <c r="LS324" s="4"/>
      <c r="LT324" s="4"/>
      <c r="LU324" s="4"/>
      <c r="LV324" s="4"/>
      <c r="LW324" s="4"/>
      <c r="LX324" s="4"/>
      <c r="LY324" s="4"/>
      <c r="LZ324" s="4"/>
      <c r="MA324" s="4"/>
      <c r="MB324" s="4"/>
      <c r="MC324" s="4"/>
      <c r="MD324" s="4"/>
      <c r="ME324" s="4"/>
      <c r="MF324" s="4"/>
      <c r="MG324" s="4"/>
      <c r="MH324" s="4"/>
      <c r="MI324" s="4"/>
      <c r="MJ324" s="4"/>
      <c r="MK324" s="4"/>
      <c r="ML324" s="4"/>
      <c r="MM324" s="4"/>
      <c r="MN324" s="4"/>
      <c r="MO324" s="4"/>
      <c r="MP324" s="4"/>
      <c r="MQ324" s="4"/>
      <c r="MR324" s="4"/>
      <c r="MS324" s="4"/>
      <c r="MT324" s="4"/>
      <c r="MU324" s="4"/>
      <c r="MV324" s="4"/>
      <c r="MW324" s="4"/>
      <c r="MX324" s="4"/>
      <c r="MY324" s="4"/>
      <c r="MZ324" s="4"/>
      <c r="NA324" s="4"/>
      <c r="NB324" s="4"/>
      <c r="NC324" s="4"/>
      <c r="ND324" s="4"/>
      <c r="NE324" s="4"/>
      <c r="NF324" s="4"/>
      <c r="NG324" s="4"/>
      <c r="NH324" s="4"/>
      <c r="NI324" s="4"/>
      <c r="NJ324" s="4"/>
      <c r="NK324" s="4"/>
      <c r="NL324" s="4"/>
      <c r="NM324" s="4"/>
      <c r="NN324" s="4"/>
      <c r="NO324" s="4"/>
      <c r="NP324" s="4"/>
      <c r="NQ324" s="4"/>
      <c r="NR324" s="4"/>
      <c r="NS324" s="4"/>
      <c r="NT324" s="4"/>
      <c r="NU324" s="4"/>
      <c r="NV324" s="4"/>
      <c r="NW324" s="4"/>
      <c r="NX324" s="4"/>
      <c r="NY324" s="4"/>
      <c r="NZ324" s="4"/>
      <c r="OA324" s="4"/>
      <c r="OB324" s="4"/>
      <c r="OC324" s="4"/>
      <c r="OD324" s="4"/>
      <c r="OE324" s="4"/>
      <c r="OF324" s="4"/>
      <c r="OG324" s="4"/>
      <c r="OH324" s="4"/>
      <c r="OI324" s="4"/>
      <c r="OJ324" s="4"/>
      <c r="OK324" s="4"/>
      <c r="OL324" s="4"/>
      <c r="OM324" s="4"/>
      <c r="ON324" s="4"/>
      <c r="OO324" s="4"/>
      <c r="OP324" s="4"/>
      <c r="OQ324" s="4"/>
      <c r="OR324" s="4"/>
      <c r="OS324" s="4"/>
      <c r="OT324" s="4"/>
      <c r="OU324" s="4"/>
      <c r="OV324" s="4"/>
      <c r="OW324" s="4"/>
      <c r="OX324" s="4"/>
      <c r="OY324" s="4"/>
      <c r="OZ324" s="4"/>
      <c r="PA324" s="4"/>
      <c r="PB324" s="4"/>
      <c r="PC324" s="4"/>
      <c r="PD324" s="4"/>
      <c r="PE324" s="4"/>
      <c r="PF324" s="4"/>
      <c r="PG324" s="4"/>
      <c r="PH324" s="4"/>
      <c r="PI324" s="4"/>
      <c r="PJ324" s="4"/>
      <c r="PK324" s="4"/>
      <c r="PL324" s="4"/>
      <c r="PM324" s="4"/>
      <c r="PN324" s="4"/>
      <c r="PO324" s="4"/>
      <c r="PP324" s="4"/>
      <c r="PQ324" s="4"/>
      <c r="PR324" s="4"/>
      <c r="PS324" s="4"/>
      <c r="PT324" s="4"/>
      <c r="PU324" s="4"/>
      <c r="PV324" s="4"/>
      <c r="PW324" s="4"/>
      <c r="PX324" s="4"/>
      <c r="PY324" s="4"/>
      <c r="PZ324" s="4"/>
      <c r="QA324" s="4"/>
      <c r="QB324" s="4"/>
      <c r="QC324" s="4"/>
      <c r="QD324" s="4"/>
      <c r="QE324" s="4"/>
      <c r="QF324" s="4"/>
      <c r="QG324" s="4"/>
      <c r="QH324" s="4"/>
      <c r="QI324" s="4"/>
      <c r="QJ324" s="4"/>
      <c r="QK324" s="4"/>
      <c r="QL324" s="4"/>
      <c r="QM324" s="4"/>
      <c r="QN324" s="4"/>
      <c r="QO324" s="4"/>
      <c r="QP324" s="4"/>
      <c r="QQ324" s="4"/>
      <c r="QR324" s="4"/>
      <c r="QS324" s="4"/>
      <c r="QT324" s="4"/>
      <c r="QU324" s="4"/>
      <c r="QV324" s="4"/>
      <c r="QW324" s="4"/>
      <c r="QX324" s="4"/>
      <c r="QY324" s="4"/>
      <c r="QZ324" s="4"/>
      <c r="RA324" s="4"/>
      <c r="RB324" s="4"/>
      <c r="RC324" s="4"/>
      <c r="RD324" s="4"/>
      <c r="RE324" s="4"/>
      <c r="RF324" s="4"/>
      <c r="RG324" s="4"/>
      <c r="RH324" s="4"/>
      <c r="RI324" s="4"/>
      <c r="RJ324" s="4"/>
      <c r="RK324" s="4"/>
      <c r="RL324" s="4"/>
      <c r="RM324" s="4"/>
      <c r="RN324" s="4"/>
      <c r="RO324" s="4"/>
      <c r="RP324" s="4"/>
      <c r="RQ324" s="4"/>
      <c r="RR324" s="4"/>
      <c r="RS324" s="4"/>
      <c r="RT324" s="4"/>
      <c r="RU324" s="4"/>
      <c r="RV324" s="4"/>
      <c r="RW324" s="4"/>
      <c r="RX324" s="4"/>
      <c r="RY324" s="4"/>
      <c r="RZ324" s="4"/>
      <c r="SA324" s="4"/>
      <c r="SB324" s="4"/>
      <c r="SC324" s="4"/>
      <c r="SD324" s="4"/>
      <c r="SE324" s="4"/>
      <c r="SF324" s="4"/>
      <c r="SG324" s="4"/>
      <c r="SH324" s="4"/>
      <c r="SI324" s="4"/>
      <c r="SJ324" s="4"/>
      <c r="SK324" s="4"/>
      <c r="SL324" s="4"/>
      <c r="SM324" s="4"/>
      <c r="SN324" s="4"/>
      <c r="SO324" s="4"/>
      <c r="SP324" s="4"/>
      <c r="SQ324" s="4"/>
      <c r="SR324" s="4"/>
      <c r="SS324" s="4"/>
      <c r="ST324" s="4"/>
      <c r="SU324" s="4"/>
      <c r="SV324" s="4"/>
      <c r="SW324" s="4"/>
      <c r="SX324" s="4"/>
      <c r="SY324" s="4"/>
      <c r="SZ324" s="4"/>
      <c r="TA324" s="4"/>
      <c r="TB324" s="4"/>
      <c r="TC324" s="4"/>
      <c r="TD324" s="4"/>
      <c r="TE324" s="4"/>
      <c r="TF324" s="4"/>
      <c r="TG324" s="4"/>
      <c r="TH324" s="4"/>
      <c r="TI324" s="4"/>
      <c r="TJ324" s="4"/>
      <c r="TK324" s="4"/>
      <c r="TL324" s="4"/>
      <c r="TM324" s="4"/>
      <c r="TN324" s="4"/>
      <c r="TO324" s="4"/>
      <c r="TP324" s="4"/>
      <c r="TQ324" s="4"/>
      <c r="TR324" s="4"/>
      <c r="TS324" s="4"/>
      <c r="TT324" s="4"/>
      <c r="TU324" s="4"/>
      <c r="TV324" s="4"/>
      <c r="TW324" s="4"/>
      <c r="TX324" s="4"/>
      <c r="TY324" s="4"/>
      <c r="TZ324" s="4"/>
      <c r="UA324" s="4"/>
      <c r="UB324" s="4"/>
      <c r="UC324" s="4"/>
      <c r="UD324" s="4"/>
      <c r="UE324" s="4"/>
      <c r="UF324" s="4"/>
      <c r="UG324" s="4"/>
      <c r="UH324" s="4"/>
      <c r="UI324" s="4"/>
      <c r="UJ324" s="4"/>
      <c r="UK324" s="4"/>
      <c r="UL324" s="4"/>
      <c r="UM324" s="4"/>
      <c r="UN324" s="4"/>
      <c r="UO324" s="4"/>
      <c r="UP324" s="4"/>
      <c r="UQ324" s="4"/>
      <c r="UR324" s="4"/>
      <c r="US324" s="4"/>
      <c r="UT324" s="4"/>
      <c r="UU324" s="4"/>
      <c r="UV324" s="4"/>
      <c r="UW324" s="4"/>
      <c r="UX324" s="4"/>
      <c r="UY324" s="4"/>
      <c r="UZ324" s="4"/>
      <c r="VA324" s="4"/>
      <c r="VB324" s="4"/>
      <c r="VC324" s="4"/>
      <c r="VD324" s="4"/>
      <c r="VE324" s="4"/>
      <c r="VF324" s="4"/>
      <c r="VG324" s="4"/>
      <c r="VH324" s="4"/>
      <c r="VI324" s="4"/>
      <c r="VJ324" s="4"/>
      <c r="VK324" s="4"/>
      <c r="VL324" s="4"/>
      <c r="VM324" s="4"/>
      <c r="VN324" s="4"/>
      <c r="VO324" s="4"/>
      <c r="VP324" s="4"/>
      <c r="VQ324" s="4"/>
      <c r="VR324" s="4"/>
      <c r="VS324" s="4"/>
      <c r="VT324" s="4"/>
      <c r="VU324" s="4"/>
      <c r="VV324" s="4"/>
      <c r="VW324" s="4"/>
      <c r="VX324" s="4"/>
      <c r="VY324" s="4"/>
      <c r="VZ324" s="4"/>
      <c r="WA324" s="4"/>
      <c r="WB324" s="4"/>
      <c r="WC324" s="4"/>
      <c r="WD324" s="4"/>
      <c r="WE324" s="4"/>
      <c r="WF324" s="4"/>
      <c r="WG324" s="4"/>
      <c r="WH324" s="4"/>
      <c r="WI324" s="4"/>
      <c r="WJ324" s="4"/>
      <c r="WK324" s="4"/>
      <c r="WL324" s="4"/>
      <c r="WM324" s="4"/>
      <c r="WN324" s="4"/>
      <c r="WO324" s="4"/>
      <c r="WP324" s="4"/>
      <c r="WQ324" s="4"/>
      <c r="WR324" s="4"/>
      <c r="WS324" s="4"/>
      <c r="WT324" s="4"/>
      <c r="WU324" s="4"/>
      <c r="WV324" s="4"/>
      <c r="WW324" s="4"/>
      <c r="WX324" s="4"/>
      <c r="WY324" s="4"/>
      <c r="WZ324" s="4"/>
      <c r="XA324" s="4"/>
      <c r="XB324" s="4"/>
      <c r="XC324" s="4"/>
      <c r="XD324" s="4"/>
      <c r="XE324" s="4"/>
      <c r="XF324" s="4"/>
      <c r="XG324" s="4"/>
      <c r="XH324" s="4"/>
      <c r="XI324" s="4"/>
      <c r="XJ324" s="4"/>
      <c r="XK324" s="4"/>
      <c r="XL324" s="4"/>
      <c r="XM324" s="4"/>
      <c r="XN324" s="4"/>
      <c r="XO324" s="4"/>
      <c r="XP324" s="4"/>
      <c r="XQ324" s="4"/>
      <c r="XR324" s="4"/>
      <c r="XS324" s="4"/>
      <c r="XT324" s="4"/>
      <c r="XU324" s="4"/>
      <c r="XV324" s="4"/>
      <c r="XW324" s="4"/>
      <c r="XX324" s="4"/>
      <c r="XY324" s="4"/>
      <c r="XZ324" s="4"/>
      <c r="YA324" s="4"/>
      <c r="YB324" s="4"/>
      <c r="YC324" s="4"/>
      <c r="YD324" s="4"/>
      <c r="YE324" s="4"/>
      <c r="YF324" s="4"/>
      <c r="YG324" s="4"/>
      <c r="YH324" s="4"/>
      <c r="YI324" s="4"/>
      <c r="YJ324" s="4"/>
      <c r="YK324" s="4"/>
      <c r="YL324" s="4"/>
      <c r="YM324" s="4"/>
      <c r="YN324" s="4"/>
      <c r="YO324" s="4"/>
      <c r="YP324" s="4"/>
      <c r="YQ324" s="4"/>
      <c r="YR324" s="4"/>
      <c r="YS324" s="4"/>
      <c r="YT324" s="4"/>
      <c r="YU324" s="4"/>
      <c r="YV324" s="4"/>
      <c r="YW324" s="4"/>
      <c r="YX324" s="4"/>
      <c r="YY324" s="4"/>
      <c r="YZ324" s="4"/>
      <c r="ZA324" s="4"/>
      <c r="ZB324" s="4"/>
      <c r="ZC324" s="4"/>
      <c r="ZD324" s="4"/>
      <c r="ZE324" s="4"/>
      <c r="ZF324" s="4"/>
      <c r="ZG324" s="4"/>
      <c r="ZH324" s="4"/>
      <c r="ZI324" s="4"/>
      <c r="ZJ324" s="4"/>
      <c r="ZK324" s="4"/>
      <c r="ZL324" s="4"/>
      <c r="ZM324" s="4"/>
      <c r="ZN324" s="4"/>
      <c r="ZO324" s="4"/>
      <c r="ZP324" s="4"/>
      <c r="ZQ324" s="4"/>
      <c r="ZR324" s="4"/>
      <c r="ZS324" s="4"/>
      <c r="ZT324" s="4"/>
      <c r="ZU324" s="4"/>
      <c r="ZV324" s="4"/>
      <c r="ZW324" s="4"/>
      <c r="ZX324" s="4"/>
      <c r="ZY324" s="4"/>
      <c r="ZZ324" s="4"/>
      <c r="AAA324" s="4"/>
      <c r="AAB324" s="4"/>
      <c r="AAC324" s="4"/>
      <c r="AAD324" s="4"/>
      <c r="AAE324" s="4"/>
      <c r="AAF324" s="4"/>
      <c r="AAG324" s="4"/>
      <c r="AAH324" s="4"/>
      <c r="AAI324" s="4"/>
      <c r="AAJ324" s="4"/>
      <c r="AAK324" s="4"/>
      <c r="AAL324" s="4"/>
      <c r="AAM324" s="4"/>
      <c r="AAN324" s="4"/>
      <c r="AAO324" s="4"/>
      <c r="AAP324" s="4"/>
      <c r="AAQ324" s="4"/>
      <c r="AAR324" s="4"/>
      <c r="AAS324" s="4"/>
      <c r="AAT324" s="4"/>
      <c r="AAU324" s="4"/>
      <c r="AAV324" s="4"/>
      <c r="AAW324" s="4"/>
      <c r="AAX324" s="4"/>
      <c r="AAY324" s="4"/>
      <c r="AAZ324" s="4"/>
      <c r="ABA324" s="4"/>
      <c r="ABB324" s="4"/>
      <c r="ABC324" s="4"/>
      <c r="ABD324" s="4"/>
      <c r="ABE324" s="4"/>
      <c r="ABF324" s="4"/>
      <c r="ABG324" s="4"/>
      <c r="ABH324" s="4"/>
      <c r="ABI324" s="4"/>
      <c r="ABJ324" s="4"/>
      <c r="ABK324" s="4"/>
      <c r="ABL324" s="4"/>
      <c r="ABM324" s="4"/>
      <c r="ABN324" s="4"/>
      <c r="ABO324" s="4"/>
      <c r="ABP324" s="4"/>
      <c r="ABQ324" s="4"/>
      <c r="ABR324" s="4"/>
      <c r="ABS324" s="4"/>
      <c r="ABT324" s="4"/>
      <c r="ABU324" s="4"/>
      <c r="ABV324" s="4"/>
      <c r="ABW324" s="4"/>
      <c r="ABX324" s="4"/>
      <c r="ABY324" s="4"/>
      <c r="ABZ324" s="4"/>
      <c r="ACA324" s="4"/>
      <c r="ACB324" s="4"/>
      <c r="ACC324" s="4"/>
      <c r="ACD324" s="4"/>
      <c r="ACE324" s="4"/>
      <c r="ACF324" s="4"/>
      <c r="ACG324" s="4"/>
      <c r="ACH324" s="4"/>
      <c r="ACI324" s="4"/>
      <c r="ACJ324" s="4"/>
      <c r="ACK324" s="4"/>
      <c r="ACL324" s="4"/>
      <c r="ACM324" s="4"/>
      <c r="ACN324" s="4"/>
      <c r="ACO324" s="4"/>
      <c r="ACP324" s="4"/>
      <c r="ACQ324" s="4"/>
      <c r="ACR324" s="4"/>
      <c r="ACS324" s="4"/>
      <c r="ACT324" s="4"/>
      <c r="ACU324" s="4"/>
      <c r="ACV324" s="4"/>
      <c r="ACW324" s="4"/>
      <c r="ACX324" s="4"/>
      <c r="ACY324" s="4"/>
      <c r="ACZ324" s="4"/>
      <c r="ADA324" s="4"/>
      <c r="ADB324" s="4"/>
      <c r="ADC324" s="4"/>
      <c r="ADD324" s="4"/>
      <c r="ADE324" s="4"/>
      <c r="ADF324" s="4"/>
      <c r="ADG324" s="4"/>
      <c r="ADH324" s="4"/>
      <c r="ADI324" s="4"/>
      <c r="ADJ324" s="4"/>
      <c r="ADK324" s="4"/>
      <c r="ADL324" s="4"/>
      <c r="ADM324" s="4"/>
      <c r="ADN324" s="4"/>
      <c r="ADO324" s="4"/>
      <c r="ADP324" s="4"/>
      <c r="ADQ324" s="4"/>
      <c r="ADR324" s="4"/>
      <c r="ADS324" s="4"/>
      <c r="ADT324" s="4"/>
      <c r="ADU324" s="4"/>
      <c r="ADV324" s="4"/>
      <c r="ADW324" s="4"/>
      <c r="ADX324" s="4"/>
      <c r="ADY324" s="4"/>
      <c r="ADZ324" s="4"/>
      <c r="AEA324" s="4"/>
      <c r="AEB324" s="4"/>
      <c r="AEC324" s="4"/>
      <c r="AED324" s="4"/>
      <c r="AEE324" s="4"/>
      <c r="AEF324" s="4"/>
      <c r="AEG324" s="4"/>
      <c r="AEH324" s="4"/>
      <c r="AEI324" s="4"/>
      <c r="AEJ324" s="4"/>
      <c r="AEK324" s="4"/>
      <c r="AEL324" s="4"/>
      <c r="AEM324" s="4"/>
      <c r="AEN324" s="4"/>
      <c r="AEO324" s="4"/>
      <c r="AEP324" s="4"/>
      <c r="AEQ324" s="4"/>
      <c r="AER324" s="4"/>
      <c r="AES324" s="4"/>
      <c r="AET324" s="4"/>
      <c r="AEU324" s="4"/>
      <c r="AEV324" s="4"/>
      <c r="AEW324" s="4"/>
      <c r="AEX324" s="4"/>
      <c r="AEY324" s="4"/>
      <c r="AEZ324" s="4"/>
      <c r="AFA324" s="4"/>
      <c r="AFB324" s="4"/>
      <c r="AFC324" s="4"/>
      <c r="AFD324" s="4"/>
      <c r="AFE324" s="4"/>
      <c r="AFF324" s="4"/>
      <c r="AFG324" s="4"/>
      <c r="AFH324" s="4"/>
      <c r="AFI324" s="4"/>
      <c r="AFJ324" s="4"/>
      <c r="AFK324" s="4"/>
      <c r="AFL324" s="4"/>
      <c r="AFM324" s="4"/>
      <c r="AFN324" s="4"/>
      <c r="AFO324" s="4"/>
      <c r="AFP324" s="4"/>
      <c r="AFQ324" s="4"/>
      <c r="AFR324" s="4"/>
      <c r="AFS324" s="4"/>
      <c r="AFT324" s="4"/>
      <c r="AFU324" s="4"/>
      <c r="AFV324" s="4"/>
      <c r="AFW324" s="4"/>
      <c r="AFX324" s="4"/>
      <c r="AFY324" s="4"/>
      <c r="AFZ324" s="4"/>
      <c r="AGA324" s="4"/>
      <c r="AGB324" s="4"/>
      <c r="AGC324" s="4"/>
      <c r="AGD324" s="4"/>
      <c r="AGE324" s="4"/>
      <c r="AGF324" s="4"/>
      <c r="AGG324" s="4"/>
      <c r="AGH324" s="4"/>
      <c r="AGI324" s="4"/>
      <c r="AGJ324" s="4"/>
      <c r="AGK324" s="4"/>
      <c r="AGL324" s="4"/>
      <c r="AGM324" s="4"/>
      <c r="AGN324" s="4"/>
      <c r="AGO324" s="4"/>
      <c r="AGP324" s="4"/>
      <c r="AGQ324" s="4"/>
      <c r="AGR324" s="4"/>
      <c r="AGS324" s="4"/>
      <c r="AGT324" s="4"/>
      <c r="AGU324" s="4"/>
      <c r="AGV324" s="4"/>
      <c r="AGW324" s="4"/>
      <c r="AGX324" s="4"/>
      <c r="AGY324" s="4"/>
      <c r="AGZ324" s="4"/>
      <c r="AHA324" s="4"/>
      <c r="AHB324" s="4"/>
      <c r="AHC324" s="4"/>
      <c r="AHD324" s="4"/>
      <c r="AHE324" s="4"/>
      <c r="AHF324" s="4"/>
      <c r="AHG324" s="4"/>
      <c r="AHH324" s="4"/>
      <c r="AHI324" s="4"/>
      <c r="AHJ324" s="4"/>
      <c r="AHK324" s="4"/>
      <c r="AHL324" s="4"/>
      <c r="AHM324" s="4"/>
      <c r="AHN324" s="4"/>
      <c r="AHO324" s="4"/>
      <c r="AHP324" s="4"/>
      <c r="AHQ324" s="4"/>
      <c r="AHR324" s="4"/>
      <c r="AHS324" s="4"/>
      <c r="AHT324" s="4"/>
      <c r="AHU324" s="4"/>
      <c r="AHV324" s="4"/>
      <c r="AHW324" s="4"/>
      <c r="AHX324" s="4"/>
      <c r="AHY324" s="4"/>
      <c r="AHZ324" s="4"/>
      <c r="AIA324" s="4"/>
      <c r="AIB324" s="4"/>
      <c r="AIC324" s="4"/>
      <c r="AID324" s="4"/>
      <c r="AIE324" s="4"/>
      <c r="AIF324" s="4"/>
      <c r="AIG324" s="4"/>
      <c r="AIH324" s="4"/>
      <c r="AII324" s="4"/>
      <c r="AIJ324" s="4"/>
      <c r="AIK324" s="4"/>
      <c r="AIL324" s="4"/>
      <c r="AIM324" s="4"/>
      <c r="AIN324" s="4"/>
      <c r="AIO324" s="4"/>
      <c r="AIP324" s="4"/>
      <c r="AIQ324" s="4"/>
      <c r="AIR324" s="4"/>
      <c r="AIS324" s="4"/>
      <c r="AIT324" s="4"/>
      <c r="AIU324" s="4"/>
      <c r="AIV324" s="4"/>
      <c r="AIW324" s="4"/>
      <c r="AIX324" s="4"/>
      <c r="AIY324" s="4"/>
      <c r="AIZ324" s="4"/>
      <c r="AJA324" s="4"/>
      <c r="AJB324" s="4"/>
      <c r="AJC324" s="4"/>
      <c r="AJD324" s="4"/>
      <c r="AJE324" s="4"/>
      <c r="AJF324" s="4"/>
      <c r="AJG324" s="4"/>
      <c r="AJH324" s="4"/>
      <c r="AJI324" s="4"/>
      <c r="AJJ324" s="4"/>
      <c r="AJK324" s="4"/>
      <c r="AJL324" s="4"/>
      <c r="AJM324" s="4"/>
      <c r="AJN324" s="4"/>
      <c r="AJO324" s="4"/>
      <c r="AJP324" s="4"/>
      <c r="AJQ324" s="4"/>
      <c r="AJR324" s="4"/>
      <c r="AJS324" s="4"/>
      <c r="AJT324" s="4"/>
      <c r="AJU324" s="4"/>
      <c r="AJV324" s="4"/>
      <c r="AJW324" s="4"/>
      <c r="AJX324" s="4"/>
      <c r="AJY324" s="4"/>
      <c r="AJZ324" s="4"/>
      <c r="AKA324" s="4"/>
      <c r="AKB324" s="4"/>
      <c r="AKC324" s="4"/>
      <c r="AKD324" s="4"/>
      <c r="AKE324" s="4"/>
      <c r="AKF324" s="4"/>
      <c r="AKG324" s="4"/>
      <c r="AKH324" s="4"/>
      <c r="AKI324" s="4"/>
      <c r="AKJ324" s="4"/>
      <c r="AKK324" s="4"/>
      <c r="AKL324" s="4"/>
      <c r="AKM324" s="4"/>
      <c r="AKN324" s="4"/>
      <c r="AKO324" s="4"/>
      <c r="AKP324" s="4"/>
      <c r="AKQ324" s="4"/>
      <c r="AKR324" s="4"/>
      <c r="AKS324" s="4"/>
      <c r="AKT324" s="4"/>
      <c r="AKU324" s="4"/>
      <c r="AKV324" s="4"/>
      <c r="AKW324" s="4"/>
      <c r="AKX324" s="4"/>
      <c r="AKY324" s="4"/>
      <c r="AKZ324" s="4"/>
      <c r="ALA324" s="4"/>
      <c r="ALB324" s="4"/>
      <c r="ALC324" s="4"/>
      <c r="ALD324" s="4"/>
      <c r="ALE324" s="4"/>
      <c r="ALF324" s="4"/>
      <c r="ALG324" s="4"/>
      <c r="ALH324" s="4"/>
      <c r="ALI324" s="4"/>
      <c r="ALJ324" s="4"/>
      <c r="ALK324" s="4"/>
      <c r="ALL324" s="4"/>
      <c r="ALM324" s="4"/>
      <c r="ALN324" s="4"/>
      <c r="ALO324" s="4"/>
      <c r="ALP324" s="4"/>
      <c r="ALQ324" s="4"/>
      <c r="ALR324" s="4"/>
      <c r="ALS324" s="4"/>
      <c r="ALT324" s="4"/>
      <c r="ALU324" s="4"/>
      <c r="ALV324" s="4"/>
      <c r="ALW324" s="4"/>
      <c r="ALX324" s="4"/>
      <c r="ALY324" s="4"/>
      <c r="ALZ324" s="4"/>
      <c r="AMA324" s="4"/>
      <c r="AMB324" s="4"/>
      <c r="AMC324" s="4"/>
      <c r="AMD324" s="4"/>
      <c r="AME324" s="4"/>
      <c r="AMF324" s="4"/>
      <c r="AMG324" s="4"/>
      <c r="AMH324" s="4"/>
      <c r="AMI324" s="4"/>
      <c r="AMJ324" s="4"/>
      <c r="AMK324" s="4"/>
    </row>
    <row r="325" spans="1:1025" ht="17.100000000000001" customHeight="1">
      <c r="A325" s="21" t="s">
        <v>1239</v>
      </c>
      <c r="B325" s="20">
        <f>SUM(C325:W325)</f>
        <v>34</v>
      </c>
      <c r="D325" s="20">
        <v>0</v>
      </c>
      <c r="E325" s="3">
        <v>0</v>
      </c>
      <c r="F325" s="3">
        <v>0</v>
      </c>
      <c r="H325" s="4">
        <f>SUM(34)</f>
        <v>34</v>
      </c>
      <c r="JA325" s="4"/>
      <c r="JB325" s="4"/>
      <c r="JC325" s="4"/>
      <c r="JD325" s="4"/>
      <c r="JE325" s="4"/>
      <c r="JF325" s="4"/>
      <c r="JG325" s="4"/>
      <c r="JH325" s="4"/>
      <c r="JI325" s="4"/>
      <c r="JJ325" s="4"/>
      <c r="JK325" s="4"/>
      <c r="JL325" s="4"/>
      <c r="JM325" s="4"/>
      <c r="JN325" s="4"/>
      <c r="JO325" s="4"/>
      <c r="JP325" s="4"/>
      <c r="JQ325" s="4"/>
      <c r="JR325" s="4"/>
      <c r="JS325" s="4"/>
      <c r="JT325" s="4"/>
      <c r="JU325" s="4"/>
      <c r="JV325" s="4"/>
      <c r="JW325" s="4"/>
      <c r="JX325" s="4"/>
      <c r="JY325" s="4"/>
      <c r="JZ325" s="4"/>
      <c r="KA325" s="4"/>
      <c r="KB325" s="4"/>
      <c r="KC325" s="4"/>
      <c r="KD325" s="4"/>
      <c r="KE325" s="4"/>
      <c r="KF325" s="4"/>
      <c r="KG325" s="4"/>
      <c r="KH325" s="4"/>
      <c r="KI325" s="4"/>
      <c r="KJ325" s="4"/>
      <c r="KK325" s="4"/>
      <c r="KL325" s="4"/>
      <c r="KM325" s="4"/>
      <c r="KN325" s="4"/>
      <c r="KO325" s="4"/>
      <c r="KP325" s="4"/>
      <c r="KQ325" s="4"/>
      <c r="KR325" s="4"/>
      <c r="KS325" s="4"/>
      <c r="KT325" s="4"/>
      <c r="KU325" s="4"/>
      <c r="KV325" s="4"/>
      <c r="KW325" s="4"/>
      <c r="KX325" s="4"/>
      <c r="KY325" s="4"/>
      <c r="KZ325" s="4"/>
      <c r="LA325" s="4"/>
      <c r="LB325" s="4"/>
      <c r="LC325" s="4"/>
      <c r="LD325" s="4"/>
      <c r="LE325" s="4"/>
      <c r="LF325" s="4"/>
      <c r="LG325" s="4"/>
      <c r="LH325" s="4"/>
      <c r="LI325" s="4"/>
      <c r="LJ325" s="4"/>
      <c r="LK325" s="4"/>
      <c r="LL325" s="4"/>
      <c r="LM325" s="4"/>
      <c r="LN325" s="4"/>
      <c r="LO325" s="4"/>
      <c r="LP325" s="4"/>
      <c r="LQ325" s="4"/>
      <c r="LR325" s="4"/>
      <c r="LS325" s="4"/>
      <c r="LT325" s="4"/>
      <c r="LU325" s="4"/>
      <c r="LV325" s="4"/>
      <c r="LW325" s="4"/>
      <c r="LX325" s="4"/>
      <c r="LY325" s="4"/>
      <c r="LZ325" s="4"/>
      <c r="MA325" s="4"/>
      <c r="MB325" s="4"/>
      <c r="MC325" s="4"/>
      <c r="MD325" s="4"/>
      <c r="ME325" s="4"/>
      <c r="MF325" s="4"/>
      <c r="MG325" s="4"/>
      <c r="MH325" s="4"/>
      <c r="MI325" s="4"/>
      <c r="MJ325" s="4"/>
      <c r="MK325" s="4"/>
      <c r="ML325" s="4"/>
      <c r="MM325" s="4"/>
      <c r="MN325" s="4"/>
      <c r="MO325" s="4"/>
      <c r="MP325" s="4"/>
      <c r="MQ325" s="4"/>
      <c r="MR325" s="4"/>
      <c r="MS325" s="4"/>
      <c r="MT325" s="4"/>
      <c r="MU325" s="4"/>
      <c r="MV325" s="4"/>
      <c r="MW325" s="4"/>
      <c r="MX325" s="4"/>
      <c r="MY325" s="4"/>
      <c r="MZ325" s="4"/>
      <c r="NA325" s="4"/>
      <c r="NB325" s="4"/>
      <c r="NC325" s="4"/>
      <c r="ND325" s="4"/>
      <c r="NE325" s="4"/>
      <c r="NF325" s="4"/>
      <c r="NG325" s="4"/>
      <c r="NH325" s="4"/>
      <c r="NI325" s="4"/>
      <c r="NJ325" s="4"/>
      <c r="NK325" s="4"/>
      <c r="NL325" s="4"/>
      <c r="NM325" s="4"/>
      <c r="NN325" s="4"/>
      <c r="NO325" s="4"/>
      <c r="NP325" s="4"/>
      <c r="NQ325" s="4"/>
      <c r="NR325" s="4"/>
      <c r="NS325" s="4"/>
      <c r="NT325" s="4"/>
      <c r="NU325" s="4"/>
      <c r="NV325" s="4"/>
      <c r="NW325" s="4"/>
      <c r="NX325" s="4"/>
      <c r="NY325" s="4"/>
      <c r="NZ325" s="4"/>
      <c r="OA325" s="4"/>
      <c r="OB325" s="4"/>
      <c r="OC325" s="4"/>
      <c r="OD325" s="4"/>
      <c r="OE325" s="4"/>
      <c r="OF325" s="4"/>
      <c r="OG325" s="4"/>
      <c r="OH325" s="4"/>
      <c r="OI325" s="4"/>
      <c r="OJ325" s="4"/>
      <c r="OK325" s="4"/>
      <c r="OL325" s="4"/>
      <c r="OM325" s="4"/>
      <c r="ON325" s="4"/>
      <c r="OO325" s="4"/>
      <c r="OP325" s="4"/>
      <c r="OQ325" s="4"/>
      <c r="OR325" s="4"/>
      <c r="OS325" s="4"/>
      <c r="OT325" s="4"/>
      <c r="OU325" s="4"/>
      <c r="OV325" s="4"/>
      <c r="OW325" s="4"/>
      <c r="OX325" s="4"/>
      <c r="OY325" s="4"/>
      <c r="OZ325" s="4"/>
      <c r="PA325" s="4"/>
      <c r="PB325" s="4"/>
      <c r="PC325" s="4"/>
      <c r="PD325" s="4"/>
      <c r="PE325" s="4"/>
      <c r="PF325" s="4"/>
      <c r="PG325" s="4"/>
      <c r="PH325" s="4"/>
      <c r="PI325" s="4"/>
      <c r="PJ325" s="4"/>
      <c r="PK325" s="4"/>
      <c r="PL325" s="4"/>
      <c r="PM325" s="4"/>
      <c r="PN325" s="4"/>
      <c r="PO325" s="4"/>
      <c r="PP325" s="4"/>
      <c r="PQ325" s="4"/>
      <c r="PR325" s="4"/>
      <c r="PS325" s="4"/>
      <c r="PT325" s="4"/>
      <c r="PU325" s="4"/>
      <c r="PV325" s="4"/>
      <c r="PW325" s="4"/>
      <c r="PX325" s="4"/>
      <c r="PY325" s="4"/>
      <c r="PZ325" s="4"/>
      <c r="QA325" s="4"/>
      <c r="QB325" s="4"/>
      <c r="QC325" s="4"/>
      <c r="QD325" s="4"/>
      <c r="QE325" s="4"/>
      <c r="QF325" s="4"/>
      <c r="QG325" s="4"/>
      <c r="QH325" s="4"/>
      <c r="QI325" s="4"/>
      <c r="QJ325" s="4"/>
      <c r="QK325" s="4"/>
      <c r="QL325" s="4"/>
      <c r="QM325" s="4"/>
      <c r="QN325" s="4"/>
      <c r="QO325" s="4"/>
      <c r="QP325" s="4"/>
      <c r="QQ325" s="4"/>
      <c r="QR325" s="4"/>
      <c r="QS325" s="4"/>
      <c r="QT325" s="4"/>
      <c r="QU325" s="4"/>
      <c r="QV325" s="4"/>
      <c r="QW325" s="4"/>
      <c r="QX325" s="4"/>
      <c r="QY325" s="4"/>
      <c r="QZ325" s="4"/>
      <c r="RA325" s="4"/>
      <c r="RB325" s="4"/>
      <c r="RC325" s="4"/>
      <c r="RD325" s="4"/>
      <c r="RE325" s="4"/>
      <c r="RF325" s="4"/>
      <c r="RG325" s="4"/>
      <c r="RH325" s="4"/>
      <c r="RI325" s="4"/>
      <c r="RJ325" s="4"/>
      <c r="RK325" s="4"/>
      <c r="RL325" s="4"/>
      <c r="RM325" s="4"/>
      <c r="RN325" s="4"/>
      <c r="RO325" s="4"/>
      <c r="RP325" s="4"/>
      <c r="RQ325" s="4"/>
      <c r="RR325" s="4"/>
      <c r="RS325" s="4"/>
      <c r="RT325" s="4"/>
      <c r="RU325" s="4"/>
      <c r="RV325" s="4"/>
      <c r="RW325" s="4"/>
      <c r="RX325" s="4"/>
      <c r="RY325" s="4"/>
      <c r="RZ325" s="4"/>
      <c r="SA325" s="4"/>
      <c r="SB325" s="4"/>
      <c r="SC325" s="4"/>
      <c r="SD325" s="4"/>
      <c r="SE325" s="4"/>
      <c r="SF325" s="4"/>
      <c r="SG325" s="4"/>
      <c r="SH325" s="4"/>
      <c r="SI325" s="4"/>
      <c r="SJ325" s="4"/>
      <c r="SK325" s="4"/>
      <c r="SL325" s="4"/>
      <c r="SM325" s="4"/>
      <c r="SN325" s="4"/>
      <c r="SO325" s="4"/>
      <c r="SP325" s="4"/>
      <c r="SQ325" s="4"/>
      <c r="SR325" s="4"/>
      <c r="SS325" s="4"/>
      <c r="ST325" s="4"/>
      <c r="SU325" s="4"/>
      <c r="SV325" s="4"/>
      <c r="SW325" s="4"/>
      <c r="SX325" s="4"/>
      <c r="SY325" s="4"/>
      <c r="SZ325" s="4"/>
      <c r="TA325" s="4"/>
      <c r="TB325" s="4"/>
      <c r="TC325" s="4"/>
      <c r="TD325" s="4"/>
      <c r="TE325" s="4"/>
      <c r="TF325" s="4"/>
      <c r="TG325" s="4"/>
      <c r="TH325" s="4"/>
      <c r="TI325" s="4"/>
      <c r="TJ325" s="4"/>
      <c r="TK325" s="4"/>
      <c r="TL325" s="4"/>
      <c r="TM325" s="4"/>
      <c r="TN325" s="4"/>
      <c r="TO325" s="4"/>
      <c r="TP325" s="4"/>
      <c r="TQ325" s="4"/>
      <c r="TR325" s="4"/>
      <c r="TS325" s="4"/>
      <c r="TT325" s="4"/>
      <c r="TU325" s="4"/>
      <c r="TV325" s="4"/>
      <c r="TW325" s="4"/>
      <c r="TX325" s="4"/>
      <c r="TY325" s="4"/>
      <c r="TZ325" s="4"/>
      <c r="UA325" s="4"/>
      <c r="UB325" s="4"/>
      <c r="UC325" s="4"/>
      <c r="UD325" s="4"/>
      <c r="UE325" s="4"/>
      <c r="UF325" s="4"/>
      <c r="UG325" s="4"/>
      <c r="UH325" s="4"/>
      <c r="UI325" s="4"/>
      <c r="UJ325" s="4"/>
      <c r="UK325" s="4"/>
      <c r="UL325" s="4"/>
      <c r="UM325" s="4"/>
      <c r="UN325" s="4"/>
      <c r="UO325" s="4"/>
      <c r="UP325" s="4"/>
      <c r="UQ325" s="4"/>
      <c r="UR325" s="4"/>
      <c r="US325" s="4"/>
      <c r="UT325" s="4"/>
      <c r="UU325" s="4"/>
      <c r="UV325" s="4"/>
      <c r="UW325" s="4"/>
      <c r="UX325" s="4"/>
      <c r="UY325" s="4"/>
      <c r="UZ325" s="4"/>
      <c r="VA325" s="4"/>
      <c r="VB325" s="4"/>
      <c r="VC325" s="4"/>
      <c r="VD325" s="4"/>
      <c r="VE325" s="4"/>
      <c r="VF325" s="4"/>
      <c r="VG325" s="4"/>
      <c r="VH325" s="4"/>
      <c r="VI325" s="4"/>
      <c r="VJ325" s="4"/>
      <c r="VK325" s="4"/>
      <c r="VL325" s="4"/>
      <c r="VM325" s="4"/>
      <c r="VN325" s="4"/>
      <c r="VO325" s="4"/>
      <c r="VP325" s="4"/>
      <c r="VQ325" s="4"/>
      <c r="VR325" s="4"/>
      <c r="VS325" s="4"/>
      <c r="VT325" s="4"/>
      <c r="VU325" s="4"/>
      <c r="VV325" s="4"/>
      <c r="VW325" s="4"/>
      <c r="VX325" s="4"/>
      <c r="VY325" s="4"/>
      <c r="VZ325" s="4"/>
      <c r="WA325" s="4"/>
      <c r="WB325" s="4"/>
      <c r="WC325" s="4"/>
      <c r="WD325" s="4"/>
      <c r="WE325" s="4"/>
      <c r="WF325" s="4"/>
      <c r="WG325" s="4"/>
      <c r="WH325" s="4"/>
      <c r="WI325" s="4"/>
      <c r="WJ325" s="4"/>
      <c r="WK325" s="4"/>
      <c r="WL325" s="4"/>
      <c r="WM325" s="4"/>
      <c r="WN325" s="4"/>
      <c r="WO325" s="4"/>
      <c r="WP325" s="4"/>
      <c r="WQ325" s="4"/>
      <c r="WR325" s="4"/>
      <c r="WS325" s="4"/>
      <c r="WT325" s="4"/>
      <c r="WU325" s="4"/>
      <c r="WV325" s="4"/>
      <c r="WW325" s="4"/>
      <c r="WX325" s="4"/>
      <c r="WY325" s="4"/>
      <c r="WZ325" s="4"/>
      <c r="XA325" s="4"/>
      <c r="XB325" s="4"/>
      <c r="XC325" s="4"/>
      <c r="XD325" s="4"/>
      <c r="XE325" s="4"/>
      <c r="XF325" s="4"/>
      <c r="XG325" s="4"/>
      <c r="XH325" s="4"/>
      <c r="XI325" s="4"/>
      <c r="XJ325" s="4"/>
      <c r="XK325" s="4"/>
      <c r="XL325" s="4"/>
      <c r="XM325" s="4"/>
      <c r="XN325" s="4"/>
      <c r="XO325" s="4"/>
      <c r="XP325" s="4"/>
      <c r="XQ325" s="4"/>
      <c r="XR325" s="4"/>
      <c r="XS325" s="4"/>
      <c r="XT325" s="4"/>
      <c r="XU325" s="4"/>
      <c r="XV325" s="4"/>
      <c r="XW325" s="4"/>
      <c r="XX325" s="4"/>
      <c r="XY325" s="4"/>
      <c r="XZ325" s="4"/>
      <c r="YA325" s="4"/>
      <c r="YB325" s="4"/>
      <c r="YC325" s="4"/>
      <c r="YD325" s="4"/>
      <c r="YE325" s="4"/>
      <c r="YF325" s="4"/>
      <c r="YG325" s="4"/>
      <c r="YH325" s="4"/>
      <c r="YI325" s="4"/>
      <c r="YJ325" s="4"/>
      <c r="YK325" s="4"/>
      <c r="YL325" s="4"/>
      <c r="YM325" s="4"/>
      <c r="YN325" s="4"/>
      <c r="YO325" s="4"/>
      <c r="YP325" s="4"/>
      <c r="YQ325" s="4"/>
      <c r="YR325" s="4"/>
      <c r="YS325" s="4"/>
      <c r="YT325" s="4"/>
      <c r="YU325" s="4"/>
      <c r="YV325" s="4"/>
      <c r="YW325" s="4"/>
      <c r="YX325" s="4"/>
      <c r="YY325" s="4"/>
      <c r="YZ325" s="4"/>
      <c r="ZA325" s="4"/>
      <c r="ZB325" s="4"/>
      <c r="ZC325" s="4"/>
      <c r="ZD325" s="4"/>
      <c r="ZE325" s="4"/>
      <c r="ZF325" s="4"/>
      <c r="ZG325" s="4"/>
      <c r="ZH325" s="4"/>
      <c r="ZI325" s="4"/>
      <c r="ZJ325" s="4"/>
      <c r="ZK325" s="4"/>
      <c r="ZL325" s="4"/>
      <c r="ZM325" s="4"/>
      <c r="ZN325" s="4"/>
      <c r="ZO325" s="4"/>
      <c r="ZP325" s="4"/>
      <c r="ZQ325" s="4"/>
      <c r="ZR325" s="4"/>
      <c r="ZS325" s="4"/>
      <c r="ZT325" s="4"/>
      <c r="ZU325" s="4"/>
      <c r="ZV325" s="4"/>
      <c r="ZW325" s="4"/>
      <c r="ZX325" s="4"/>
      <c r="ZY325" s="4"/>
      <c r="ZZ325" s="4"/>
      <c r="AAA325" s="4"/>
      <c r="AAB325" s="4"/>
      <c r="AAC325" s="4"/>
      <c r="AAD325" s="4"/>
      <c r="AAE325" s="4"/>
      <c r="AAF325" s="4"/>
      <c r="AAG325" s="4"/>
      <c r="AAH325" s="4"/>
      <c r="AAI325" s="4"/>
      <c r="AAJ325" s="4"/>
      <c r="AAK325" s="4"/>
      <c r="AAL325" s="4"/>
      <c r="AAM325" s="4"/>
      <c r="AAN325" s="4"/>
      <c r="AAO325" s="4"/>
      <c r="AAP325" s="4"/>
      <c r="AAQ325" s="4"/>
      <c r="AAR325" s="4"/>
      <c r="AAS325" s="4"/>
      <c r="AAT325" s="4"/>
      <c r="AAU325" s="4"/>
      <c r="AAV325" s="4"/>
      <c r="AAW325" s="4"/>
      <c r="AAX325" s="4"/>
      <c r="AAY325" s="4"/>
      <c r="AAZ325" s="4"/>
      <c r="ABA325" s="4"/>
      <c r="ABB325" s="4"/>
      <c r="ABC325" s="4"/>
      <c r="ABD325" s="4"/>
      <c r="ABE325" s="4"/>
      <c r="ABF325" s="4"/>
      <c r="ABG325" s="4"/>
      <c r="ABH325" s="4"/>
      <c r="ABI325" s="4"/>
      <c r="ABJ325" s="4"/>
      <c r="ABK325" s="4"/>
      <c r="ABL325" s="4"/>
      <c r="ABM325" s="4"/>
      <c r="ABN325" s="4"/>
      <c r="ABO325" s="4"/>
      <c r="ABP325" s="4"/>
      <c r="ABQ325" s="4"/>
      <c r="ABR325" s="4"/>
      <c r="ABS325" s="4"/>
      <c r="ABT325" s="4"/>
      <c r="ABU325" s="4"/>
      <c r="ABV325" s="4"/>
      <c r="ABW325" s="4"/>
      <c r="ABX325" s="4"/>
      <c r="ABY325" s="4"/>
      <c r="ABZ325" s="4"/>
      <c r="ACA325" s="4"/>
      <c r="ACB325" s="4"/>
      <c r="ACC325" s="4"/>
      <c r="ACD325" s="4"/>
      <c r="ACE325" s="4"/>
      <c r="ACF325" s="4"/>
      <c r="ACG325" s="4"/>
      <c r="ACH325" s="4"/>
      <c r="ACI325" s="4"/>
      <c r="ACJ325" s="4"/>
      <c r="ACK325" s="4"/>
      <c r="ACL325" s="4"/>
      <c r="ACM325" s="4"/>
      <c r="ACN325" s="4"/>
      <c r="ACO325" s="4"/>
      <c r="ACP325" s="4"/>
      <c r="ACQ325" s="4"/>
      <c r="ACR325" s="4"/>
      <c r="ACS325" s="4"/>
      <c r="ACT325" s="4"/>
      <c r="ACU325" s="4"/>
      <c r="ACV325" s="4"/>
      <c r="ACW325" s="4"/>
      <c r="ACX325" s="4"/>
      <c r="ACY325" s="4"/>
      <c r="ACZ325" s="4"/>
      <c r="ADA325" s="4"/>
      <c r="ADB325" s="4"/>
      <c r="ADC325" s="4"/>
      <c r="ADD325" s="4"/>
      <c r="ADE325" s="4"/>
      <c r="ADF325" s="4"/>
      <c r="ADG325" s="4"/>
      <c r="ADH325" s="4"/>
      <c r="ADI325" s="4"/>
      <c r="ADJ325" s="4"/>
      <c r="ADK325" s="4"/>
      <c r="ADL325" s="4"/>
      <c r="ADM325" s="4"/>
      <c r="ADN325" s="4"/>
      <c r="ADO325" s="4"/>
      <c r="ADP325" s="4"/>
      <c r="ADQ325" s="4"/>
      <c r="ADR325" s="4"/>
      <c r="ADS325" s="4"/>
      <c r="ADT325" s="4"/>
      <c r="ADU325" s="4"/>
      <c r="ADV325" s="4"/>
      <c r="ADW325" s="4"/>
      <c r="ADX325" s="4"/>
      <c r="ADY325" s="4"/>
      <c r="ADZ325" s="4"/>
      <c r="AEA325" s="4"/>
      <c r="AEB325" s="4"/>
      <c r="AEC325" s="4"/>
      <c r="AED325" s="4"/>
      <c r="AEE325" s="4"/>
      <c r="AEF325" s="4"/>
      <c r="AEG325" s="4"/>
      <c r="AEH325" s="4"/>
      <c r="AEI325" s="4"/>
      <c r="AEJ325" s="4"/>
      <c r="AEK325" s="4"/>
      <c r="AEL325" s="4"/>
      <c r="AEM325" s="4"/>
      <c r="AEN325" s="4"/>
      <c r="AEO325" s="4"/>
      <c r="AEP325" s="4"/>
      <c r="AEQ325" s="4"/>
      <c r="AER325" s="4"/>
      <c r="AES325" s="4"/>
      <c r="AET325" s="4"/>
      <c r="AEU325" s="4"/>
      <c r="AEV325" s="4"/>
      <c r="AEW325" s="4"/>
      <c r="AEX325" s="4"/>
      <c r="AEY325" s="4"/>
      <c r="AEZ325" s="4"/>
      <c r="AFA325" s="4"/>
      <c r="AFB325" s="4"/>
      <c r="AFC325" s="4"/>
      <c r="AFD325" s="4"/>
      <c r="AFE325" s="4"/>
      <c r="AFF325" s="4"/>
      <c r="AFG325" s="4"/>
      <c r="AFH325" s="4"/>
      <c r="AFI325" s="4"/>
      <c r="AFJ325" s="4"/>
      <c r="AFK325" s="4"/>
      <c r="AFL325" s="4"/>
      <c r="AFM325" s="4"/>
      <c r="AFN325" s="4"/>
      <c r="AFO325" s="4"/>
      <c r="AFP325" s="4"/>
      <c r="AFQ325" s="4"/>
      <c r="AFR325" s="4"/>
      <c r="AFS325" s="4"/>
      <c r="AFT325" s="4"/>
      <c r="AFU325" s="4"/>
      <c r="AFV325" s="4"/>
      <c r="AFW325" s="4"/>
      <c r="AFX325" s="4"/>
      <c r="AFY325" s="4"/>
      <c r="AFZ325" s="4"/>
      <c r="AGA325" s="4"/>
      <c r="AGB325" s="4"/>
      <c r="AGC325" s="4"/>
      <c r="AGD325" s="4"/>
      <c r="AGE325" s="4"/>
      <c r="AGF325" s="4"/>
      <c r="AGG325" s="4"/>
      <c r="AGH325" s="4"/>
      <c r="AGI325" s="4"/>
      <c r="AGJ325" s="4"/>
      <c r="AGK325" s="4"/>
      <c r="AGL325" s="4"/>
      <c r="AGM325" s="4"/>
      <c r="AGN325" s="4"/>
      <c r="AGO325" s="4"/>
      <c r="AGP325" s="4"/>
      <c r="AGQ325" s="4"/>
      <c r="AGR325" s="4"/>
      <c r="AGS325" s="4"/>
      <c r="AGT325" s="4"/>
      <c r="AGU325" s="4"/>
      <c r="AGV325" s="4"/>
      <c r="AGW325" s="4"/>
      <c r="AGX325" s="4"/>
      <c r="AGY325" s="4"/>
      <c r="AGZ325" s="4"/>
      <c r="AHA325" s="4"/>
      <c r="AHB325" s="4"/>
      <c r="AHC325" s="4"/>
      <c r="AHD325" s="4"/>
      <c r="AHE325" s="4"/>
      <c r="AHF325" s="4"/>
      <c r="AHG325" s="4"/>
      <c r="AHH325" s="4"/>
      <c r="AHI325" s="4"/>
      <c r="AHJ325" s="4"/>
      <c r="AHK325" s="4"/>
      <c r="AHL325" s="4"/>
      <c r="AHM325" s="4"/>
      <c r="AHN325" s="4"/>
      <c r="AHO325" s="4"/>
      <c r="AHP325" s="4"/>
      <c r="AHQ325" s="4"/>
      <c r="AHR325" s="4"/>
      <c r="AHS325" s="4"/>
      <c r="AHT325" s="4"/>
      <c r="AHU325" s="4"/>
      <c r="AHV325" s="4"/>
      <c r="AHW325" s="4"/>
      <c r="AHX325" s="4"/>
      <c r="AHY325" s="4"/>
      <c r="AHZ325" s="4"/>
      <c r="AIA325" s="4"/>
      <c r="AIB325" s="4"/>
      <c r="AIC325" s="4"/>
      <c r="AID325" s="4"/>
      <c r="AIE325" s="4"/>
      <c r="AIF325" s="4"/>
      <c r="AIG325" s="4"/>
      <c r="AIH325" s="4"/>
      <c r="AII325" s="4"/>
      <c r="AIJ325" s="4"/>
      <c r="AIK325" s="4"/>
      <c r="AIL325" s="4"/>
      <c r="AIM325" s="4"/>
      <c r="AIN325" s="4"/>
      <c r="AIO325" s="4"/>
      <c r="AIP325" s="4"/>
      <c r="AIQ325" s="4"/>
      <c r="AIR325" s="4"/>
      <c r="AIS325" s="4"/>
      <c r="AIT325" s="4"/>
      <c r="AIU325" s="4"/>
      <c r="AIV325" s="4"/>
      <c r="AIW325" s="4"/>
      <c r="AIX325" s="4"/>
      <c r="AIY325" s="4"/>
      <c r="AIZ325" s="4"/>
      <c r="AJA325" s="4"/>
      <c r="AJB325" s="4"/>
      <c r="AJC325" s="4"/>
      <c r="AJD325" s="4"/>
      <c r="AJE325" s="4"/>
      <c r="AJF325" s="4"/>
      <c r="AJG325" s="4"/>
      <c r="AJH325" s="4"/>
      <c r="AJI325" s="4"/>
      <c r="AJJ325" s="4"/>
      <c r="AJK325" s="4"/>
      <c r="AJL325" s="4"/>
      <c r="AJM325" s="4"/>
      <c r="AJN325" s="4"/>
      <c r="AJO325" s="4"/>
      <c r="AJP325" s="4"/>
      <c r="AJQ325" s="4"/>
      <c r="AJR325" s="4"/>
      <c r="AJS325" s="4"/>
      <c r="AJT325" s="4"/>
      <c r="AJU325" s="4"/>
      <c r="AJV325" s="4"/>
      <c r="AJW325" s="4"/>
      <c r="AJX325" s="4"/>
      <c r="AJY325" s="4"/>
      <c r="AJZ325" s="4"/>
      <c r="AKA325" s="4"/>
      <c r="AKB325" s="4"/>
      <c r="AKC325" s="4"/>
      <c r="AKD325" s="4"/>
      <c r="AKE325" s="4"/>
      <c r="AKF325" s="4"/>
      <c r="AKG325" s="4"/>
      <c r="AKH325" s="4"/>
      <c r="AKI325" s="4"/>
      <c r="AKJ325" s="4"/>
      <c r="AKK325" s="4"/>
      <c r="AKL325" s="4"/>
      <c r="AKM325" s="4"/>
      <c r="AKN325" s="4"/>
      <c r="AKO325" s="4"/>
      <c r="AKP325" s="4"/>
      <c r="AKQ325" s="4"/>
      <c r="AKR325" s="4"/>
      <c r="AKS325" s="4"/>
      <c r="AKT325" s="4"/>
      <c r="AKU325" s="4"/>
      <c r="AKV325" s="4"/>
      <c r="AKW325" s="4"/>
      <c r="AKX325" s="4"/>
      <c r="AKY325" s="4"/>
      <c r="AKZ325" s="4"/>
      <c r="ALA325" s="4"/>
      <c r="ALB325" s="4"/>
      <c r="ALC325" s="4"/>
      <c r="ALD325" s="4"/>
      <c r="ALE325" s="4"/>
      <c r="ALF325" s="4"/>
      <c r="ALG325" s="4"/>
      <c r="ALH325" s="4"/>
      <c r="ALI325" s="4"/>
      <c r="ALJ325" s="4"/>
      <c r="ALK325" s="4"/>
      <c r="ALL325" s="4"/>
      <c r="ALM325" s="4"/>
      <c r="ALN325" s="4"/>
      <c r="ALO325" s="4"/>
      <c r="ALP325" s="4"/>
      <c r="ALQ325" s="4"/>
      <c r="ALR325" s="4"/>
      <c r="ALS325" s="4"/>
      <c r="ALT325" s="4"/>
      <c r="ALU325" s="4"/>
      <c r="ALV325" s="4"/>
      <c r="ALW325" s="4"/>
      <c r="ALX325" s="4"/>
      <c r="ALY325" s="4"/>
      <c r="ALZ325" s="4"/>
      <c r="AMA325" s="4"/>
      <c r="AMB325" s="4"/>
      <c r="AMC325" s="4"/>
      <c r="AMD325" s="4"/>
      <c r="AME325" s="4"/>
      <c r="AMF325" s="4"/>
      <c r="AMG325" s="4"/>
      <c r="AMH325" s="4"/>
      <c r="AMI325" s="4"/>
      <c r="AMJ325" s="4"/>
      <c r="AMK325" s="4"/>
    </row>
    <row r="326" spans="1:1025" ht="17.100000000000001" customHeight="1">
      <c r="A326" s="21" t="s">
        <v>1240</v>
      </c>
      <c r="B326" s="20">
        <f>SUM(C326:W326)</f>
        <v>34</v>
      </c>
      <c r="D326" s="20">
        <v>0</v>
      </c>
      <c r="E326" s="3">
        <v>0</v>
      </c>
      <c r="F326" s="3">
        <v>0</v>
      </c>
      <c r="H326" s="4">
        <f>SUM(34)</f>
        <v>34</v>
      </c>
      <c r="JA326" s="4"/>
      <c r="JB326" s="4"/>
      <c r="JC326" s="4"/>
      <c r="JD326" s="4"/>
      <c r="JE326" s="4"/>
      <c r="JF326" s="4"/>
      <c r="JG326" s="4"/>
      <c r="JH326" s="4"/>
      <c r="JI326" s="4"/>
      <c r="JJ326" s="4"/>
      <c r="JK326" s="4"/>
      <c r="JL326" s="4"/>
      <c r="JM326" s="4"/>
      <c r="JN326" s="4"/>
      <c r="JO326" s="4"/>
      <c r="JP326" s="4"/>
      <c r="JQ326" s="4"/>
      <c r="JR326" s="4"/>
      <c r="JS326" s="4"/>
      <c r="JT326" s="4"/>
      <c r="JU326" s="4"/>
      <c r="JV326" s="4"/>
      <c r="JW326" s="4"/>
      <c r="JX326" s="4"/>
      <c r="JY326" s="4"/>
      <c r="JZ326" s="4"/>
      <c r="KA326" s="4"/>
      <c r="KB326" s="4"/>
      <c r="KC326" s="4"/>
      <c r="KD326" s="4"/>
      <c r="KE326" s="4"/>
      <c r="KF326" s="4"/>
      <c r="KG326" s="4"/>
      <c r="KH326" s="4"/>
      <c r="KI326" s="4"/>
      <c r="KJ326" s="4"/>
      <c r="KK326" s="4"/>
      <c r="KL326" s="4"/>
      <c r="KM326" s="4"/>
      <c r="KN326" s="4"/>
      <c r="KO326" s="4"/>
      <c r="KP326" s="4"/>
      <c r="KQ326" s="4"/>
      <c r="KR326" s="4"/>
      <c r="KS326" s="4"/>
      <c r="KT326" s="4"/>
      <c r="KU326" s="4"/>
      <c r="KV326" s="4"/>
      <c r="KW326" s="4"/>
      <c r="KX326" s="4"/>
      <c r="KY326" s="4"/>
      <c r="KZ326" s="4"/>
      <c r="LA326" s="4"/>
      <c r="LB326" s="4"/>
      <c r="LC326" s="4"/>
      <c r="LD326" s="4"/>
      <c r="LE326" s="4"/>
      <c r="LF326" s="4"/>
      <c r="LG326" s="4"/>
      <c r="LH326" s="4"/>
      <c r="LI326" s="4"/>
      <c r="LJ326" s="4"/>
      <c r="LK326" s="4"/>
      <c r="LL326" s="4"/>
      <c r="LM326" s="4"/>
      <c r="LN326" s="4"/>
      <c r="LO326" s="4"/>
      <c r="LP326" s="4"/>
      <c r="LQ326" s="4"/>
      <c r="LR326" s="4"/>
      <c r="LS326" s="4"/>
      <c r="LT326" s="4"/>
      <c r="LU326" s="4"/>
      <c r="LV326" s="4"/>
      <c r="LW326" s="4"/>
      <c r="LX326" s="4"/>
      <c r="LY326" s="4"/>
      <c r="LZ326" s="4"/>
      <c r="MA326" s="4"/>
      <c r="MB326" s="4"/>
      <c r="MC326" s="4"/>
      <c r="MD326" s="4"/>
      <c r="ME326" s="4"/>
      <c r="MF326" s="4"/>
      <c r="MG326" s="4"/>
      <c r="MH326" s="4"/>
      <c r="MI326" s="4"/>
      <c r="MJ326" s="4"/>
      <c r="MK326" s="4"/>
      <c r="ML326" s="4"/>
      <c r="MM326" s="4"/>
      <c r="MN326" s="4"/>
      <c r="MO326" s="4"/>
      <c r="MP326" s="4"/>
      <c r="MQ326" s="4"/>
      <c r="MR326" s="4"/>
      <c r="MS326" s="4"/>
      <c r="MT326" s="4"/>
      <c r="MU326" s="4"/>
      <c r="MV326" s="4"/>
      <c r="MW326" s="4"/>
      <c r="MX326" s="4"/>
      <c r="MY326" s="4"/>
      <c r="MZ326" s="4"/>
      <c r="NA326" s="4"/>
      <c r="NB326" s="4"/>
      <c r="NC326" s="4"/>
      <c r="ND326" s="4"/>
      <c r="NE326" s="4"/>
      <c r="NF326" s="4"/>
      <c r="NG326" s="4"/>
      <c r="NH326" s="4"/>
      <c r="NI326" s="4"/>
      <c r="NJ326" s="4"/>
      <c r="NK326" s="4"/>
      <c r="NL326" s="4"/>
      <c r="NM326" s="4"/>
      <c r="NN326" s="4"/>
      <c r="NO326" s="4"/>
      <c r="NP326" s="4"/>
      <c r="NQ326" s="4"/>
      <c r="NR326" s="4"/>
      <c r="NS326" s="4"/>
      <c r="NT326" s="4"/>
      <c r="NU326" s="4"/>
      <c r="NV326" s="4"/>
      <c r="NW326" s="4"/>
      <c r="NX326" s="4"/>
      <c r="NY326" s="4"/>
      <c r="NZ326" s="4"/>
      <c r="OA326" s="4"/>
      <c r="OB326" s="4"/>
      <c r="OC326" s="4"/>
      <c r="OD326" s="4"/>
      <c r="OE326" s="4"/>
      <c r="OF326" s="4"/>
      <c r="OG326" s="4"/>
      <c r="OH326" s="4"/>
      <c r="OI326" s="4"/>
      <c r="OJ326" s="4"/>
      <c r="OK326" s="4"/>
      <c r="OL326" s="4"/>
      <c r="OM326" s="4"/>
      <c r="ON326" s="4"/>
      <c r="OO326" s="4"/>
      <c r="OP326" s="4"/>
      <c r="OQ326" s="4"/>
      <c r="OR326" s="4"/>
      <c r="OS326" s="4"/>
      <c r="OT326" s="4"/>
      <c r="OU326" s="4"/>
      <c r="OV326" s="4"/>
      <c r="OW326" s="4"/>
      <c r="OX326" s="4"/>
      <c r="OY326" s="4"/>
      <c r="OZ326" s="4"/>
      <c r="PA326" s="4"/>
      <c r="PB326" s="4"/>
      <c r="PC326" s="4"/>
      <c r="PD326" s="4"/>
      <c r="PE326" s="4"/>
      <c r="PF326" s="4"/>
      <c r="PG326" s="4"/>
      <c r="PH326" s="4"/>
      <c r="PI326" s="4"/>
      <c r="PJ326" s="4"/>
      <c r="PK326" s="4"/>
      <c r="PL326" s="4"/>
      <c r="PM326" s="4"/>
      <c r="PN326" s="4"/>
      <c r="PO326" s="4"/>
      <c r="PP326" s="4"/>
      <c r="PQ326" s="4"/>
      <c r="PR326" s="4"/>
      <c r="PS326" s="4"/>
      <c r="PT326" s="4"/>
      <c r="PU326" s="4"/>
      <c r="PV326" s="4"/>
      <c r="PW326" s="4"/>
      <c r="PX326" s="4"/>
      <c r="PY326" s="4"/>
      <c r="PZ326" s="4"/>
      <c r="QA326" s="4"/>
      <c r="QB326" s="4"/>
      <c r="QC326" s="4"/>
      <c r="QD326" s="4"/>
      <c r="QE326" s="4"/>
      <c r="QF326" s="4"/>
      <c r="QG326" s="4"/>
      <c r="QH326" s="4"/>
      <c r="QI326" s="4"/>
      <c r="QJ326" s="4"/>
      <c r="QK326" s="4"/>
      <c r="QL326" s="4"/>
      <c r="QM326" s="4"/>
      <c r="QN326" s="4"/>
      <c r="QO326" s="4"/>
      <c r="QP326" s="4"/>
      <c r="QQ326" s="4"/>
      <c r="QR326" s="4"/>
      <c r="QS326" s="4"/>
      <c r="QT326" s="4"/>
      <c r="QU326" s="4"/>
      <c r="QV326" s="4"/>
      <c r="QW326" s="4"/>
      <c r="QX326" s="4"/>
      <c r="QY326" s="4"/>
      <c r="QZ326" s="4"/>
      <c r="RA326" s="4"/>
      <c r="RB326" s="4"/>
      <c r="RC326" s="4"/>
      <c r="RD326" s="4"/>
      <c r="RE326" s="4"/>
      <c r="RF326" s="4"/>
      <c r="RG326" s="4"/>
      <c r="RH326" s="4"/>
      <c r="RI326" s="4"/>
      <c r="RJ326" s="4"/>
      <c r="RK326" s="4"/>
      <c r="RL326" s="4"/>
      <c r="RM326" s="4"/>
      <c r="RN326" s="4"/>
      <c r="RO326" s="4"/>
      <c r="RP326" s="4"/>
      <c r="RQ326" s="4"/>
      <c r="RR326" s="4"/>
      <c r="RS326" s="4"/>
      <c r="RT326" s="4"/>
      <c r="RU326" s="4"/>
      <c r="RV326" s="4"/>
      <c r="RW326" s="4"/>
      <c r="RX326" s="4"/>
      <c r="RY326" s="4"/>
      <c r="RZ326" s="4"/>
      <c r="SA326" s="4"/>
      <c r="SB326" s="4"/>
      <c r="SC326" s="4"/>
      <c r="SD326" s="4"/>
      <c r="SE326" s="4"/>
      <c r="SF326" s="4"/>
      <c r="SG326" s="4"/>
      <c r="SH326" s="4"/>
      <c r="SI326" s="4"/>
      <c r="SJ326" s="4"/>
      <c r="SK326" s="4"/>
      <c r="SL326" s="4"/>
      <c r="SM326" s="4"/>
      <c r="SN326" s="4"/>
      <c r="SO326" s="4"/>
      <c r="SP326" s="4"/>
      <c r="SQ326" s="4"/>
      <c r="SR326" s="4"/>
      <c r="SS326" s="4"/>
      <c r="ST326" s="4"/>
      <c r="SU326" s="4"/>
      <c r="SV326" s="4"/>
      <c r="SW326" s="4"/>
      <c r="SX326" s="4"/>
      <c r="SY326" s="4"/>
      <c r="SZ326" s="4"/>
      <c r="TA326" s="4"/>
      <c r="TB326" s="4"/>
      <c r="TC326" s="4"/>
      <c r="TD326" s="4"/>
      <c r="TE326" s="4"/>
      <c r="TF326" s="4"/>
      <c r="TG326" s="4"/>
      <c r="TH326" s="4"/>
      <c r="TI326" s="4"/>
      <c r="TJ326" s="4"/>
      <c r="TK326" s="4"/>
      <c r="TL326" s="4"/>
      <c r="TM326" s="4"/>
      <c r="TN326" s="4"/>
      <c r="TO326" s="4"/>
      <c r="TP326" s="4"/>
      <c r="TQ326" s="4"/>
      <c r="TR326" s="4"/>
      <c r="TS326" s="4"/>
      <c r="TT326" s="4"/>
      <c r="TU326" s="4"/>
      <c r="TV326" s="4"/>
      <c r="TW326" s="4"/>
      <c r="TX326" s="4"/>
      <c r="TY326" s="4"/>
      <c r="TZ326" s="4"/>
      <c r="UA326" s="4"/>
      <c r="UB326" s="4"/>
      <c r="UC326" s="4"/>
      <c r="UD326" s="4"/>
      <c r="UE326" s="4"/>
      <c r="UF326" s="4"/>
      <c r="UG326" s="4"/>
      <c r="UH326" s="4"/>
      <c r="UI326" s="4"/>
      <c r="UJ326" s="4"/>
      <c r="UK326" s="4"/>
      <c r="UL326" s="4"/>
      <c r="UM326" s="4"/>
      <c r="UN326" s="4"/>
      <c r="UO326" s="4"/>
      <c r="UP326" s="4"/>
      <c r="UQ326" s="4"/>
      <c r="UR326" s="4"/>
      <c r="US326" s="4"/>
      <c r="UT326" s="4"/>
      <c r="UU326" s="4"/>
      <c r="UV326" s="4"/>
      <c r="UW326" s="4"/>
      <c r="UX326" s="4"/>
      <c r="UY326" s="4"/>
      <c r="UZ326" s="4"/>
      <c r="VA326" s="4"/>
      <c r="VB326" s="4"/>
      <c r="VC326" s="4"/>
      <c r="VD326" s="4"/>
      <c r="VE326" s="4"/>
      <c r="VF326" s="4"/>
      <c r="VG326" s="4"/>
      <c r="VH326" s="4"/>
      <c r="VI326" s="4"/>
      <c r="VJ326" s="4"/>
      <c r="VK326" s="4"/>
      <c r="VL326" s="4"/>
      <c r="VM326" s="4"/>
      <c r="VN326" s="4"/>
      <c r="VO326" s="4"/>
      <c r="VP326" s="4"/>
      <c r="VQ326" s="4"/>
      <c r="VR326" s="4"/>
      <c r="VS326" s="4"/>
      <c r="VT326" s="4"/>
      <c r="VU326" s="4"/>
      <c r="VV326" s="4"/>
      <c r="VW326" s="4"/>
      <c r="VX326" s="4"/>
      <c r="VY326" s="4"/>
      <c r="VZ326" s="4"/>
      <c r="WA326" s="4"/>
      <c r="WB326" s="4"/>
      <c r="WC326" s="4"/>
      <c r="WD326" s="4"/>
      <c r="WE326" s="4"/>
      <c r="WF326" s="4"/>
      <c r="WG326" s="4"/>
      <c r="WH326" s="4"/>
      <c r="WI326" s="4"/>
      <c r="WJ326" s="4"/>
      <c r="WK326" s="4"/>
      <c r="WL326" s="4"/>
      <c r="WM326" s="4"/>
      <c r="WN326" s="4"/>
      <c r="WO326" s="4"/>
      <c r="WP326" s="4"/>
      <c r="WQ326" s="4"/>
      <c r="WR326" s="4"/>
      <c r="WS326" s="4"/>
      <c r="WT326" s="4"/>
      <c r="WU326" s="4"/>
      <c r="WV326" s="4"/>
      <c r="WW326" s="4"/>
      <c r="WX326" s="4"/>
      <c r="WY326" s="4"/>
      <c r="WZ326" s="4"/>
      <c r="XA326" s="4"/>
      <c r="XB326" s="4"/>
      <c r="XC326" s="4"/>
      <c r="XD326" s="4"/>
      <c r="XE326" s="4"/>
      <c r="XF326" s="4"/>
      <c r="XG326" s="4"/>
      <c r="XH326" s="4"/>
      <c r="XI326" s="4"/>
      <c r="XJ326" s="4"/>
      <c r="XK326" s="4"/>
      <c r="XL326" s="4"/>
      <c r="XM326" s="4"/>
      <c r="XN326" s="4"/>
      <c r="XO326" s="4"/>
      <c r="XP326" s="4"/>
      <c r="XQ326" s="4"/>
      <c r="XR326" s="4"/>
      <c r="XS326" s="4"/>
      <c r="XT326" s="4"/>
      <c r="XU326" s="4"/>
      <c r="XV326" s="4"/>
      <c r="XW326" s="4"/>
      <c r="XX326" s="4"/>
      <c r="XY326" s="4"/>
      <c r="XZ326" s="4"/>
      <c r="YA326" s="4"/>
      <c r="YB326" s="4"/>
      <c r="YC326" s="4"/>
      <c r="YD326" s="4"/>
      <c r="YE326" s="4"/>
      <c r="YF326" s="4"/>
      <c r="YG326" s="4"/>
      <c r="YH326" s="4"/>
      <c r="YI326" s="4"/>
      <c r="YJ326" s="4"/>
      <c r="YK326" s="4"/>
      <c r="YL326" s="4"/>
      <c r="YM326" s="4"/>
      <c r="YN326" s="4"/>
      <c r="YO326" s="4"/>
      <c r="YP326" s="4"/>
      <c r="YQ326" s="4"/>
      <c r="YR326" s="4"/>
      <c r="YS326" s="4"/>
      <c r="YT326" s="4"/>
      <c r="YU326" s="4"/>
      <c r="YV326" s="4"/>
      <c r="YW326" s="4"/>
      <c r="YX326" s="4"/>
      <c r="YY326" s="4"/>
      <c r="YZ326" s="4"/>
      <c r="ZA326" s="4"/>
      <c r="ZB326" s="4"/>
      <c r="ZC326" s="4"/>
      <c r="ZD326" s="4"/>
      <c r="ZE326" s="4"/>
      <c r="ZF326" s="4"/>
      <c r="ZG326" s="4"/>
      <c r="ZH326" s="4"/>
      <c r="ZI326" s="4"/>
      <c r="ZJ326" s="4"/>
      <c r="ZK326" s="4"/>
      <c r="ZL326" s="4"/>
      <c r="ZM326" s="4"/>
      <c r="ZN326" s="4"/>
      <c r="ZO326" s="4"/>
      <c r="ZP326" s="4"/>
      <c r="ZQ326" s="4"/>
      <c r="ZR326" s="4"/>
      <c r="ZS326" s="4"/>
      <c r="ZT326" s="4"/>
      <c r="ZU326" s="4"/>
      <c r="ZV326" s="4"/>
      <c r="ZW326" s="4"/>
      <c r="ZX326" s="4"/>
      <c r="ZY326" s="4"/>
      <c r="ZZ326" s="4"/>
      <c r="AAA326" s="4"/>
      <c r="AAB326" s="4"/>
      <c r="AAC326" s="4"/>
      <c r="AAD326" s="4"/>
      <c r="AAE326" s="4"/>
      <c r="AAF326" s="4"/>
      <c r="AAG326" s="4"/>
      <c r="AAH326" s="4"/>
      <c r="AAI326" s="4"/>
      <c r="AAJ326" s="4"/>
      <c r="AAK326" s="4"/>
      <c r="AAL326" s="4"/>
      <c r="AAM326" s="4"/>
      <c r="AAN326" s="4"/>
      <c r="AAO326" s="4"/>
      <c r="AAP326" s="4"/>
      <c r="AAQ326" s="4"/>
      <c r="AAR326" s="4"/>
      <c r="AAS326" s="4"/>
      <c r="AAT326" s="4"/>
      <c r="AAU326" s="4"/>
      <c r="AAV326" s="4"/>
      <c r="AAW326" s="4"/>
      <c r="AAX326" s="4"/>
      <c r="AAY326" s="4"/>
      <c r="AAZ326" s="4"/>
      <c r="ABA326" s="4"/>
      <c r="ABB326" s="4"/>
      <c r="ABC326" s="4"/>
      <c r="ABD326" s="4"/>
      <c r="ABE326" s="4"/>
      <c r="ABF326" s="4"/>
      <c r="ABG326" s="4"/>
      <c r="ABH326" s="4"/>
      <c r="ABI326" s="4"/>
      <c r="ABJ326" s="4"/>
      <c r="ABK326" s="4"/>
      <c r="ABL326" s="4"/>
      <c r="ABM326" s="4"/>
      <c r="ABN326" s="4"/>
      <c r="ABO326" s="4"/>
      <c r="ABP326" s="4"/>
      <c r="ABQ326" s="4"/>
      <c r="ABR326" s="4"/>
      <c r="ABS326" s="4"/>
      <c r="ABT326" s="4"/>
      <c r="ABU326" s="4"/>
      <c r="ABV326" s="4"/>
      <c r="ABW326" s="4"/>
      <c r="ABX326" s="4"/>
      <c r="ABY326" s="4"/>
      <c r="ABZ326" s="4"/>
      <c r="ACA326" s="4"/>
      <c r="ACB326" s="4"/>
      <c r="ACC326" s="4"/>
      <c r="ACD326" s="4"/>
      <c r="ACE326" s="4"/>
      <c r="ACF326" s="4"/>
      <c r="ACG326" s="4"/>
      <c r="ACH326" s="4"/>
      <c r="ACI326" s="4"/>
      <c r="ACJ326" s="4"/>
      <c r="ACK326" s="4"/>
      <c r="ACL326" s="4"/>
      <c r="ACM326" s="4"/>
      <c r="ACN326" s="4"/>
      <c r="ACO326" s="4"/>
      <c r="ACP326" s="4"/>
      <c r="ACQ326" s="4"/>
      <c r="ACR326" s="4"/>
      <c r="ACS326" s="4"/>
      <c r="ACT326" s="4"/>
      <c r="ACU326" s="4"/>
      <c r="ACV326" s="4"/>
      <c r="ACW326" s="4"/>
      <c r="ACX326" s="4"/>
      <c r="ACY326" s="4"/>
      <c r="ACZ326" s="4"/>
      <c r="ADA326" s="4"/>
      <c r="ADB326" s="4"/>
      <c r="ADC326" s="4"/>
      <c r="ADD326" s="4"/>
      <c r="ADE326" s="4"/>
      <c r="ADF326" s="4"/>
      <c r="ADG326" s="4"/>
      <c r="ADH326" s="4"/>
      <c r="ADI326" s="4"/>
      <c r="ADJ326" s="4"/>
      <c r="ADK326" s="4"/>
      <c r="ADL326" s="4"/>
      <c r="ADM326" s="4"/>
      <c r="ADN326" s="4"/>
      <c r="ADO326" s="4"/>
      <c r="ADP326" s="4"/>
      <c r="ADQ326" s="4"/>
      <c r="ADR326" s="4"/>
      <c r="ADS326" s="4"/>
      <c r="ADT326" s="4"/>
      <c r="ADU326" s="4"/>
      <c r="ADV326" s="4"/>
      <c r="ADW326" s="4"/>
      <c r="ADX326" s="4"/>
      <c r="ADY326" s="4"/>
      <c r="ADZ326" s="4"/>
      <c r="AEA326" s="4"/>
      <c r="AEB326" s="4"/>
      <c r="AEC326" s="4"/>
      <c r="AED326" s="4"/>
      <c r="AEE326" s="4"/>
      <c r="AEF326" s="4"/>
      <c r="AEG326" s="4"/>
      <c r="AEH326" s="4"/>
      <c r="AEI326" s="4"/>
      <c r="AEJ326" s="4"/>
      <c r="AEK326" s="4"/>
      <c r="AEL326" s="4"/>
      <c r="AEM326" s="4"/>
      <c r="AEN326" s="4"/>
      <c r="AEO326" s="4"/>
      <c r="AEP326" s="4"/>
      <c r="AEQ326" s="4"/>
      <c r="AER326" s="4"/>
      <c r="AES326" s="4"/>
      <c r="AET326" s="4"/>
      <c r="AEU326" s="4"/>
      <c r="AEV326" s="4"/>
      <c r="AEW326" s="4"/>
      <c r="AEX326" s="4"/>
      <c r="AEY326" s="4"/>
      <c r="AEZ326" s="4"/>
      <c r="AFA326" s="4"/>
      <c r="AFB326" s="4"/>
      <c r="AFC326" s="4"/>
      <c r="AFD326" s="4"/>
      <c r="AFE326" s="4"/>
      <c r="AFF326" s="4"/>
      <c r="AFG326" s="4"/>
      <c r="AFH326" s="4"/>
      <c r="AFI326" s="4"/>
      <c r="AFJ326" s="4"/>
      <c r="AFK326" s="4"/>
      <c r="AFL326" s="4"/>
      <c r="AFM326" s="4"/>
      <c r="AFN326" s="4"/>
      <c r="AFO326" s="4"/>
      <c r="AFP326" s="4"/>
      <c r="AFQ326" s="4"/>
      <c r="AFR326" s="4"/>
      <c r="AFS326" s="4"/>
      <c r="AFT326" s="4"/>
      <c r="AFU326" s="4"/>
      <c r="AFV326" s="4"/>
      <c r="AFW326" s="4"/>
      <c r="AFX326" s="4"/>
      <c r="AFY326" s="4"/>
      <c r="AFZ326" s="4"/>
      <c r="AGA326" s="4"/>
      <c r="AGB326" s="4"/>
      <c r="AGC326" s="4"/>
      <c r="AGD326" s="4"/>
      <c r="AGE326" s="4"/>
      <c r="AGF326" s="4"/>
      <c r="AGG326" s="4"/>
      <c r="AGH326" s="4"/>
      <c r="AGI326" s="4"/>
      <c r="AGJ326" s="4"/>
      <c r="AGK326" s="4"/>
      <c r="AGL326" s="4"/>
      <c r="AGM326" s="4"/>
      <c r="AGN326" s="4"/>
      <c r="AGO326" s="4"/>
      <c r="AGP326" s="4"/>
      <c r="AGQ326" s="4"/>
      <c r="AGR326" s="4"/>
      <c r="AGS326" s="4"/>
      <c r="AGT326" s="4"/>
      <c r="AGU326" s="4"/>
      <c r="AGV326" s="4"/>
      <c r="AGW326" s="4"/>
      <c r="AGX326" s="4"/>
      <c r="AGY326" s="4"/>
      <c r="AGZ326" s="4"/>
      <c r="AHA326" s="4"/>
      <c r="AHB326" s="4"/>
      <c r="AHC326" s="4"/>
      <c r="AHD326" s="4"/>
      <c r="AHE326" s="4"/>
      <c r="AHF326" s="4"/>
      <c r="AHG326" s="4"/>
      <c r="AHH326" s="4"/>
      <c r="AHI326" s="4"/>
      <c r="AHJ326" s="4"/>
      <c r="AHK326" s="4"/>
      <c r="AHL326" s="4"/>
      <c r="AHM326" s="4"/>
      <c r="AHN326" s="4"/>
      <c r="AHO326" s="4"/>
      <c r="AHP326" s="4"/>
      <c r="AHQ326" s="4"/>
      <c r="AHR326" s="4"/>
      <c r="AHS326" s="4"/>
      <c r="AHT326" s="4"/>
      <c r="AHU326" s="4"/>
      <c r="AHV326" s="4"/>
      <c r="AHW326" s="4"/>
      <c r="AHX326" s="4"/>
      <c r="AHY326" s="4"/>
      <c r="AHZ326" s="4"/>
      <c r="AIA326" s="4"/>
      <c r="AIB326" s="4"/>
      <c r="AIC326" s="4"/>
      <c r="AID326" s="4"/>
      <c r="AIE326" s="4"/>
      <c r="AIF326" s="4"/>
      <c r="AIG326" s="4"/>
      <c r="AIH326" s="4"/>
      <c r="AII326" s="4"/>
      <c r="AIJ326" s="4"/>
      <c r="AIK326" s="4"/>
      <c r="AIL326" s="4"/>
      <c r="AIM326" s="4"/>
      <c r="AIN326" s="4"/>
      <c r="AIO326" s="4"/>
      <c r="AIP326" s="4"/>
      <c r="AIQ326" s="4"/>
      <c r="AIR326" s="4"/>
      <c r="AIS326" s="4"/>
      <c r="AIT326" s="4"/>
      <c r="AIU326" s="4"/>
      <c r="AIV326" s="4"/>
      <c r="AIW326" s="4"/>
      <c r="AIX326" s="4"/>
      <c r="AIY326" s="4"/>
      <c r="AIZ326" s="4"/>
      <c r="AJA326" s="4"/>
      <c r="AJB326" s="4"/>
      <c r="AJC326" s="4"/>
      <c r="AJD326" s="4"/>
      <c r="AJE326" s="4"/>
      <c r="AJF326" s="4"/>
      <c r="AJG326" s="4"/>
      <c r="AJH326" s="4"/>
      <c r="AJI326" s="4"/>
      <c r="AJJ326" s="4"/>
      <c r="AJK326" s="4"/>
      <c r="AJL326" s="4"/>
      <c r="AJM326" s="4"/>
      <c r="AJN326" s="4"/>
      <c r="AJO326" s="4"/>
      <c r="AJP326" s="4"/>
      <c r="AJQ326" s="4"/>
      <c r="AJR326" s="4"/>
      <c r="AJS326" s="4"/>
      <c r="AJT326" s="4"/>
      <c r="AJU326" s="4"/>
      <c r="AJV326" s="4"/>
      <c r="AJW326" s="4"/>
      <c r="AJX326" s="4"/>
      <c r="AJY326" s="4"/>
      <c r="AJZ326" s="4"/>
      <c r="AKA326" s="4"/>
      <c r="AKB326" s="4"/>
      <c r="AKC326" s="4"/>
      <c r="AKD326" s="4"/>
      <c r="AKE326" s="4"/>
      <c r="AKF326" s="4"/>
      <c r="AKG326" s="4"/>
      <c r="AKH326" s="4"/>
      <c r="AKI326" s="4"/>
      <c r="AKJ326" s="4"/>
      <c r="AKK326" s="4"/>
      <c r="AKL326" s="4"/>
      <c r="AKM326" s="4"/>
      <c r="AKN326" s="4"/>
      <c r="AKO326" s="4"/>
      <c r="AKP326" s="4"/>
      <c r="AKQ326" s="4"/>
      <c r="AKR326" s="4"/>
      <c r="AKS326" s="4"/>
      <c r="AKT326" s="4"/>
      <c r="AKU326" s="4"/>
      <c r="AKV326" s="4"/>
      <c r="AKW326" s="4"/>
      <c r="AKX326" s="4"/>
      <c r="AKY326" s="4"/>
      <c r="AKZ326" s="4"/>
      <c r="ALA326" s="4"/>
      <c r="ALB326" s="4"/>
      <c r="ALC326" s="4"/>
      <c r="ALD326" s="4"/>
      <c r="ALE326" s="4"/>
      <c r="ALF326" s="4"/>
      <c r="ALG326" s="4"/>
      <c r="ALH326" s="4"/>
      <c r="ALI326" s="4"/>
      <c r="ALJ326" s="4"/>
      <c r="ALK326" s="4"/>
      <c r="ALL326" s="4"/>
      <c r="ALM326" s="4"/>
      <c r="ALN326" s="4"/>
      <c r="ALO326" s="4"/>
      <c r="ALP326" s="4"/>
      <c r="ALQ326" s="4"/>
      <c r="ALR326" s="4"/>
      <c r="ALS326" s="4"/>
      <c r="ALT326" s="4"/>
      <c r="ALU326" s="4"/>
      <c r="ALV326" s="4"/>
      <c r="ALW326" s="4"/>
      <c r="ALX326" s="4"/>
      <c r="ALY326" s="4"/>
      <c r="ALZ326" s="4"/>
      <c r="AMA326" s="4"/>
      <c r="AMB326" s="4"/>
      <c r="AMC326" s="4"/>
      <c r="AMD326" s="4"/>
      <c r="AME326" s="4"/>
      <c r="AMF326" s="4"/>
      <c r="AMG326" s="4"/>
      <c r="AMH326" s="4"/>
      <c r="AMI326" s="4"/>
      <c r="AMJ326" s="4"/>
      <c r="AMK326" s="4"/>
    </row>
    <row r="327" spans="1:1025" ht="17.100000000000001" customHeight="1">
      <c r="A327" s="21" t="s">
        <v>1241</v>
      </c>
      <c r="B327" s="20">
        <f>SUM(C327:W327)</f>
        <v>34</v>
      </c>
      <c r="D327" s="20">
        <v>0</v>
      </c>
      <c r="E327" s="3">
        <v>0</v>
      </c>
      <c r="F327" s="3">
        <v>0</v>
      </c>
      <c r="H327" s="4"/>
      <c r="L327" s="4">
        <v>34</v>
      </c>
      <c r="JA327" s="4"/>
      <c r="JB327" s="4"/>
      <c r="JC327" s="4"/>
      <c r="JD327" s="4"/>
      <c r="JE327" s="4"/>
      <c r="JF327" s="4"/>
      <c r="JG327" s="4"/>
      <c r="JH327" s="4"/>
      <c r="JI327" s="4"/>
      <c r="JJ327" s="4"/>
      <c r="JK327" s="4"/>
      <c r="JL327" s="4"/>
      <c r="JM327" s="4"/>
      <c r="JN327" s="4"/>
      <c r="JO327" s="4"/>
      <c r="JP327" s="4"/>
      <c r="JQ327" s="4"/>
      <c r="JR327" s="4"/>
      <c r="JS327" s="4"/>
      <c r="JT327" s="4"/>
      <c r="JU327" s="4"/>
      <c r="JV327" s="4"/>
      <c r="JW327" s="4"/>
      <c r="JX327" s="4"/>
      <c r="JY327" s="4"/>
      <c r="JZ327" s="4"/>
      <c r="KA327" s="4"/>
      <c r="KB327" s="4"/>
      <c r="KC327" s="4"/>
      <c r="KD327" s="4"/>
      <c r="KE327" s="4"/>
      <c r="KF327" s="4"/>
      <c r="KG327" s="4"/>
      <c r="KH327" s="4"/>
      <c r="KI327" s="4"/>
      <c r="KJ327" s="4"/>
      <c r="KK327" s="4"/>
      <c r="KL327" s="4"/>
      <c r="KM327" s="4"/>
      <c r="KN327" s="4"/>
      <c r="KO327" s="4"/>
      <c r="KP327" s="4"/>
      <c r="KQ327" s="4"/>
      <c r="KR327" s="4"/>
      <c r="KS327" s="4"/>
      <c r="KT327" s="4"/>
      <c r="KU327" s="4"/>
      <c r="KV327" s="4"/>
      <c r="KW327" s="4"/>
      <c r="KX327" s="4"/>
      <c r="KY327" s="4"/>
      <c r="KZ327" s="4"/>
      <c r="LA327" s="4"/>
      <c r="LB327" s="4"/>
      <c r="LC327" s="4"/>
      <c r="LD327" s="4"/>
      <c r="LE327" s="4"/>
      <c r="LF327" s="4"/>
      <c r="LG327" s="4"/>
      <c r="LH327" s="4"/>
      <c r="LI327" s="4"/>
      <c r="LJ327" s="4"/>
      <c r="LK327" s="4"/>
      <c r="LL327" s="4"/>
      <c r="LM327" s="4"/>
      <c r="LN327" s="4"/>
      <c r="LO327" s="4"/>
      <c r="LP327" s="4"/>
      <c r="LQ327" s="4"/>
      <c r="LR327" s="4"/>
      <c r="LS327" s="4"/>
      <c r="LT327" s="4"/>
      <c r="LU327" s="4"/>
      <c r="LV327" s="4"/>
      <c r="LW327" s="4"/>
      <c r="LX327" s="4"/>
      <c r="LY327" s="4"/>
      <c r="LZ327" s="4"/>
      <c r="MA327" s="4"/>
      <c r="MB327" s="4"/>
      <c r="MC327" s="4"/>
      <c r="MD327" s="4"/>
      <c r="ME327" s="4"/>
      <c r="MF327" s="4"/>
      <c r="MG327" s="4"/>
      <c r="MH327" s="4"/>
      <c r="MI327" s="4"/>
      <c r="MJ327" s="4"/>
      <c r="MK327" s="4"/>
      <c r="ML327" s="4"/>
      <c r="MM327" s="4"/>
      <c r="MN327" s="4"/>
      <c r="MO327" s="4"/>
      <c r="MP327" s="4"/>
      <c r="MQ327" s="4"/>
      <c r="MR327" s="4"/>
      <c r="MS327" s="4"/>
      <c r="MT327" s="4"/>
      <c r="MU327" s="4"/>
      <c r="MV327" s="4"/>
      <c r="MW327" s="4"/>
      <c r="MX327" s="4"/>
      <c r="MY327" s="4"/>
      <c r="MZ327" s="4"/>
      <c r="NA327" s="4"/>
      <c r="NB327" s="4"/>
      <c r="NC327" s="4"/>
      <c r="ND327" s="4"/>
      <c r="NE327" s="4"/>
      <c r="NF327" s="4"/>
      <c r="NG327" s="4"/>
      <c r="NH327" s="4"/>
      <c r="NI327" s="4"/>
      <c r="NJ327" s="4"/>
      <c r="NK327" s="4"/>
      <c r="NL327" s="4"/>
      <c r="NM327" s="4"/>
      <c r="NN327" s="4"/>
      <c r="NO327" s="4"/>
      <c r="NP327" s="4"/>
      <c r="NQ327" s="4"/>
      <c r="NR327" s="4"/>
      <c r="NS327" s="4"/>
      <c r="NT327" s="4"/>
      <c r="NU327" s="4"/>
      <c r="NV327" s="4"/>
      <c r="NW327" s="4"/>
      <c r="NX327" s="4"/>
      <c r="NY327" s="4"/>
      <c r="NZ327" s="4"/>
      <c r="OA327" s="4"/>
      <c r="OB327" s="4"/>
      <c r="OC327" s="4"/>
      <c r="OD327" s="4"/>
      <c r="OE327" s="4"/>
      <c r="OF327" s="4"/>
      <c r="OG327" s="4"/>
      <c r="OH327" s="4"/>
      <c r="OI327" s="4"/>
      <c r="OJ327" s="4"/>
      <c r="OK327" s="4"/>
      <c r="OL327" s="4"/>
      <c r="OM327" s="4"/>
      <c r="ON327" s="4"/>
      <c r="OO327" s="4"/>
      <c r="OP327" s="4"/>
      <c r="OQ327" s="4"/>
      <c r="OR327" s="4"/>
      <c r="OS327" s="4"/>
      <c r="OT327" s="4"/>
      <c r="OU327" s="4"/>
      <c r="OV327" s="4"/>
      <c r="OW327" s="4"/>
      <c r="OX327" s="4"/>
      <c r="OY327" s="4"/>
      <c r="OZ327" s="4"/>
      <c r="PA327" s="4"/>
      <c r="PB327" s="4"/>
      <c r="PC327" s="4"/>
      <c r="PD327" s="4"/>
      <c r="PE327" s="4"/>
      <c r="PF327" s="4"/>
      <c r="PG327" s="4"/>
      <c r="PH327" s="4"/>
      <c r="PI327" s="4"/>
      <c r="PJ327" s="4"/>
      <c r="PK327" s="4"/>
      <c r="PL327" s="4"/>
      <c r="PM327" s="4"/>
      <c r="PN327" s="4"/>
      <c r="PO327" s="4"/>
      <c r="PP327" s="4"/>
      <c r="PQ327" s="4"/>
      <c r="PR327" s="4"/>
      <c r="PS327" s="4"/>
      <c r="PT327" s="4"/>
      <c r="PU327" s="4"/>
      <c r="PV327" s="4"/>
      <c r="PW327" s="4"/>
      <c r="PX327" s="4"/>
      <c r="PY327" s="4"/>
      <c r="PZ327" s="4"/>
      <c r="QA327" s="4"/>
      <c r="QB327" s="4"/>
      <c r="QC327" s="4"/>
      <c r="QD327" s="4"/>
      <c r="QE327" s="4"/>
      <c r="QF327" s="4"/>
      <c r="QG327" s="4"/>
      <c r="QH327" s="4"/>
      <c r="QI327" s="4"/>
      <c r="QJ327" s="4"/>
      <c r="QK327" s="4"/>
      <c r="QL327" s="4"/>
      <c r="QM327" s="4"/>
      <c r="QN327" s="4"/>
      <c r="QO327" s="4"/>
      <c r="QP327" s="4"/>
      <c r="QQ327" s="4"/>
      <c r="QR327" s="4"/>
      <c r="QS327" s="4"/>
      <c r="QT327" s="4"/>
      <c r="QU327" s="4"/>
      <c r="QV327" s="4"/>
      <c r="QW327" s="4"/>
      <c r="QX327" s="4"/>
      <c r="QY327" s="4"/>
      <c r="QZ327" s="4"/>
      <c r="RA327" s="4"/>
      <c r="RB327" s="4"/>
      <c r="RC327" s="4"/>
      <c r="RD327" s="4"/>
      <c r="RE327" s="4"/>
      <c r="RF327" s="4"/>
      <c r="RG327" s="4"/>
      <c r="RH327" s="4"/>
      <c r="RI327" s="4"/>
      <c r="RJ327" s="4"/>
      <c r="RK327" s="4"/>
      <c r="RL327" s="4"/>
      <c r="RM327" s="4"/>
      <c r="RN327" s="4"/>
      <c r="RO327" s="4"/>
      <c r="RP327" s="4"/>
      <c r="RQ327" s="4"/>
      <c r="RR327" s="4"/>
      <c r="RS327" s="4"/>
      <c r="RT327" s="4"/>
      <c r="RU327" s="4"/>
      <c r="RV327" s="4"/>
      <c r="RW327" s="4"/>
      <c r="RX327" s="4"/>
      <c r="RY327" s="4"/>
      <c r="RZ327" s="4"/>
      <c r="SA327" s="4"/>
      <c r="SB327" s="4"/>
      <c r="SC327" s="4"/>
      <c r="SD327" s="4"/>
      <c r="SE327" s="4"/>
      <c r="SF327" s="4"/>
      <c r="SG327" s="4"/>
      <c r="SH327" s="4"/>
      <c r="SI327" s="4"/>
      <c r="SJ327" s="4"/>
      <c r="SK327" s="4"/>
      <c r="SL327" s="4"/>
      <c r="SM327" s="4"/>
      <c r="SN327" s="4"/>
      <c r="SO327" s="4"/>
      <c r="SP327" s="4"/>
      <c r="SQ327" s="4"/>
      <c r="SR327" s="4"/>
      <c r="SS327" s="4"/>
      <c r="ST327" s="4"/>
      <c r="SU327" s="4"/>
      <c r="SV327" s="4"/>
      <c r="SW327" s="4"/>
      <c r="SX327" s="4"/>
      <c r="SY327" s="4"/>
      <c r="SZ327" s="4"/>
      <c r="TA327" s="4"/>
      <c r="TB327" s="4"/>
      <c r="TC327" s="4"/>
      <c r="TD327" s="4"/>
      <c r="TE327" s="4"/>
      <c r="TF327" s="4"/>
      <c r="TG327" s="4"/>
      <c r="TH327" s="4"/>
      <c r="TI327" s="4"/>
      <c r="TJ327" s="4"/>
      <c r="TK327" s="4"/>
      <c r="TL327" s="4"/>
      <c r="TM327" s="4"/>
      <c r="TN327" s="4"/>
      <c r="TO327" s="4"/>
      <c r="TP327" s="4"/>
      <c r="TQ327" s="4"/>
      <c r="TR327" s="4"/>
      <c r="TS327" s="4"/>
      <c r="TT327" s="4"/>
      <c r="TU327" s="4"/>
      <c r="TV327" s="4"/>
      <c r="TW327" s="4"/>
      <c r="TX327" s="4"/>
      <c r="TY327" s="4"/>
      <c r="TZ327" s="4"/>
      <c r="UA327" s="4"/>
      <c r="UB327" s="4"/>
      <c r="UC327" s="4"/>
      <c r="UD327" s="4"/>
      <c r="UE327" s="4"/>
      <c r="UF327" s="4"/>
      <c r="UG327" s="4"/>
      <c r="UH327" s="4"/>
      <c r="UI327" s="4"/>
      <c r="UJ327" s="4"/>
      <c r="UK327" s="4"/>
      <c r="UL327" s="4"/>
      <c r="UM327" s="4"/>
      <c r="UN327" s="4"/>
      <c r="UO327" s="4"/>
      <c r="UP327" s="4"/>
      <c r="UQ327" s="4"/>
      <c r="UR327" s="4"/>
      <c r="US327" s="4"/>
      <c r="UT327" s="4"/>
      <c r="UU327" s="4"/>
      <c r="UV327" s="4"/>
      <c r="UW327" s="4"/>
      <c r="UX327" s="4"/>
      <c r="UY327" s="4"/>
      <c r="UZ327" s="4"/>
      <c r="VA327" s="4"/>
      <c r="VB327" s="4"/>
      <c r="VC327" s="4"/>
      <c r="VD327" s="4"/>
      <c r="VE327" s="4"/>
      <c r="VF327" s="4"/>
      <c r="VG327" s="4"/>
      <c r="VH327" s="4"/>
      <c r="VI327" s="4"/>
      <c r="VJ327" s="4"/>
      <c r="VK327" s="4"/>
      <c r="VL327" s="4"/>
      <c r="VM327" s="4"/>
      <c r="VN327" s="4"/>
      <c r="VO327" s="4"/>
      <c r="VP327" s="4"/>
      <c r="VQ327" s="4"/>
      <c r="VR327" s="4"/>
      <c r="VS327" s="4"/>
      <c r="VT327" s="4"/>
      <c r="VU327" s="4"/>
      <c r="VV327" s="4"/>
      <c r="VW327" s="4"/>
      <c r="VX327" s="4"/>
      <c r="VY327" s="4"/>
      <c r="VZ327" s="4"/>
      <c r="WA327" s="4"/>
      <c r="WB327" s="4"/>
      <c r="WC327" s="4"/>
      <c r="WD327" s="4"/>
      <c r="WE327" s="4"/>
      <c r="WF327" s="4"/>
      <c r="WG327" s="4"/>
      <c r="WH327" s="4"/>
      <c r="WI327" s="4"/>
      <c r="WJ327" s="4"/>
      <c r="WK327" s="4"/>
      <c r="WL327" s="4"/>
      <c r="WM327" s="4"/>
      <c r="WN327" s="4"/>
      <c r="WO327" s="4"/>
      <c r="WP327" s="4"/>
      <c r="WQ327" s="4"/>
      <c r="WR327" s="4"/>
      <c r="WS327" s="4"/>
      <c r="WT327" s="4"/>
      <c r="WU327" s="4"/>
      <c r="WV327" s="4"/>
      <c r="WW327" s="4"/>
      <c r="WX327" s="4"/>
      <c r="WY327" s="4"/>
      <c r="WZ327" s="4"/>
      <c r="XA327" s="4"/>
      <c r="XB327" s="4"/>
      <c r="XC327" s="4"/>
      <c r="XD327" s="4"/>
      <c r="XE327" s="4"/>
      <c r="XF327" s="4"/>
      <c r="XG327" s="4"/>
      <c r="XH327" s="4"/>
      <c r="XI327" s="4"/>
      <c r="XJ327" s="4"/>
      <c r="XK327" s="4"/>
      <c r="XL327" s="4"/>
      <c r="XM327" s="4"/>
      <c r="XN327" s="4"/>
      <c r="XO327" s="4"/>
      <c r="XP327" s="4"/>
      <c r="XQ327" s="4"/>
      <c r="XR327" s="4"/>
      <c r="XS327" s="4"/>
      <c r="XT327" s="4"/>
      <c r="XU327" s="4"/>
      <c r="XV327" s="4"/>
      <c r="XW327" s="4"/>
      <c r="XX327" s="4"/>
      <c r="XY327" s="4"/>
      <c r="XZ327" s="4"/>
      <c r="YA327" s="4"/>
      <c r="YB327" s="4"/>
      <c r="YC327" s="4"/>
      <c r="YD327" s="4"/>
      <c r="YE327" s="4"/>
      <c r="YF327" s="4"/>
      <c r="YG327" s="4"/>
      <c r="YH327" s="4"/>
      <c r="YI327" s="4"/>
      <c r="YJ327" s="4"/>
      <c r="YK327" s="4"/>
      <c r="YL327" s="4"/>
      <c r="YM327" s="4"/>
      <c r="YN327" s="4"/>
      <c r="YO327" s="4"/>
      <c r="YP327" s="4"/>
      <c r="YQ327" s="4"/>
      <c r="YR327" s="4"/>
      <c r="YS327" s="4"/>
      <c r="YT327" s="4"/>
      <c r="YU327" s="4"/>
      <c r="YV327" s="4"/>
      <c r="YW327" s="4"/>
      <c r="YX327" s="4"/>
      <c r="YY327" s="4"/>
      <c r="YZ327" s="4"/>
      <c r="ZA327" s="4"/>
      <c r="ZB327" s="4"/>
      <c r="ZC327" s="4"/>
      <c r="ZD327" s="4"/>
      <c r="ZE327" s="4"/>
      <c r="ZF327" s="4"/>
      <c r="ZG327" s="4"/>
      <c r="ZH327" s="4"/>
      <c r="ZI327" s="4"/>
      <c r="ZJ327" s="4"/>
      <c r="ZK327" s="4"/>
      <c r="ZL327" s="4"/>
      <c r="ZM327" s="4"/>
      <c r="ZN327" s="4"/>
      <c r="ZO327" s="4"/>
      <c r="ZP327" s="4"/>
      <c r="ZQ327" s="4"/>
      <c r="ZR327" s="4"/>
      <c r="ZS327" s="4"/>
      <c r="ZT327" s="4"/>
      <c r="ZU327" s="4"/>
      <c r="ZV327" s="4"/>
      <c r="ZW327" s="4"/>
      <c r="ZX327" s="4"/>
      <c r="ZY327" s="4"/>
      <c r="ZZ327" s="4"/>
      <c r="AAA327" s="4"/>
      <c r="AAB327" s="4"/>
      <c r="AAC327" s="4"/>
      <c r="AAD327" s="4"/>
      <c r="AAE327" s="4"/>
      <c r="AAF327" s="4"/>
      <c r="AAG327" s="4"/>
      <c r="AAH327" s="4"/>
      <c r="AAI327" s="4"/>
      <c r="AAJ327" s="4"/>
      <c r="AAK327" s="4"/>
      <c r="AAL327" s="4"/>
      <c r="AAM327" s="4"/>
      <c r="AAN327" s="4"/>
      <c r="AAO327" s="4"/>
      <c r="AAP327" s="4"/>
      <c r="AAQ327" s="4"/>
      <c r="AAR327" s="4"/>
      <c r="AAS327" s="4"/>
      <c r="AAT327" s="4"/>
      <c r="AAU327" s="4"/>
      <c r="AAV327" s="4"/>
      <c r="AAW327" s="4"/>
      <c r="AAX327" s="4"/>
      <c r="AAY327" s="4"/>
      <c r="AAZ327" s="4"/>
      <c r="ABA327" s="4"/>
      <c r="ABB327" s="4"/>
      <c r="ABC327" s="4"/>
      <c r="ABD327" s="4"/>
      <c r="ABE327" s="4"/>
      <c r="ABF327" s="4"/>
      <c r="ABG327" s="4"/>
      <c r="ABH327" s="4"/>
      <c r="ABI327" s="4"/>
      <c r="ABJ327" s="4"/>
      <c r="ABK327" s="4"/>
      <c r="ABL327" s="4"/>
      <c r="ABM327" s="4"/>
      <c r="ABN327" s="4"/>
      <c r="ABO327" s="4"/>
      <c r="ABP327" s="4"/>
      <c r="ABQ327" s="4"/>
      <c r="ABR327" s="4"/>
      <c r="ABS327" s="4"/>
      <c r="ABT327" s="4"/>
      <c r="ABU327" s="4"/>
      <c r="ABV327" s="4"/>
      <c r="ABW327" s="4"/>
      <c r="ABX327" s="4"/>
      <c r="ABY327" s="4"/>
      <c r="ABZ327" s="4"/>
      <c r="ACA327" s="4"/>
      <c r="ACB327" s="4"/>
      <c r="ACC327" s="4"/>
      <c r="ACD327" s="4"/>
      <c r="ACE327" s="4"/>
      <c r="ACF327" s="4"/>
      <c r="ACG327" s="4"/>
      <c r="ACH327" s="4"/>
      <c r="ACI327" s="4"/>
      <c r="ACJ327" s="4"/>
      <c r="ACK327" s="4"/>
      <c r="ACL327" s="4"/>
      <c r="ACM327" s="4"/>
      <c r="ACN327" s="4"/>
      <c r="ACO327" s="4"/>
      <c r="ACP327" s="4"/>
      <c r="ACQ327" s="4"/>
      <c r="ACR327" s="4"/>
      <c r="ACS327" s="4"/>
      <c r="ACT327" s="4"/>
      <c r="ACU327" s="4"/>
      <c r="ACV327" s="4"/>
      <c r="ACW327" s="4"/>
      <c r="ACX327" s="4"/>
      <c r="ACY327" s="4"/>
      <c r="ACZ327" s="4"/>
      <c r="ADA327" s="4"/>
      <c r="ADB327" s="4"/>
      <c r="ADC327" s="4"/>
      <c r="ADD327" s="4"/>
      <c r="ADE327" s="4"/>
      <c r="ADF327" s="4"/>
      <c r="ADG327" s="4"/>
      <c r="ADH327" s="4"/>
      <c r="ADI327" s="4"/>
      <c r="ADJ327" s="4"/>
      <c r="ADK327" s="4"/>
      <c r="ADL327" s="4"/>
      <c r="ADM327" s="4"/>
      <c r="ADN327" s="4"/>
      <c r="ADO327" s="4"/>
      <c r="ADP327" s="4"/>
      <c r="ADQ327" s="4"/>
      <c r="ADR327" s="4"/>
      <c r="ADS327" s="4"/>
      <c r="ADT327" s="4"/>
      <c r="ADU327" s="4"/>
      <c r="ADV327" s="4"/>
      <c r="ADW327" s="4"/>
      <c r="ADX327" s="4"/>
      <c r="ADY327" s="4"/>
      <c r="ADZ327" s="4"/>
      <c r="AEA327" s="4"/>
      <c r="AEB327" s="4"/>
      <c r="AEC327" s="4"/>
      <c r="AED327" s="4"/>
      <c r="AEE327" s="4"/>
      <c r="AEF327" s="4"/>
      <c r="AEG327" s="4"/>
      <c r="AEH327" s="4"/>
      <c r="AEI327" s="4"/>
      <c r="AEJ327" s="4"/>
      <c r="AEK327" s="4"/>
      <c r="AEL327" s="4"/>
      <c r="AEM327" s="4"/>
      <c r="AEN327" s="4"/>
      <c r="AEO327" s="4"/>
      <c r="AEP327" s="4"/>
      <c r="AEQ327" s="4"/>
      <c r="AER327" s="4"/>
      <c r="AES327" s="4"/>
      <c r="AET327" s="4"/>
      <c r="AEU327" s="4"/>
      <c r="AEV327" s="4"/>
      <c r="AEW327" s="4"/>
      <c r="AEX327" s="4"/>
      <c r="AEY327" s="4"/>
      <c r="AEZ327" s="4"/>
      <c r="AFA327" s="4"/>
      <c r="AFB327" s="4"/>
      <c r="AFC327" s="4"/>
      <c r="AFD327" s="4"/>
      <c r="AFE327" s="4"/>
      <c r="AFF327" s="4"/>
      <c r="AFG327" s="4"/>
      <c r="AFH327" s="4"/>
      <c r="AFI327" s="4"/>
      <c r="AFJ327" s="4"/>
      <c r="AFK327" s="4"/>
      <c r="AFL327" s="4"/>
      <c r="AFM327" s="4"/>
      <c r="AFN327" s="4"/>
      <c r="AFO327" s="4"/>
      <c r="AFP327" s="4"/>
      <c r="AFQ327" s="4"/>
      <c r="AFR327" s="4"/>
      <c r="AFS327" s="4"/>
      <c r="AFT327" s="4"/>
      <c r="AFU327" s="4"/>
      <c r="AFV327" s="4"/>
      <c r="AFW327" s="4"/>
      <c r="AFX327" s="4"/>
      <c r="AFY327" s="4"/>
      <c r="AFZ327" s="4"/>
      <c r="AGA327" s="4"/>
      <c r="AGB327" s="4"/>
      <c r="AGC327" s="4"/>
      <c r="AGD327" s="4"/>
      <c r="AGE327" s="4"/>
      <c r="AGF327" s="4"/>
      <c r="AGG327" s="4"/>
      <c r="AGH327" s="4"/>
      <c r="AGI327" s="4"/>
      <c r="AGJ327" s="4"/>
      <c r="AGK327" s="4"/>
      <c r="AGL327" s="4"/>
      <c r="AGM327" s="4"/>
      <c r="AGN327" s="4"/>
      <c r="AGO327" s="4"/>
      <c r="AGP327" s="4"/>
      <c r="AGQ327" s="4"/>
      <c r="AGR327" s="4"/>
      <c r="AGS327" s="4"/>
      <c r="AGT327" s="4"/>
      <c r="AGU327" s="4"/>
      <c r="AGV327" s="4"/>
      <c r="AGW327" s="4"/>
      <c r="AGX327" s="4"/>
      <c r="AGY327" s="4"/>
      <c r="AGZ327" s="4"/>
      <c r="AHA327" s="4"/>
      <c r="AHB327" s="4"/>
      <c r="AHC327" s="4"/>
      <c r="AHD327" s="4"/>
      <c r="AHE327" s="4"/>
      <c r="AHF327" s="4"/>
      <c r="AHG327" s="4"/>
      <c r="AHH327" s="4"/>
      <c r="AHI327" s="4"/>
      <c r="AHJ327" s="4"/>
      <c r="AHK327" s="4"/>
      <c r="AHL327" s="4"/>
      <c r="AHM327" s="4"/>
      <c r="AHN327" s="4"/>
      <c r="AHO327" s="4"/>
      <c r="AHP327" s="4"/>
      <c r="AHQ327" s="4"/>
      <c r="AHR327" s="4"/>
      <c r="AHS327" s="4"/>
      <c r="AHT327" s="4"/>
      <c r="AHU327" s="4"/>
      <c r="AHV327" s="4"/>
      <c r="AHW327" s="4"/>
      <c r="AHX327" s="4"/>
      <c r="AHY327" s="4"/>
      <c r="AHZ327" s="4"/>
      <c r="AIA327" s="4"/>
      <c r="AIB327" s="4"/>
      <c r="AIC327" s="4"/>
      <c r="AID327" s="4"/>
      <c r="AIE327" s="4"/>
      <c r="AIF327" s="4"/>
      <c r="AIG327" s="4"/>
      <c r="AIH327" s="4"/>
      <c r="AII327" s="4"/>
      <c r="AIJ327" s="4"/>
      <c r="AIK327" s="4"/>
      <c r="AIL327" s="4"/>
      <c r="AIM327" s="4"/>
      <c r="AIN327" s="4"/>
      <c r="AIO327" s="4"/>
      <c r="AIP327" s="4"/>
      <c r="AIQ327" s="4"/>
      <c r="AIR327" s="4"/>
      <c r="AIS327" s="4"/>
      <c r="AIT327" s="4"/>
      <c r="AIU327" s="4"/>
      <c r="AIV327" s="4"/>
      <c r="AIW327" s="4"/>
      <c r="AIX327" s="4"/>
      <c r="AIY327" s="4"/>
      <c r="AIZ327" s="4"/>
      <c r="AJA327" s="4"/>
      <c r="AJB327" s="4"/>
      <c r="AJC327" s="4"/>
      <c r="AJD327" s="4"/>
      <c r="AJE327" s="4"/>
      <c r="AJF327" s="4"/>
      <c r="AJG327" s="4"/>
      <c r="AJH327" s="4"/>
      <c r="AJI327" s="4"/>
      <c r="AJJ327" s="4"/>
      <c r="AJK327" s="4"/>
      <c r="AJL327" s="4"/>
      <c r="AJM327" s="4"/>
      <c r="AJN327" s="4"/>
      <c r="AJO327" s="4"/>
      <c r="AJP327" s="4"/>
      <c r="AJQ327" s="4"/>
      <c r="AJR327" s="4"/>
      <c r="AJS327" s="4"/>
      <c r="AJT327" s="4"/>
      <c r="AJU327" s="4"/>
      <c r="AJV327" s="4"/>
      <c r="AJW327" s="4"/>
      <c r="AJX327" s="4"/>
      <c r="AJY327" s="4"/>
      <c r="AJZ327" s="4"/>
      <c r="AKA327" s="4"/>
      <c r="AKB327" s="4"/>
      <c r="AKC327" s="4"/>
      <c r="AKD327" s="4"/>
      <c r="AKE327" s="4"/>
      <c r="AKF327" s="4"/>
      <c r="AKG327" s="4"/>
      <c r="AKH327" s="4"/>
      <c r="AKI327" s="4"/>
      <c r="AKJ327" s="4"/>
      <c r="AKK327" s="4"/>
      <c r="AKL327" s="4"/>
      <c r="AKM327" s="4"/>
      <c r="AKN327" s="4"/>
      <c r="AKO327" s="4"/>
      <c r="AKP327" s="4"/>
      <c r="AKQ327" s="4"/>
      <c r="AKR327" s="4"/>
      <c r="AKS327" s="4"/>
      <c r="AKT327" s="4"/>
      <c r="AKU327" s="4"/>
      <c r="AKV327" s="4"/>
      <c r="AKW327" s="4"/>
      <c r="AKX327" s="4"/>
      <c r="AKY327" s="4"/>
      <c r="AKZ327" s="4"/>
      <c r="ALA327" s="4"/>
      <c r="ALB327" s="4"/>
      <c r="ALC327" s="4"/>
      <c r="ALD327" s="4"/>
      <c r="ALE327" s="4"/>
      <c r="ALF327" s="4"/>
      <c r="ALG327" s="4"/>
      <c r="ALH327" s="4"/>
      <c r="ALI327" s="4"/>
      <c r="ALJ327" s="4"/>
      <c r="ALK327" s="4"/>
      <c r="ALL327" s="4"/>
      <c r="ALM327" s="4"/>
      <c r="ALN327" s="4"/>
      <c r="ALO327" s="4"/>
      <c r="ALP327" s="4"/>
      <c r="ALQ327" s="4"/>
      <c r="ALR327" s="4"/>
      <c r="ALS327" s="4"/>
      <c r="ALT327" s="4"/>
      <c r="ALU327" s="4"/>
      <c r="ALV327" s="4"/>
      <c r="ALW327" s="4"/>
      <c r="ALX327" s="4"/>
      <c r="ALY327" s="4"/>
      <c r="ALZ327" s="4"/>
      <c r="AMA327" s="4"/>
      <c r="AMB327" s="4"/>
      <c r="AMC327" s="4"/>
      <c r="AMD327" s="4"/>
      <c r="AME327" s="4"/>
      <c r="AMF327" s="4"/>
      <c r="AMG327" s="4"/>
      <c r="AMH327" s="4"/>
      <c r="AMI327" s="4"/>
      <c r="AMJ327" s="4"/>
      <c r="AMK327" s="4"/>
    </row>
    <row r="328" spans="1:1025" ht="17.100000000000001" customHeight="1">
      <c r="A328" s="21" t="s">
        <v>1242</v>
      </c>
      <c r="B328" s="20">
        <f>SUM(C328:W328)</f>
        <v>34</v>
      </c>
      <c r="D328" s="20">
        <v>0</v>
      </c>
      <c r="E328" s="3">
        <v>0</v>
      </c>
      <c r="F328" s="3">
        <v>0</v>
      </c>
      <c r="H328" s="4"/>
      <c r="O328" s="4">
        <v>34</v>
      </c>
      <c r="JA328" s="4"/>
      <c r="JB328" s="4"/>
      <c r="JC328" s="4"/>
      <c r="JD328" s="4"/>
      <c r="JE328" s="4"/>
      <c r="JF328" s="4"/>
      <c r="JG328" s="4"/>
      <c r="JH328" s="4"/>
      <c r="JI328" s="4"/>
      <c r="JJ328" s="4"/>
      <c r="JK328" s="4"/>
      <c r="JL328" s="4"/>
      <c r="JM328" s="4"/>
      <c r="JN328" s="4"/>
      <c r="JO328" s="4"/>
      <c r="JP328" s="4"/>
      <c r="JQ328" s="4"/>
      <c r="JR328" s="4"/>
      <c r="JS328" s="4"/>
      <c r="JT328" s="4"/>
      <c r="JU328" s="4"/>
      <c r="JV328" s="4"/>
      <c r="JW328" s="4"/>
      <c r="JX328" s="4"/>
      <c r="JY328" s="4"/>
      <c r="JZ328" s="4"/>
      <c r="KA328" s="4"/>
      <c r="KB328" s="4"/>
      <c r="KC328" s="4"/>
      <c r="KD328" s="4"/>
      <c r="KE328" s="4"/>
      <c r="KF328" s="4"/>
      <c r="KG328" s="4"/>
      <c r="KH328" s="4"/>
      <c r="KI328" s="4"/>
      <c r="KJ328" s="4"/>
      <c r="KK328" s="4"/>
      <c r="KL328" s="4"/>
      <c r="KM328" s="4"/>
      <c r="KN328" s="4"/>
      <c r="KO328" s="4"/>
      <c r="KP328" s="4"/>
      <c r="KQ328" s="4"/>
      <c r="KR328" s="4"/>
      <c r="KS328" s="4"/>
      <c r="KT328" s="4"/>
      <c r="KU328" s="4"/>
      <c r="KV328" s="4"/>
      <c r="KW328" s="4"/>
      <c r="KX328" s="4"/>
      <c r="KY328" s="4"/>
      <c r="KZ328" s="4"/>
      <c r="LA328" s="4"/>
      <c r="LB328" s="4"/>
      <c r="LC328" s="4"/>
      <c r="LD328" s="4"/>
      <c r="LE328" s="4"/>
      <c r="LF328" s="4"/>
      <c r="LG328" s="4"/>
      <c r="LH328" s="4"/>
      <c r="LI328" s="4"/>
      <c r="LJ328" s="4"/>
      <c r="LK328" s="4"/>
      <c r="LL328" s="4"/>
      <c r="LM328" s="4"/>
      <c r="LN328" s="4"/>
      <c r="LO328" s="4"/>
      <c r="LP328" s="4"/>
      <c r="LQ328" s="4"/>
      <c r="LR328" s="4"/>
      <c r="LS328" s="4"/>
      <c r="LT328" s="4"/>
      <c r="LU328" s="4"/>
      <c r="LV328" s="4"/>
      <c r="LW328" s="4"/>
      <c r="LX328" s="4"/>
      <c r="LY328" s="4"/>
      <c r="LZ328" s="4"/>
      <c r="MA328" s="4"/>
      <c r="MB328" s="4"/>
      <c r="MC328" s="4"/>
      <c r="MD328" s="4"/>
      <c r="ME328" s="4"/>
      <c r="MF328" s="4"/>
      <c r="MG328" s="4"/>
      <c r="MH328" s="4"/>
      <c r="MI328" s="4"/>
      <c r="MJ328" s="4"/>
      <c r="MK328" s="4"/>
      <c r="ML328" s="4"/>
      <c r="MM328" s="4"/>
      <c r="MN328" s="4"/>
      <c r="MO328" s="4"/>
      <c r="MP328" s="4"/>
      <c r="MQ328" s="4"/>
      <c r="MR328" s="4"/>
      <c r="MS328" s="4"/>
      <c r="MT328" s="4"/>
      <c r="MU328" s="4"/>
      <c r="MV328" s="4"/>
      <c r="MW328" s="4"/>
      <c r="MX328" s="4"/>
      <c r="MY328" s="4"/>
      <c r="MZ328" s="4"/>
      <c r="NA328" s="4"/>
      <c r="NB328" s="4"/>
      <c r="NC328" s="4"/>
      <c r="ND328" s="4"/>
      <c r="NE328" s="4"/>
      <c r="NF328" s="4"/>
      <c r="NG328" s="4"/>
      <c r="NH328" s="4"/>
      <c r="NI328" s="4"/>
      <c r="NJ328" s="4"/>
      <c r="NK328" s="4"/>
      <c r="NL328" s="4"/>
      <c r="NM328" s="4"/>
      <c r="NN328" s="4"/>
      <c r="NO328" s="4"/>
      <c r="NP328" s="4"/>
      <c r="NQ328" s="4"/>
      <c r="NR328" s="4"/>
      <c r="NS328" s="4"/>
      <c r="NT328" s="4"/>
      <c r="NU328" s="4"/>
      <c r="NV328" s="4"/>
      <c r="NW328" s="4"/>
      <c r="NX328" s="4"/>
      <c r="NY328" s="4"/>
      <c r="NZ328" s="4"/>
      <c r="OA328" s="4"/>
      <c r="OB328" s="4"/>
      <c r="OC328" s="4"/>
      <c r="OD328" s="4"/>
      <c r="OE328" s="4"/>
      <c r="OF328" s="4"/>
      <c r="OG328" s="4"/>
      <c r="OH328" s="4"/>
      <c r="OI328" s="4"/>
      <c r="OJ328" s="4"/>
      <c r="OK328" s="4"/>
      <c r="OL328" s="4"/>
      <c r="OM328" s="4"/>
      <c r="ON328" s="4"/>
      <c r="OO328" s="4"/>
      <c r="OP328" s="4"/>
      <c r="OQ328" s="4"/>
      <c r="OR328" s="4"/>
      <c r="OS328" s="4"/>
      <c r="OT328" s="4"/>
      <c r="OU328" s="4"/>
      <c r="OV328" s="4"/>
      <c r="OW328" s="4"/>
      <c r="OX328" s="4"/>
      <c r="OY328" s="4"/>
      <c r="OZ328" s="4"/>
      <c r="PA328" s="4"/>
      <c r="PB328" s="4"/>
      <c r="PC328" s="4"/>
      <c r="PD328" s="4"/>
      <c r="PE328" s="4"/>
      <c r="PF328" s="4"/>
      <c r="PG328" s="4"/>
      <c r="PH328" s="4"/>
      <c r="PI328" s="4"/>
      <c r="PJ328" s="4"/>
      <c r="PK328" s="4"/>
      <c r="PL328" s="4"/>
      <c r="PM328" s="4"/>
      <c r="PN328" s="4"/>
      <c r="PO328" s="4"/>
      <c r="PP328" s="4"/>
      <c r="PQ328" s="4"/>
      <c r="PR328" s="4"/>
      <c r="PS328" s="4"/>
      <c r="PT328" s="4"/>
      <c r="PU328" s="4"/>
      <c r="PV328" s="4"/>
      <c r="PW328" s="4"/>
      <c r="PX328" s="4"/>
      <c r="PY328" s="4"/>
      <c r="PZ328" s="4"/>
      <c r="QA328" s="4"/>
      <c r="QB328" s="4"/>
      <c r="QC328" s="4"/>
      <c r="QD328" s="4"/>
      <c r="QE328" s="4"/>
      <c r="QF328" s="4"/>
      <c r="QG328" s="4"/>
      <c r="QH328" s="4"/>
      <c r="QI328" s="4"/>
      <c r="QJ328" s="4"/>
      <c r="QK328" s="4"/>
      <c r="QL328" s="4"/>
      <c r="QM328" s="4"/>
      <c r="QN328" s="4"/>
      <c r="QO328" s="4"/>
      <c r="QP328" s="4"/>
      <c r="QQ328" s="4"/>
      <c r="QR328" s="4"/>
      <c r="QS328" s="4"/>
      <c r="QT328" s="4"/>
      <c r="QU328" s="4"/>
      <c r="QV328" s="4"/>
      <c r="QW328" s="4"/>
      <c r="QX328" s="4"/>
      <c r="QY328" s="4"/>
      <c r="QZ328" s="4"/>
      <c r="RA328" s="4"/>
      <c r="RB328" s="4"/>
      <c r="RC328" s="4"/>
      <c r="RD328" s="4"/>
      <c r="RE328" s="4"/>
      <c r="RF328" s="4"/>
      <c r="RG328" s="4"/>
      <c r="RH328" s="4"/>
      <c r="RI328" s="4"/>
      <c r="RJ328" s="4"/>
      <c r="RK328" s="4"/>
      <c r="RL328" s="4"/>
      <c r="RM328" s="4"/>
      <c r="RN328" s="4"/>
      <c r="RO328" s="4"/>
      <c r="RP328" s="4"/>
      <c r="RQ328" s="4"/>
      <c r="RR328" s="4"/>
      <c r="RS328" s="4"/>
      <c r="RT328" s="4"/>
      <c r="RU328" s="4"/>
      <c r="RV328" s="4"/>
      <c r="RW328" s="4"/>
      <c r="RX328" s="4"/>
      <c r="RY328" s="4"/>
      <c r="RZ328" s="4"/>
      <c r="SA328" s="4"/>
      <c r="SB328" s="4"/>
      <c r="SC328" s="4"/>
      <c r="SD328" s="4"/>
      <c r="SE328" s="4"/>
      <c r="SF328" s="4"/>
      <c r="SG328" s="4"/>
      <c r="SH328" s="4"/>
      <c r="SI328" s="4"/>
      <c r="SJ328" s="4"/>
      <c r="SK328" s="4"/>
      <c r="SL328" s="4"/>
      <c r="SM328" s="4"/>
      <c r="SN328" s="4"/>
      <c r="SO328" s="4"/>
      <c r="SP328" s="4"/>
      <c r="SQ328" s="4"/>
      <c r="SR328" s="4"/>
      <c r="SS328" s="4"/>
      <c r="ST328" s="4"/>
      <c r="SU328" s="4"/>
      <c r="SV328" s="4"/>
      <c r="SW328" s="4"/>
      <c r="SX328" s="4"/>
      <c r="SY328" s="4"/>
      <c r="SZ328" s="4"/>
      <c r="TA328" s="4"/>
      <c r="TB328" s="4"/>
      <c r="TC328" s="4"/>
      <c r="TD328" s="4"/>
      <c r="TE328" s="4"/>
      <c r="TF328" s="4"/>
      <c r="TG328" s="4"/>
      <c r="TH328" s="4"/>
      <c r="TI328" s="4"/>
      <c r="TJ328" s="4"/>
      <c r="TK328" s="4"/>
      <c r="TL328" s="4"/>
      <c r="TM328" s="4"/>
      <c r="TN328" s="4"/>
      <c r="TO328" s="4"/>
      <c r="TP328" s="4"/>
      <c r="TQ328" s="4"/>
      <c r="TR328" s="4"/>
      <c r="TS328" s="4"/>
      <c r="TT328" s="4"/>
      <c r="TU328" s="4"/>
      <c r="TV328" s="4"/>
      <c r="TW328" s="4"/>
      <c r="TX328" s="4"/>
      <c r="TY328" s="4"/>
      <c r="TZ328" s="4"/>
      <c r="UA328" s="4"/>
      <c r="UB328" s="4"/>
      <c r="UC328" s="4"/>
      <c r="UD328" s="4"/>
      <c r="UE328" s="4"/>
      <c r="UF328" s="4"/>
      <c r="UG328" s="4"/>
      <c r="UH328" s="4"/>
      <c r="UI328" s="4"/>
      <c r="UJ328" s="4"/>
      <c r="UK328" s="4"/>
      <c r="UL328" s="4"/>
      <c r="UM328" s="4"/>
      <c r="UN328" s="4"/>
      <c r="UO328" s="4"/>
      <c r="UP328" s="4"/>
      <c r="UQ328" s="4"/>
      <c r="UR328" s="4"/>
      <c r="US328" s="4"/>
      <c r="UT328" s="4"/>
      <c r="UU328" s="4"/>
      <c r="UV328" s="4"/>
      <c r="UW328" s="4"/>
      <c r="UX328" s="4"/>
      <c r="UY328" s="4"/>
      <c r="UZ328" s="4"/>
      <c r="VA328" s="4"/>
      <c r="VB328" s="4"/>
      <c r="VC328" s="4"/>
      <c r="VD328" s="4"/>
      <c r="VE328" s="4"/>
      <c r="VF328" s="4"/>
      <c r="VG328" s="4"/>
      <c r="VH328" s="4"/>
      <c r="VI328" s="4"/>
      <c r="VJ328" s="4"/>
      <c r="VK328" s="4"/>
      <c r="VL328" s="4"/>
      <c r="VM328" s="4"/>
      <c r="VN328" s="4"/>
      <c r="VO328" s="4"/>
      <c r="VP328" s="4"/>
      <c r="VQ328" s="4"/>
      <c r="VR328" s="4"/>
      <c r="VS328" s="4"/>
      <c r="VT328" s="4"/>
      <c r="VU328" s="4"/>
      <c r="VV328" s="4"/>
      <c r="VW328" s="4"/>
      <c r="VX328" s="4"/>
      <c r="VY328" s="4"/>
      <c r="VZ328" s="4"/>
      <c r="WA328" s="4"/>
      <c r="WB328" s="4"/>
      <c r="WC328" s="4"/>
      <c r="WD328" s="4"/>
      <c r="WE328" s="4"/>
      <c r="WF328" s="4"/>
      <c r="WG328" s="4"/>
      <c r="WH328" s="4"/>
      <c r="WI328" s="4"/>
      <c r="WJ328" s="4"/>
      <c r="WK328" s="4"/>
      <c r="WL328" s="4"/>
      <c r="WM328" s="4"/>
      <c r="WN328" s="4"/>
      <c r="WO328" s="4"/>
      <c r="WP328" s="4"/>
      <c r="WQ328" s="4"/>
      <c r="WR328" s="4"/>
      <c r="WS328" s="4"/>
      <c r="WT328" s="4"/>
      <c r="WU328" s="4"/>
      <c r="WV328" s="4"/>
      <c r="WW328" s="4"/>
      <c r="WX328" s="4"/>
      <c r="WY328" s="4"/>
      <c r="WZ328" s="4"/>
      <c r="XA328" s="4"/>
      <c r="XB328" s="4"/>
      <c r="XC328" s="4"/>
      <c r="XD328" s="4"/>
      <c r="XE328" s="4"/>
      <c r="XF328" s="4"/>
      <c r="XG328" s="4"/>
      <c r="XH328" s="4"/>
      <c r="XI328" s="4"/>
      <c r="XJ328" s="4"/>
      <c r="XK328" s="4"/>
      <c r="XL328" s="4"/>
      <c r="XM328" s="4"/>
      <c r="XN328" s="4"/>
      <c r="XO328" s="4"/>
      <c r="XP328" s="4"/>
      <c r="XQ328" s="4"/>
      <c r="XR328" s="4"/>
      <c r="XS328" s="4"/>
      <c r="XT328" s="4"/>
      <c r="XU328" s="4"/>
      <c r="XV328" s="4"/>
      <c r="XW328" s="4"/>
      <c r="XX328" s="4"/>
      <c r="XY328" s="4"/>
      <c r="XZ328" s="4"/>
      <c r="YA328" s="4"/>
      <c r="YB328" s="4"/>
      <c r="YC328" s="4"/>
      <c r="YD328" s="4"/>
      <c r="YE328" s="4"/>
      <c r="YF328" s="4"/>
      <c r="YG328" s="4"/>
      <c r="YH328" s="4"/>
      <c r="YI328" s="4"/>
      <c r="YJ328" s="4"/>
      <c r="YK328" s="4"/>
      <c r="YL328" s="4"/>
      <c r="YM328" s="4"/>
      <c r="YN328" s="4"/>
      <c r="YO328" s="4"/>
      <c r="YP328" s="4"/>
      <c r="YQ328" s="4"/>
      <c r="YR328" s="4"/>
      <c r="YS328" s="4"/>
      <c r="YT328" s="4"/>
      <c r="YU328" s="4"/>
      <c r="YV328" s="4"/>
      <c r="YW328" s="4"/>
      <c r="YX328" s="4"/>
      <c r="YY328" s="4"/>
      <c r="YZ328" s="4"/>
      <c r="ZA328" s="4"/>
      <c r="ZB328" s="4"/>
      <c r="ZC328" s="4"/>
      <c r="ZD328" s="4"/>
      <c r="ZE328" s="4"/>
      <c r="ZF328" s="4"/>
      <c r="ZG328" s="4"/>
      <c r="ZH328" s="4"/>
      <c r="ZI328" s="4"/>
      <c r="ZJ328" s="4"/>
      <c r="ZK328" s="4"/>
      <c r="ZL328" s="4"/>
      <c r="ZM328" s="4"/>
      <c r="ZN328" s="4"/>
      <c r="ZO328" s="4"/>
      <c r="ZP328" s="4"/>
      <c r="ZQ328" s="4"/>
      <c r="ZR328" s="4"/>
      <c r="ZS328" s="4"/>
      <c r="ZT328" s="4"/>
      <c r="ZU328" s="4"/>
      <c r="ZV328" s="4"/>
      <c r="ZW328" s="4"/>
      <c r="ZX328" s="4"/>
      <c r="ZY328" s="4"/>
      <c r="ZZ328" s="4"/>
      <c r="AAA328" s="4"/>
      <c r="AAB328" s="4"/>
      <c r="AAC328" s="4"/>
      <c r="AAD328" s="4"/>
      <c r="AAE328" s="4"/>
      <c r="AAF328" s="4"/>
      <c r="AAG328" s="4"/>
      <c r="AAH328" s="4"/>
      <c r="AAI328" s="4"/>
      <c r="AAJ328" s="4"/>
      <c r="AAK328" s="4"/>
      <c r="AAL328" s="4"/>
      <c r="AAM328" s="4"/>
      <c r="AAN328" s="4"/>
      <c r="AAO328" s="4"/>
      <c r="AAP328" s="4"/>
      <c r="AAQ328" s="4"/>
      <c r="AAR328" s="4"/>
      <c r="AAS328" s="4"/>
      <c r="AAT328" s="4"/>
      <c r="AAU328" s="4"/>
      <c r="AAV328" s="4"/>
      <c r="AAW328" s="4"/>
      <c r="AAX328" s="4"/>
      <c r="AAY328" s="4"/>
      <c r="AAZ328" s="4"/>
      <c r="ABA328" s="4"/>
      <c r="ABB328" s="4"/>
      <c r="ABC328" s="4"/>
      <c r="ABD328" s="4"/>
      <c r="ABE328" s="4"/>
      <c r="ABF328" s="4"/>
      <c r="ABG328" s="4"/>
      <c r="ABH328" s="4"/>
      <c r="ABI328" s="4"/>
      <c r="ABJ328" s="4"/>
      <c r="ABK328" s="4"/>
      <c r="ABL328" s="4"/>
      <c r="ABM328" s="4"/>
      <c r="ABN328" s="4"/>
      <c r="ABO328" s="4"/>
      <c r="ABP328" s="4"/>
      <c r="ABQ328" s="4"/>
      <c r="ABR328" s="4"/>
      <c r="ABS328" s="4"/>
      <c r="ABT328" s="4"/>
      <c r="ABU328" s="4"/>
      <c r="ABV328" s="4"/>
      <c r="ABW328" s="4"/>
      <c r="ABX328" s="4"/>
      <c r="ABY328" s="4"/>
      <c r="ABZ328" s="4"/>
      <c r="ACA328" s="4"/>
      <c r="ACB328" s="4"/>
      <c r="ACC328" s="4"/>
      <c r="ACD328" s="4"/>
      <c r="ACE328" s="4"/>
      <c r="ACF328" s="4"/>
      <c r="ACG328" s="4"/>
      <c r="ACH328" s="4"/>
      <c r="ACI328" s="4"/>
      <c r="ACJ328" s="4"/>
      <c r="ACK328" s="4"/>
      <c r="ACL328" s="4"/>
      <c r="ACM328" s="4"/>
      <c r="ACN328" s="4"/>
      <c r="ACO328" s="4"/>
      <c r="ACP328" s="4"/>
      <c r="ACQ328" s="4"/>
      <c r="ACR328" s="4"/>
      <c r="ACS328" s="4"/>
      <c r="ACT328" s="4"/>
      <c r="ACU328" s="4"/>
      <c r="ACV328" s="4"/>
      <c r="ACW328" s="4"/>
      <c r="ACX328" s="4"/>
      <c r="ACY328" s="4"/>
      <c r="ACZ328" s="4"/>
      <c r="ADA328" s="4"/>
      <c r="ADB328" s="4"/>
      <c r="ADC328" s="4"/>
      <c r="ADD328" s="4"/>
      <c r="ADE328" s="4"/>
      <c r="ADF328" s="4"/>
      <c r="ADG328" s="4"/>
      <c r="ADH328" s="4"/>
      <c r="ADI328" s="4"/>
      <c r="ADJ328" s="4"/>
      <c r="ADK328" s="4"/>
      <c r="ADL328" s="4"/>
      <c r="ADM328" s="4"/>
      <c r="ADN328" s="4"/>
      <c r="ADO328" s="4"/>
      <c r="ADP328" s="4"/>
      <c r="ADQ328" s="4"/>
      <c r="ADR328" s="4"/>
      <c r="ADS328" s="4"/>
      <c r="ADT328" s="4"/>
      <c r="ADU328" s="4"/>
      <c r="ADV328" s="4"/>
      <c r="ADW328" s="4"/>
      <c r="ADX328" s="4"/>
      <c r="ADY328" s="4"/>
      <c r="ADZ328" s="4"/>
      <c r="AEA328" s="4"/>
      <c r="AEB328" s="4"/>
      <c r="AEC328" s="4"/>
      <c r="AED328" s="4"/>
      <c r="AEE328" s="4"/>
      <c r="AEF328" s="4"/>
      <c r="AEG328" s="4"/>
      <c r="AEH328" s="4"/>
      <c r="AEI328" s="4"/>
      <c r="AEJ328" s="4"/>
      <c r="AEK328" s="4"/>
      <c r="AEL328" s="4"/>
      <c r="AEM328" s="4"/>
      <c r="AEN328" s="4"/>
      <c r="AEO328" s="4"/>
      <c r="AEP328" s="4"/>
      <c r="AEQ328" s="4"/>
      <c r="AER328" s="4"/>
      <c r="AES328" s="4"/>
      <c r="AET328" s="4"/>
      <c r="AEU328" s="4"/>
      <c r="AEV328" s="4"/>
      <c r="AEW328" s="4"/>
      <c r="AEX328" s="4"/>
      <c r="AEY328" s="4"/>
      <c r="AEZ328" s="4"/>
      <c r="AFA328" s="4"/>
      <c r="AFB328" s="4"/>
      <c r="AFC328" s="4"/>
      <c r="AFD328" s="4"/>
      <c r="AFE328" s="4"/>
      <c r="AFF328" s="4"/>
      <c r="AFG328" s="4"/>
      <c r="AFH328" s="4"/>
      <c r="AFI328" s="4"/>
      <c r="AFJ328" s="4"/>
      <c r="AFK328" s="4"/>
      <c r="AFL328" s="4"/>
      <c r="AFM328" s="4"/>
      <c r="AFN328" s="4"/>
      <c r="AFO328" s="4"/>
      <c r="AFP328" s="4"/>
      <c r="AFQ328" s="4"/>
      <c r="AFR328" s="4"/>
      <c r="AFS328" s="4"/>
      <c r="AFT328" s="4"/>
      <c r="AFU328" s="4"/>
      <c r="AFV328" s="4"/>
      <c r="AFW328" s="4"/>
      <c r="AFX328" s="4"/>
      <c r="AFY328" s="4"/>
      <c r="AFZ328" s="4"/>
      <c r="AGA328" s="4"/>
      <c r="AGB328" s="4"/>
      <c r="AGC328" s="4"/>
      <c r="AGD328" s="4"/>
      <c r="AGE328" s="4"/>
      <c r="AGF328" s="4"/>
      <c r="AGG328" s="4"/>
      <c r="AGH328" s="4"/>
      <c r="AGI328" s="4"/>
      <c r="AGJ328" s="4"/>
      <c r="AGK328" s="4"/>
      <c r="AGL328" s="4"/>
      <c r="AGM328" s="4"/>
      <c r="AGN328" s="4"/>
      <c r="AGO328" s="4"/>
      <c r="AGP328" s="4"/>
      <c r="AGQ328" s="4"/>
      <c r="AGR328" s="4"/>
      <c r="AGS328" s="4"/>
      <c r="AGT328" s="4"/>
      <c r="AGU328" s="4"/>
      <c r="AGV328" s="4"/>
      <c r="AGW328" s="4"/>
      <c r="AGX328" s="4"/>
      <c r="AGY328" s="4"/>
      <c r="AGZ328" s="4"/>
      <c r="AHA328" s="4"/>
      <c r="AHB328" s="4"/>
      <c r="AHC328" s="4"/>
      <c r="AHD328" s="4"/>
      <c r="AHE328" s="4"/>
      <c r="AHF328" s="4"/>
      <c r="AHG328" s="4"/>
      <c r="AHH328" s="4"/>
      <c r="AHI328" s="4"/>
      <c r="AHJ328" s="4"/>
      <c r="AHK328" s="4"/>
      <c r="AHL328" s="4"/>
      <c r="AHM328" s="4"/>
      <c r="AHN328" s="4"/>
      <c r="AHO328" s="4"/>
      <c r="AHP328" s="4"/>
      <c r="AHQ328" s="4"/>
      <c r="AHR328" s="4"/>
      <c r="AHS328" s="4"/>
      <c r="AHT328" s="4"/>
      <c r="AHU328" s="4"/>
      <c r="AHV328" s="4"/>
      <c r="AHW328" s="4"/>
      <c r="AHX328" s="4"/>
      <c r="AHY328" s="4"/>
      <c r="AHZ328" s="4"/>
      <c r="AIA328" s="4"/>
      <c r="AIB328" s="4"/>
      <c r="AIC328" s="4"/>
      <c r="AID328" s="4"/>
      <c r="AIE328" s="4"/>
      <c r="AIF328" s="4"/>
      <c r="AIG328" s="4"/>
      <c r="AIH328" s="4"/>
      <c r="AII328" s="4"/>
      <c r="AIJ328" s="4"/>
      <c r="AIK328" s="4"/>
      <c r="AIL328" s="4"/>
      <c r="AIM328" s="4"/>
      <c r="AIN328" s="4"/>
      <c r="AIO328" s="4"/>
      <c r="AIP328" s="4"/>
      <c r="AIQ328" s="4"/>
      <c r="AIR328" s="4"/>
      <c r="AIS328" s="4"/>
      <c r="AIT328" s="4"/>
      <c r="AIU328" s="4"/>
      <c r="AIV328" s="4"/>
      <c r="AIW328" s="4"/>
      <c r="AIX328" s="4"/>
      <c r="AIY328" s="4"/>
      <c r="AIZ328" s="4"/>
      <c r="AJA328" s="4"/>
      <c r="AJB328" s="4"/>
      <c r="AJC328" s="4"/>
      <c r="AJD328" s="4"/>
      <c r="AJE328" s="4"/>
      <c r="AJF328" s="4"/>
      <c r="AJG328" s="4"/>
      <c r="AJH328" s="4"/>
      <c r="AJI328" s="4"/>
      <c r="AJJ328" s="4"/>
      <c r="AJK328" s="4"/>
      <c r="AJL328" s="4"/>
      <c r="AJM328" s="4"/>
      <c r="AJN328" s="4"/>
      <c r="AJO328" s="4"/>
      <c r="AJP328" s="4"/>
      <c r="AJQ328" s="4"/>
      <c r="AJR328" s="4"/>
      <c r="AJS328" s="4"/>
      <c r="AJT328" s="4"/>
      <c r="AJU328" s="4"/>
      <c r="AJV328" s="4"/>
      <c r="AJW328" s="4"/>
      <c r="AJX328" s="4"/>
      <c r="AJY328" s="4"/>
      <c r="AJZ328" s="4"/>
      <c r="AKA328" s="4"/>
      <c r="AKB328" s="4"/>
      <c r="AKC328" s="4"/>
      <c r="AKD328" s="4"/>
      <c r="AKE328" s="4"/>
      <c r="AKF328" s="4"/>
      <c r="AKG328" s="4"/>
      <c r="AKH328" s="4"/>
      <c r="AKI328" s="4"/>
      <c r="AKJ328" s="4"/>
      <c r="AKK328" s="4"/>
      <c r="AKL328" s="4"/>
      <c r="AKM328" s="4"/>
      <c r="AKN328" s="4"/>
      <c r="AKO328" s="4"/>
      <c r="AKP328" s="4"/>
      <c r="AKQ328" s="4"/>
      <c r="AKR328" s="4"/>
      <c r="AKS328" s="4"/>
      <c r="AKT328" s="4"/>
      <c r="AKU328" s="4"/>
      <c r="AKV328" s="4"/>
      <c r="AKW328" s="4"/>
      <c r="AKX328" s="4"/>
      <c r="AKY328" s="4"/>
      <c r="AKZ328" s="4"/>
      <c r="ALA328" s="4"/>
      <c r="ALB328" s="4"/>
      <c r="ALC328" s="4"/>
      <c r="ALD328" s="4"/>
      <c r="ALE328" s="4"/>
      <c r="ALF328" s="4"/>
      <c r="ALG328" s="4"/>
      <c r="ALH328" s="4"/>
      <c r="ALI328" s="4"/>
      <c r="ALJ328" s="4"/>
      <c r="ALK328" s="4"/>
      <c r="ALL328" s="4"/>
      <c r="ALM328" s="4"/>
      <c r="ALN328" s="4"/>
      <c r="ALO328" s="4"/>
      <c r="ALP328" s="4"/>
      <c r="ALQ328" s="4"/>
      <c r="ALR328" s="4"/>
      <c r="ALS328" s="4"/>
      <c r="ALT328" s="4"/>
      <c r="ALU328" s="4"/>
      <c r="ALV328" s="4"/>
      <c r="ALW328" s="4"/>
      <c r="ALX328" s="4"/>
      <c r="ALY328" s="4"/>
      <c r="ALZ328" s="4"/>
      <c r="AMA328" s="4"/>
      <c r="AMB328" s="4"/>
      <c r="AMC328" s="4"/>
      <c r="AMD328" s="4"/>
      <c r="AME328" s="4"/>
      <c r="AMF328" s="4"/>
      <c r="AMG328" s="4"/>
      <c r="AMH328" s="4"/>
      <c r="AMI328" s="4"/>
      <c r="AMJ328" s="4"/>
      <c r="AMK328" s="4"/>
    </row>
    <row r="329" spans="1:1025" ht="17.100000000000001" customHeight="1">
      <c r="A329" s="21" t="s">
        <v>1243</v>
      </c>
      <c r="B329" s="20">
        <f>SUM(C329:W329)</f>
        <v>34</v>
      </c>
      <c r="D329" s="20">
        <v>0</v>
      </c>
      <c r="E329" s="3">
        <v>0</v>
      </c>
      <c r="F329" s="3">
        <v>0</v>
      </c>
      <c r="H329" s="4">
        <f>SUM(34)</f>
        <v>34</v>
      </c>
    </row>
    <row r="330" spans="1:1025" ht="17.100000000000001" customHeight="1">
      <c r="A330" s="21" t="s">
        <v>1244</v>
      </c>
      <c r="B330" s="20">
        <f>SUM(C330:W330)</f>
        <v>34</v>
      </c>
      <c r="D330" s="20">
        <v>0</v>
      </c>
      <c r="E330" s="3">
        <v>0</v>
      </c>
      <c r="F330" s="3">
        <v>0</v>
      </c>
      <c r="H330" s="4">
        <f>SUM(34)</f>
        <v>34</v>
      </c>
    </row>
    <row r="331" spans="1:1025" ht="17.100000000000001" customHeight="1">
      <c r="A331" s="21" t="s">
        <v>1245</v>
      </c>
      <c r="B331" s="20">
        <f>SUM(C331:W331)</f>
        <v>34</v>
      </c>
      <c r="D331" s="20">
        <v>0</v>
      </c>
      <c r="E331" s="3">
        <v>0</v>
      </c>
      <c r="F331" s="3">
        <v>0</v>
      </c>
      <c r="H331" s="4">
        <f>SUM(34)</f>
        <v>34</v>
      </c>
    </row>
    <row r="332" spans="1:1025" ht="17.100000000000001" customHeight="1">
      <c r="A332" s="21" t="s">
        <v>1246</v>
      </c>
      <c r="B332" s="20">
        <f>SUM(C332:W332)</f>
        <v>34</v>
      </c>
      <c r="D332" s="20">
        <v>0</v>
      </c>
      <c r="E332" s="3">
        <v>0</v>
      </c>
      <c r="F332" s="3">
        <v>0</v>
      </c>
      <c r="H332" s="4">
        <f>SUM(34)</f>
        <v>34</v>
      </c>
    </row>
    <row r="333" spans="1:1025" ht="17.100000000000001" customHeight="1">
      <c r="A333" s="21" t="s">
        <v>1247</v>
      </c>
      <c r="B333" s="20">
        <f>SUM(C333:W333)</f>
        <v>34</v>
      </c>
      <c r="D333" s="20">
        <v>0</v>
      </c>
      <c r="E333" s="3">
        <v>0</v>
      </c>
      <c r="F333" s="3">
        <v>0</v>
      </c>
      <c r="H333" s="4">
        <f>SUM(34)</f>
        <v>34</v>
      </c>
    </row>
    <row r="334" spans="1:1025" ht="17.100000000000001" customHeight="1">
      <c r="A334" s="21" t="s">
        <v>1248</v>
      </c>
      <c r="B334" s="20">
        <f>SUM(C334:W334)</f>
        <v>34</v>
      </c>
      <c r="D334" s="20">
        <v>0</v>
      </c>
      <c r="E334" s="3">
        <v>0</v>
      </c>
      <c r="F334" s="3">
        <v>0</v>
      </c>
      <c r="G334" s="4">
        <f>SUM(34)</f>
        <v>34</v>
      </c>
      <c r="H334" s="4"/>
    </row>
    <row r="335" spans="1:1025" ht="17.100000000000001" customHeight="1">
      <c r="A335" s="21" t="s">
        <v>1249</v>
      </c>
      <c r="B335" s="20">
        <f>SUM(C335:W335)</f>
        <v>34</v>
      </c>
      <c r="D335" s="20">
        <v>0</v>
      </c>
      <c r="E335" s="3">
        <v>0</v>
      </c>
      <c r="F335" s="3">
        <v>0</v>
      </c>
      <c r="G335" s="4">
        <f>SUM(34)</f>
        <v>34</v>
      </c>
      <c r="H335" s="4"/>
    </row>
    <row r="336" spans="1:1025" ht="17.100000000000001" customHeight="1">
      <c r="A336" s="21" t="s">
        <v>1250</v>
      </c>
      <c r="B336" s="20">
        <f>SUM(C336:W336)</f>
        <v>34</v>
      </c>
      <c r="D336" s="20">
        <v>0</v>
      </c>
      <c r="E336" s="3">
        <v>0</v>
      </c>
      <c r="F336" s="3">
        <v>0</v>
      </c>
      <c r="G336" s="4">
        <f>SUM(34)</f>
        <v>34</v>
      </c>
      <c r="H336" s="4"/>
    </row>
    <row r="337" spans="1:1025" ht="17.100000000000001" customHeight="1">
      <c r="A337" s="21" t="s">
        <v>1252</v>
      </c>
      <c r="B337" s="20">
        <f>SUM(C337:W337)</f>
        <v>34</v>
      </c>
      <c r="D337" s="20">
        <v>0</v>
      </c>
      <c r="E337" s="3">
        <v>0</v>
      </c>
      <c r="F337" s="3">
        <v>0</v>
      </c>
      <c r="G337" s="4">
        <f>SUM(34)</f>
        <v>34</v>
      </c>
      <c r="H337" s="4"/>
      <c r="JA337" s="4"/>
      <c r="JB337" s="4"/>
      <c r="JC337" s="4"/>
      <c r="JD337" s="4"/>
      <c r="JE337" s="4"/>
      <c r="JF337" s="4"/>
      <c r="JG337" s="4"/>
      <c r="JH337" s="4"/>
      <c r="JI337" s="4"/>
      <c r="JJ337" s="4"/>
      <c r="JK337" s="4"/>
      <c r="JL337" s="4"/>
      <c r="JM337" s="4"/>
      <c r="JN337" s="4"/>
      <c r="JO337" s="4"/>
      <c r="JP337" s="4"/>
      <c r="JQ337" s="4"/>
      <c r="JR337" s="4"/>
      <c r="JS337" s="4"/>
      <c r="JT337" s="4"/>
      <c r="JU337" s="4"/>
      <c r="JV337" s="4"/>
      <c r="JW337" s="4"/>
      <c r="JX337" s="4"/>
      <c r="JY337" s="4"/>
      <c r="JZ337" s="4"/>
      <c r="KA337" s="4"/>
      <c r="KB337" s="4"/>
      <c r="KC337" s="4"/>
      <c r="KD337" s="4"/>
      <c r="KE337" s="4"/>
      <c r="KF337" s="4"/>
      <c r="KG337" s="4"/>
      <c r="KH337" s="4"/>
      <c r="KI337" s="4"/>
      <c r="KJ337" s="4"/>
      <c r="KK337" s="4"/>
      <c r="KL337" s="4"/>
      <c r="KM337" s="4"/>
      <c r="KN337" s="4"/>
      <c r="KO337" s="4"/>
      <c r="KP337" s="4"/>
      <c r="KQ337" s="4"/>
      <c r="KR337" s="4"/>
      <c r="KS337" s="4"/>
      <c r="KT337" s="4"/>
      <c r="KU337" s="4"/>
      <c r="KV337" s="4"/>
      <c r="KW337" s="4"/>
      <c r="KX337" s="4"/>
      <c r="KY337" s="4"/>
      <c r="KZ337" s="4"/>
      <c r="LA337" s="4"/>
      <c r="LB337" s="4"/>
      <c r="LC337" s="4"/>
      <c r="LD337" s="4"/>
      <c r="LE337" s="4"/>
      <c r="LF337" s="4"/>
      <c r="LG337" s="4"/>
      <c r="LH337" s="4"/>
      <c r="LI337" s="4"/>
      <c r="LJ337" s="4"/>
      <c r="LK337" s="4"/>
      <c r="LL337" s="4"/>
      <c r="LM337" s="4"/>
      <c r="LN337" s="4"/>
      <c r="LO337" s="4"/>
      <c r="LP337" s="4"/>
      <c r="LQ337" s="4"/>
      <c r="LR337" s="4"/>
      <c r="LS337" s="4"/>
      <c r="LT337" s="4"/>
      <c r="LU337" s="4"/>
      <c r="LV337" s="4"/>
      <c r="LW337" s="4"/>
      <c r="LX337" s="4"/>
      <c r="LY337" s="4"/>
      <c r="LZ337" s="4"/>
      <c r="MA337" s="4"/>
      <c r="MB337" s="4"/>
      <c r="MC337" s="4"/>
      <c r="MD337" s="4"/>
      <c r="ME337" s="4"/>
      <c r="MF337" s="4"/>
      <c r="MG337" s="4"/>
      <c r="MH337" s="4"/>
      <c r="MI337" s="4"/>
      <c r="MJ337" s="4"/>
      <c r="MK337" s="4"/>
      <c r="ML337" s="4"/>
      <c r="MM337" s="4"/>
      <c r="MN337" s="4"/>
      <c r="MO337" s="4"/>
      <c r="MP337" s="4"/>
      <c r="MQ337" s="4"/>
      <c r="MR337" s="4"/>
      <c r="MS337" s="4"/>
      <c r="MT337" s="4"/>
      <c r="MU337" s="4"/>
      <c r="MV337" s="4"/>
      <c r="MW337" s="4"/>
      <c r="MX337" s="4"/>
      <c r="MY337" s="4"/>
      <c r="MZ337" s="4"/>
      <c r="NA337" s="4"/>
      <c r="NB337" s="4"/>
      <c r="NC337" s="4"/>
      <c r="ND337" s="4"/>
      <c r="NE337" s="4"/>
      <c r="NF337" s="4"/>
      <c r="NG337" s="4"/>
      <c r="NH337" s="4"/>
      <c r="NI337" s="4"/>
      <c r="NJ337" s="4"/>
      <c r="NK337" s="4"/>
      <c r="NL337" s="4"/>
      <c r="NM337" s="4"/>
      <c r="NN337" s="4"/>
      <c r="NO337" s="4"/>
      <c r="NP337" s="4"/>
      <c r="NQ337" s="4"/>
      <c r="NR337" s="4"/>
      <c r="NS337" s="4"/>
      <c r="NT337" s="4"/>
      <c r="NU337" s="4"/>
      <c r="NV337" s="4"/>
      <c r="NW337" s="4"/>
      <c r="NX337" s="4"/>
      <c r="NY337" s="4"/>
      <c r="NZ337" s="4"/>
      <c r="OA337" s="4"/>
      <c r="OB337" s="4"/>
      <c r="OC337" s="4"/>
      <c r="OD337" s="4"/>
      <c r="OE337" s="4"/>
      <c r="OF337" s="4"/>
      <c r="OG337" s="4"/>
      <c r="OH337" s="4"/>
      <c r="OI337" s="4"/>
      <c r="OJ337" s="4"/>
      <c r="OK337" s="4"/>
      <c r="OL337" s="4"/>
      <c r="OM337" s="4"/>
      <c r="ON337" s="4"/>
      <c r="OO337" s="4"/>
      <c r="OP337" s="4"/>
      <c r="OQ337" s="4"/>
      <c r="OR337" s="4"/>
      <c r="OS337" s="4"/>
      <c r="OT337" s="4"/>
      <c r="OU337" s="4"/>
      <c r="OV337" s="4"/>
      <c r="OW337" s="4"/>
      <c r="OX337" s="4"/>
      <c r="OY337" s="4"/>
      <c r="OZ337" s="4"/>
      <c r="PA337" s="4"/>
      <c r="PB337" s="4"/>
      <c r="PC337" s="4"/>
      <c r="PD337" s="4"/>
      <c r="PE337" s="4"/>
      <c r="PF337" s="4"/>
      <c r="PG337" s="4"/>
      <c r="PH337" s="4"/>
      <c r="PI337" s="4"/>
      <c r="PJ337" s="4"/>
      <c r="PK337" s="4"/>
      <c r="PL337" s="4"/>
      <c r="PM337" s="4"/>
      <c r="PN337" s="4"/>
      <c r="PO337" s="4"/>
      <c r="PP337" s="4"/>
      <c r="PQ337" s="4"/>
      <c r="PR337" s="4"/>
      <c r="PS337" s="4"/>
      <c r="PT337" s="4"/>
      <c r="PU337" s="4"/>
      <c r="PV337" s="4"/>
      <c r="PW337" s="4"/>
      <c r="PX337" s="4"/>
      <c r="PY337" s="4"/>
      <c r="PZ337" s="4"/>
      <c r="QA337" s="4"/>
      <c r="QB337" s="4"/>
      <c r="QC337" s="4"/>
      <c r="QD337" s="4"/>
      <c r="QE337" s="4"/>
      <c r="QF337" s="4"/>
      <c r="QG337" s="4"/>
      <c r="QH337" s="4"/>
      <c r="QI337" s="4"/>
      <c r="QJ337" s="4"/>
      <c r="QK337" s="4"/>
      <c r="QL337" s="4"/>
      <c r="QM337" s="4"/>
      <c r="QN337" s="4"/>
      <c r="QO337" s="4"/>
      <c r="QP337" s="4"/>
      <c r="QQ337" s="4"/>
      <c r="QR337" s="4"/>
      <c r="QS337" s="4"/>
      <c r="QT337" s="4"/>
      <c r="QU337" s="4"/>
      <c r="QV337" s="4"/>
      <c r="QW337" s="4"/>
      <c r="QX337" s="4"/>
      <c r="QY337" s="4"/>
      <c r="QZ337" s="4"/>
      <c r="RA337" s="4"/>
      <c r="RB337" s="4"/>
      <c r="RC337" s="4"/>
      <c r="RD337" s="4"/>
      <c r="RE337" s="4"/>
      <c r="RF337" s="4"/>
      <c r="RG337" s="4"/>
      <c r="RH337" s="4"/>
      <c r="RI337" s="4"/>
      <c r="RJ337" s="4"/>
      <c r="RK337" s="4"/>
      <c r="RL337" s="4"/>
      <c r="RM337" s="4"/>
      <c r="RN337" s="4"/>
      <c r="RO337" s="4"/>
      <c r="RP337" s="4"/>
      <c r="RQ337" s="4"/>
      <c r="RR337" s="4"/>
      <c r="RS337" s="4"/>
      <c r="RT337" s="4"/>
      <c r="RU337" s="4"/>
      <c r="RV337" s="4"/>
      <c r="RW337" s="4"/>
      <c r="RX337" s="4"/>
      <c r="RY337" s="4"/>
      <c r="RZ337" s="4"/>
      <c r="SA337" s="4"/>
      <c r="SB337" s="4"/>
      <c r="SC337" s="4"/>
      <c r="SD337" s="4"/>
      <c r="SE337" s="4"/>
      <c r="SF337" s="4"/>
      <c r="SG337" s="4"/>
      <c r="SH337" s="4"/>
      <c r="SI337" s="4"/>
      <c r="SJ337" s="4"/>
      <c r="SK337" s="4"/>
      <c r="SL337" s="4"/>
      <c r="SM337" s="4"/>
      <c r="SN337" s="4"/>
      <c r="SO337" s="4"/>
      <c r="SP337" s="4"/>
      <c r="SQ337" s="4"/>
      <c r="SR337" s="4"/>
      <c r="SS337" s="4"/>
      <c r="ST337" s="4"/>
      <c r="SU337" s="4"/>
      <c r="SV337" s="4"/>
      <c r="SW337" s="4"/>
      <c r="SX337" s="4"/>
      <c r="SY337" s="4"/>
      <c r="SZ337" s="4"/>
      <c r="TA337" s="4"/>
      <c r="TB337" s="4"/>
      <c r="TC337" s="4"/>
      <c r="TD337" s="4"/>
      <c r="TE337" s="4"/>
      <c r="TF337" s="4"/>
      <c r="TG337" s="4"/>
      <c r="TH337" s="4"/>
      <c r="TI337" s="4"/>
      <c r="TJ337" s="4"/>
      <c r="TK337" s="4"/>
      <c r="TL337" s="4"/>
      <c r="TM337" s="4"/>
      <c r="TN337" s="4"/>
      <c r="TO337" s="4"/>
      <c r="TP337" s="4"/>
      <c r="TQ337" s="4"/>
      <c r="TR337" s="4"/>
      <c r="TS337" s="4"/>
      <c r="TT337" s="4"/>
      <c r="TU337" s="4"/>
      <c r="TV337" s="4"/>
      <c r="TW337" s="4"/>
      <c r="TX337" s="4"/>
      <c r="TY337" s="4"/>
      <c r="TZ337" s="4"/>
      <c r="UA337" s="4"/>
      <c r="UB337" s="4"/>
      <c r="UC337" s="4"/>
      <c r="UD337" s="4"/>
      <c r="UE337" s="4"/>
      <c r="UF337" s="4"/>
      <c r="UG337" s="4"/>
      <c r="UH337" s="4"/>
      <c r="UI337" s="4"/>
      <c r="UJ337" s="4"/>
      <c r="UK337" s="4"/>
      <c r="UL337" s="4"/>
      <c r="UM337" s="4"/>
      <c r="UN337" s="4"/>
      <c r="UO337" s="4"/>
      <c r="UP337" s="4"/>
      <c r="UQ337" s="4"/>
      <c r="UR337" s="4"/>
      <c r="US337" s="4"/>
      <c r="UT337" s="4"/>
      <c r="UU337" s="4"/>
      <c r="UV337" s="4"/>
      <c r="UW337" s="4"/>
      <c r="UX337" s="4"/>
      <c r="UY337" s="4"/>
      <c r="UZ337" s="4"/>
      <c r="VA337" s="4"/>
      <c r="VB337" s="4"/>
      <c r="VC337" s="4"/>
      <c r="VD337" s="4"/>
      <c r="VE337" s="4"/>
      <c r="VF337" s="4"/>
      <c r="VG337" s="4"/>
      <c r="VH337" s="4"/>
      <c r="VI337" s="4"/>
      <c r="VJ337" s="4"/>
      <c r="VK337" s="4"/>
      <c r="VL337" s="4"/>
      <c r="VM337" s="4"/>
      <c r="VN337" s="4"/>
      <c r="VO337" s="4"/>
      <c r="VP337" s="4"/>
      <c r="VQ337" s="4"/>
      <c r="VR337" s="4"/>
      <c r="VS337" s="4"/>
      <c r="VT337" s="4"/>
      <c r="VU337" s="4"/>
      <c r="VV337" s="4"/>
      <c r="VW337" s="4"/>
      <c r="VX337" s="4"/>
      <c r="VY337" s="4"/>
      <c r="VZ337" s="4"/>
      <c r="WA337" s="4"/>
      <c r="WB337" s="4"/>
      <c r="WC337" s="4"/>
      <c r="WD337" s="4"/>
      <c r="WE337" s="4"/>
      <c r="WF337" s="4"/>
      <c r="WG337" s="4"/>
      <c r="WH337" s="4"/>
      <c r="WI337" s="4"/>
      <c r="WJ337" s="4"/>
      <c r="WK337" s="4"/>
      <c r="WL337" s="4"/>
      <c r="WM337" s="4"/>
      <c r="WN337" s="4"/>
      <c r="WO337" s="4"/>
      <c r="WP337" s="4"/>
      <c r="WQ337" s="4"/>
      <c r="WR337" s="4"/>
      <c r="WS337" s="4"/>
      <c r="WT337" s="4"/>
      <c r="WU337" s="4"/>
      <c r="WV337" s="4"/>
      <c r="WW337" s="4"/>
      <c r="WX337" s="4"/>
      <c r="WY337" s="4"/>
      <c r="WZ337" s="4"/>
      <c r="XA337" s="4"/>
      <c r="XB337" s="4"/>
      <c r="XC337" s="4"/>
      <c r="XD337" s="4"/>
      <c r="XE337" s="4"/>
      <c r="XF337" s="4"/>
      <c r="XG337" s="4"/>
      <c r="XH337" s="4"/>
      <c r="XI337" s="4"/>
      <c r="XJ337" s="4"/>
      <c r="XK337" s="4"/>
      <c r="XL337" s="4"/>
      <c r="XM337" s="4"/>
      <c r="XN337" s="4"/>
      <c r="XO337" s="4"/>
      <c r="XP337" s="4"/>
      <c r="XQ337" s="4"/>
      <c r="XR337" s="4"/>
      <c r="XS337" s="4"/>
      <c r="XT337" s="4"/>
      <c r="XU337" s="4"/>
      <c r="XV337" s="4"/>
      <c r="XW337" s="4"/>
      <c r="XX337" s="4"/>
      <c r="XY337" s="4"/>
      <c r="XZ337" s="4"/>
      <c r="YA337" s="4"/>
      <c r="YB337" s="4"/>
      <c r="YC337" s="4"/>
      <c r="YD337" s="4"/>
      <c r="YE337" s="4"/>
      <c r="YF337" s="4"/>
      <c r="YG337" s="4"/>
      <c r="YH337" s="4"/>
      <c r="YI337" s="4"/>
      <c r="YJ337" s="4"/>
      <c r="YK337" s="4"/>
      <c r="YL337" s="4"/>
      <c r="YM337" s="4"/>
      <c r="YN337" s="4"/>
      <c r="YO337" s="4"/>
      <c r="YP337" s="4"/>
      <c r="YQ337" s="4"/>
      <c r="YR337" s="4"/>
      <c r="YS337" s="4"/>
      <c r="YT337" s="4"/>
      <c r="YU337" s="4"/>
      <c r="YV337" s="4"/>
      <c r="YW337" s="4"/>
      <c r="YX337" s="4"/>
      <c r="YY337" s="4"/>
      <c r="YZ337" s="4"/>
      <c r="ZA337" s="4"/>
      <c r="ZB337" s="4"/>
      <c r="ZC337" s="4"/>
      <c r="ZD337" s="4"/>
      <c r="ZE337" s="4"/>
      <c r="ZF337" s="4"/>
      <c r="ZG337" s="4"/>
      <c r="ZH337" s="4"/>
      <c r="ZI337" s="4"/>
      <c r="ZJ337" s="4"/>
      <c r="ZK337" s="4"/>
      <c r="ZL337" s="4"/>
      <c r="ZM337" s="4"/>
      <c r="ZN337" s="4"/>
      <c r="ZO337" s="4"/>
      <c r="ZP337" s="4"/>
      <c r="ZQ337" s="4"/>
      <c r="ZR337" s="4"/>
      <c r="ZS337" s="4"/>
      <c r="ZT337" s="4"/>
      <c r="ZU337" s="4"/>
      <c r="ZV337" s="4"/>
      <c r="ZW337" s="4"/>
      <c r="ZX337" s="4"/>
      <c r="ZY337" s="4"/>
      <c r="ZZ337" s="4"/>
      <c r="AAA337" s="4"/>
      <c r="AAB337" s="4"/>
      <c r="AAC337" s="4"/>
      <c r="AAD337" s="4"/>
      <c r="AAE337" s="4"/>
      <c r="AAF337" s="4"/>
      <c r="AAG337" s="4"/>
      <c r="AAH337" s="4"/>
      <c r="AAI337" s="4"/>
      <c r="AAJ337" s="4"/>
      <c r="AAK337" s="4"/>
      <c r="AAL337" s="4"/>
      <c r="AAM337" s="4"/>
      <c r="AAN337" s="4"/>
      <c r="AAO337" s="4"/>
      <c r="AAP337" s="4"/>
      <c r="AAQ337" s="4"/>
      <c r="AAR337" s="4"/>
      <c r="AAS337" s="4"/>
      <c r="AAT337" s="4"/>
      <c r="AAU337" s="4"/>
      <c r="AAV337" s="4"/>
      <c r="AAW337" s="4"/>
      <c r="AAX337" s="4"/>
      <c r="AAY337" s="4"/>
      <c r="AAZ337" s="4"/>
      <c r="ABA337" s="4"/>
      <c r="ABB337" s="4"/>
      <c r="ABC337" s="4"/>
      <c r="ABD337" s="4"/>
      <c r="ABE337" s="4"/>
      <c r="ABF337" s="4"/>
      <c r="ABG337" s="4"/>
      <c r="ABH337" s="4"/>
      <c r="ABI337" s="4"/>
      <c r="ABJ337" s="4"/>
      <c r="ABK337" s="4"/>
      <c r="ABL337" s="4"/>
      <c r="ABM337" s="4"/>
      <c r="ABN337" s="4"/>
      <c r="ABO337" s="4"/>
      <c r="ABP337" s="4"/>
      <c r="ABQ337" s="4"/>
      <c r="ABR337" s="4"/>
      <c r="ABS337" s="4"/>
      <c r="ABT337" s="4"/>
      <c r="ABU337" s="4"/>
      <c r="ABV337" s="4"/>
      <c r="ABW337" s="4"/>
      <c r="ABX337" s="4"/>
      <c r="ABY337" s="4"/>
      <c r="ABZ337" s="4"/>
      <c r="ACA337" s="4"/>
      <c r="ACB337" s="4"/>
      <c r="ACC337" s="4"/>
      <c r="ACD337" s="4"/>
      <c r="ACE337" s="4"/>
      <c r="ACF337" s="4"/>
      <c r="ACG337" s="4"/>
      <c r="ACH337" s="4"/>
      <c r="ACI337" s="4"/>
      <c r="ACJ337" s="4"/>
      <c r="ACK337" s="4"/>
      <c r="ACL337" s="4"/>
      <c r="ACM337" s="4"/>
      <c r="ACN337" s="4"/>
      <c r="ACO337" s="4"/>
      <c r="ACP337" s="4"/>
      <c r="ACQ337" s="4"/>
      <c r="ACR337" s="4"/>
      <c r="ACS337" s="4"/>
      <c r="ACT337" s="4"/>
      <c r="ACU337" s="4"/>
      <c r="ACV337" s="4"/>
      <c r="ACW337" s="4"/>
      <c r="ACX337" s="4"/>
      <c r="ACY337" s="4"/>
      <c r="ACZ337" s="4"/>
      <c r="ADA337" s="4"/>
      <c r="ADB337" s="4"/>
      <c r="ADC337" s="4"/>
      <c r="ADD337" s="4"/>
      <c r="ADE337" s="4"/>
      <c r="ADF337" s="4"/>
      <c r="ADG337" s="4"/>
      <c r="ADH337" s="4"/>
      <c r="ADI337" s="4"/>
      <c r="ADJ337" s="4"/>
      <c r="ADK337" s="4"/>
      <c r="ADL337" s="4"/>
      <c r="ADM337" s="4"/>
      <c r="ADN337" s="4"/>
      <c r="ADO337" s="4"/>
      <c r="ADP337" s="4"/>
      <c r="ADQ337" s="4"/>
      <c r="ADR337" s="4"/>
      <c r="ADS337" s="4"/>
      <c r="ADT337" s="4"/>
      <c r="ADU337" s="4"/>
      <c r="ADV337" s="4"/>
      <c r="ADW337" s="4"/>
      <c r="ADX337" s="4"/>
      <c r="ADY337" s="4"/>
      <c r="ADZ337" s="4"/>
      <c r="AEA337" s="4"/>
      <c r="AEB337" s="4"/>
      <c r="AEC337" s="4"/>
      <c r="AED337" s="4"/>
      <c r="AEE337" s="4"/>
      <c r="AEF337" s="4"/>
      <c r="AEG337" s="4"/>
      <c r="AEH337" s="4"/>
      <c r="AEI337" s="4"/>
      <c r="AEJ337" s="4"/>
      <c r="AEK337" s="4"/>
      <c r="AEL337" s="4"/>
      <c r="AEM337" s="4"/>
      <c r="AEN337" s="4"/>
      <c r="AEO337" s="4"/>
      <c r="AEP337" s="4"/>
      <c r="AEQ337" s="4"/>
      <c r="AER337" s="4"/>
      <c r="AES337" s="4"/>
      <c r="AET337" s="4"/>
      <c r="AEU337" s="4"/>
      <c r="AEV337" s="4"/>
      <c r="AEW337" s="4"/>
      <c r="AEX337" s="4"/>
      <c r="AEY337" s="4"/>
      <c r="AEZ337" s="4"/>
      <c r="AFA337" s="4"/>
      <c r="AFB337" s="4"/>
      <c r="AFC337" s="4"/>
      <c r="AFD337" s="4"/>
      <c r="AFE337" s="4"/>
      <c r="AFF337" s="4"/>
      <c r="AFG337" s="4"/>
      <c r="AFH337" s="4"/>
      <c r="AFI337" s="4"/>
      <c r="AFJ337" s="4"/>
      <c r="AFK337" s="4"/>
      <c r="AFL337" s="4"/>
      <c r="AFM337" s="4"/>
      <c r="AFN337" s="4"/>
      <c r="AFO337" s="4"/>
      <c r="AFP337" s="4"/>
      <c r="AFQ337" s="4"/>
      <c r="AFR337" s="4"/>
      <c r="AFS337" s="4"/>
      <c r="AFT337" s="4"/>
      <c r="AFU337" s="4"/>
      <c r="AFV337" s="4"/>
      <c r="AFW337" s="4"/>
      <c r="AFX337" s="4"/>
      <c r="AFY337" s="4"/>
      <c r="AFZ337" s="4"/>
      <c r="AGA337" s="4"/>
      <c r="AGB337" s="4"/>
      <c r="AGC337" s="4"/>
      <c r="AGD337" s="4"/>
      <c r="AGE337" s="4"/>
      <c r="AGF337" s="4"/>
      <c r="AGG337" s="4"/>
      <c r="AGH337" s="4"/>
      <c r="AGI337" s="4"/>
      <c r="AGJ337" s="4"/>
      <c r="AGK337" s="4"/>
      <c r="AGL337" s="4"/>
      <c r="AGM337" s="4"/>
      <c r="AGN337" s="4"/>
      <c r="AGO337" s="4"/>
      <c r="AGP337" s="4"/>
      <c r="AGQ337" s="4"/>
      <c r="AGR337" s="4"/>
      <c r="AGS337" s="4"/>
      <c r="AGT337" s="4"/>
      <c r="AGU337" s="4"/>
      <c r="AGV337" s="4"/>
      <c r="AGW337" s="4"/>
      <c r="AGX337" s="4"/>
      <c r="AGY337" s="4"/>
      <c r="AGZ337" s="4"/>
      <c r="AHA337" s="4"/>
      <c r="AHB337" s="4"/>
      <c r="AHC337" s="4"/>
      <c r="AHD337" s="4"/>
      <c r="AHE337" s="4"/>
      <c r="AHF337" s="4"/>
      <c r="AHG337" s="4"/>
      <c r="AHH337" s="4"/>
      <c r="AHI337" s="4"/>
      <c r="AHJ337" s="4"/>
      <c r="AHK337" s="4"/>
      <c r="AHL337" s="4"/>
      <c r="AHM337" s="4"/>
      <c r="AHN337" s="4"/>
      <c r="AHO337" s="4"/>
      <c r="AHP337" s="4"/>
      <c r="AHQ337" s="4"/>
      <c r="AHR337" s="4"/>
      <c r="AHS337" s="4"/>
      <c r="AHT337" s="4"/>
      <c r="AHU337" s="4"/>
      <c r="AHV337" s="4"/>
      <c r="AHW337" s="4"/>
      <c r="AHX337" s="4"/>
      <c r="AHY337" s="4"/>
      <c r="AHZ337" s="4"/>
      <c r="AIA337" s="4"/>
      <c r="AIB337" s="4"/>
      <c r="AIC337" s="4"/>
      <c r="AID337" s="4"/>
      <c r="AIE337" s="4"/>
      <c r="AIF337" s="4"/>
      <c r="AIG337" s="4"/>
      <c r="AIH337" s="4"/>
      <c r="AII337" s="4"/>
      <c r="AIJ337" s="4"/>
      <c r="AIK337" s="4"/>
      <c r="AIL337" s="4"/>
      <c r="AIM337" s="4"/>
      <c r="AIN337" s="4"/>
      <c r="AIO337" s="4"/>
      <c r="AIP337" s="4"/>
      <c r="AIQ337" s="4"/>
      <c r="AIR337" s="4"/>
      <c r="AIS337" s="4"/>
      <c r="AIT337" s="4"/>
      <c r="AIU337" s="4"/>
      <c r="AIV337" s="4"/>
      <c r="AIW337" s="4"/>
      <c r="AIX337" s="4"/>
      <c r="AIY337" s="4"/>
      <c r="AIZ337" s="4"/>
      <c r="AJA337" s="4"/>
      <c r="AJB337" s="4"/>
      <c r="AJC337" s="4"/>
      <c r="AJD337" s="4"/>
      <c r="AJE337" s="4"/>
      <c r="AJF337" s="4"/>
      <c r="AJG337" s="4"/>
      <c r="AJH337" s="4"/>
      <c r="AJI337" s="4"/>
      <c r="AJJ337" s="4"/>
      <c r="AJK337" s="4"/>
      <c r="AJL337" s="4"/>
      <c r="AJM337" s="4"/>
      <c r="AJN337" s="4"/>
      <c r="AJO337" s="4"/>
      <c r="AJP337" s="4"/>
      <c r="AJQ337" s="4"/>
      <c r="AJR337" s="4"/>
      <c r="AJS337" s="4"/>
      <c r="AJT337" s="4"/>
      <c r="AJU337" s="4"/>
      <c r="AJV337" s="4"/>
      <c r="AJW337" s="4"/>
      <c r="AJX337" s="4"/>
      <c r="AJY337" s="4"/>
      <c r="AJZ337" s="4"/>
      <c r="AKA337" s="4"/>
      <c r="AKB337" s="4"/>
      <c r="AKC337" s="4"/>
      <c r="AKD337" s="4"/>
      <c r="AKE337" s="4"/>
      <c r="AKF337" s="4"/>
      <c r="AKG337" s="4"/>
      <c r="AKH337" s="4"/>
      <c r="AKI337" s="4"/>
      <c r="AKJ337" s="4"/>
      <c r="AKK337" s="4"/>
      <c r="AKL337" s="4"/>
      <c r="AKM337" s="4"/>
      <c r="AKN337" s="4"/>
      <c r="AKO337" s="4"/>
      <c r="AKP337" s="4"/>
      <c r="AKQ337" s="4"/>
      <c r="AKR337" s="4"/>
      <c r="AKS337" s="4"/>
      <c r="AKT337" s="4"/>
      <c r="AKU337" s="4"/>
      <c r="AKV337" s="4"/>
      <c r="AKW337" s="4"/>
      <c r="AKX337" s="4"/>
      <c r="AKY337" s="4"/>
      <c r="AKZ337" s="4"/>
      <c r="ALA337" s="4"/>
      <c r="ALB337" s="4"/>
      <c r="ALC337" s="4"/>
      <c r="ALD337" s="4"/>
      <c r="ALE337" s="4"/>
      <c r="ALF337" s="4"/>
      <c r="ALG337" s="4"/>
      <c r="ALH337" s="4"/>
      <c r="ALI337" s="4"/>
      <c r="ALJ337" s="4"/>
      <c r="ALK337" s="4"/>
      <c r="ALL337" s="4"/>
      <c r="ALM337" s="4"/>
      <c r="ALN337" s="4"/>
      <c r="ALO337" s="4"/>
      <c r="ALP337" s="4"/>
      <c r="ALQ337" s="4"/>
      <c r="ALR337" s="4"/>
      <c r="ALS337" s="4"/>
      <c r="ALT337" s="4"/>
      <c r="ALU337" s="4"/>
      <c r="ALV337" s="4"/>
      <c r="ALW337" s="4"/>
      <c r="ALX337" s="4"/>
      <c r="ALY337" s="4"/>
      <c r="ALZ337" s="4"/>
      <c r="AMA337" s="4"/>
      <c r="AMB337" s="4"/>
      <c r="AMC337" s="4"/>
      <c r="AMD337" s="4"/>
      <c r="AME337" s="4"/>
      <c r="AMF337" s="4"/>
      <c r="AMG337" s="4"/>
      <c r="AMH337" s="4"/>
      <c r="AMI337" s="4"/>
      <c r="AMJ337" s="4"/>
      <c r="AMK337" s="4"/>
    </row>
    <row r="338" spans="1:1025" ht="17.100000000000001" customHeight="1">
      <c r="A338" s="21" t="s">
        <v>1253</v>
      </c>
      <c r="B338" s="20">
        <f>SUM(C338:W338)</f>
        <v>34</v>
      </c>
      <c r="D338" s="20">
        <v>0</v>
      </c>
      <c r="E338" s="3">
        <v>0</v>
      </c>
      <c r="F338" s="3">
        <f>SUM(34)</f>
        <v>34</v>
      </c>
      <c r="JA338" s="4"/>
      <c r="JB338" s="4"/>
      <c r="JC338" s="4"/>
      <c r="JD338" s="4"/>
      <c r="JE338" s="4"/>
      <c r="JF338" s="4"/>
      <c r="JG338" s="4"/>
      <c r="JH338" s="4"/>
      <c r="JI338" s="4"/>
      <c r="JJ338" s="4"/>
      <c r="JK338" s="4"/>
      <c r="JL338" s="4"/>
      <c r="JM338" s="4"/>
      <c r="JN338" s="4"/>
      <c r="JO338" s="4"/>
      <c r="JP338" s="4"/>
      <c r="JQ338" s="4"/>
      <c r="JR338" s="4"/>
      <c r="JS338" s="4"/>
      <c r="JT338" s="4"/>
      <c r="JU338" s="4"/>
      <c r="JV338" s="4"/>
      <c r="JW338" s="4"/>
      <c r="JX338" s="4"/>
      <c r="JY338" s="4"/>
      <c r="JZ338" s="4"/>
      <c r="KA338" s="4"/>
      <c r="KB338" s="4"/>
      <c r="KC338" s="4"/>
      <c r="KD338" s="4"/>
      <c r="KE338" s="4"/>
      <c r="KF338" s="4"/>
      <c r="KG338" s="4"/>
      <c r="KH338" s="4"/>
      <c r="KI338" s="4"/>
      <c r="KJ338" s="4"/>
      <c r="KK338" s="4"/>
      <c r="KL338" s="4"/>
      <c r="KM338" s="4"/>
      <c r="KN338" s="4"/>
      <c r="KO338" s="4"/>
      <c r="KP338" s="4"/>
      <c r="KQ338" s="4"/>
      <c r="KR338" s="4"/>
      <c r="KS338" s="4"/>
      <c r="KT338" s="4"/>
      <c r="KU338" s="4"/>
      <c r="KV338" s="4"/>
      <c r="KW338" s="4"/>
      <c r="KX338" s="4"/>
      <c r="KY338" s="4"/>
      <c r="KZ338" s="4"/>
      <c r="LA338" s="4"/>
      <c r="LB338" s="4"/>
      <c r="LC338" s="4"/>
      <c r="LD338" s="4"/>
      <c r="LE338" s="4"/>
      <c r="LF338" s="4"/>
      <c r="LG338" s="4"/>
      <c r="LH338" s="4"/>
      <c r="LI338" s="4"/>
      <c r="LJ338" s="4"/>
      <c r="LK338" s="4"/>
      <c r="LL338" s="4"/>
      <c r="LM338" s="4"/>
      <c r="LN338" s="4"/>
      <c r="LO338" s="4"/>
      <c r="LP338" s="4"/>
      <c r="LQ338" s="4"/>
      <c r="LR338" s="4"/>
      <c r="LS338" s="4"/>
      <c r="LT338" s="4"/>
      <c r="LU338" s="4"/>
      <c r="LV338" s="4"/>
      <c r="LW338" s="4"/>
      <c r="LX338" s="4"/>
      <c r="LY338" s="4"/>
      <c r="LZ338" s="4"/>
      <c r="MA338" s="4"/>
      <c r="MB338" s="4"/>
      <c r="MC338" s="4"/>
      <c r="MD338" s="4"/>
      <c r="ME338" s="4"/>
      <c r="MF338" s="4"/>
      <c r="MG338" s="4"/>
      <c r="MH338" s="4"/>
      <c r="MI338" s="4"/>
      <c r="MJ338" s="4"/>
      <c r="MK338" s="4"/>
      <c r="ML338" s="4"/>
      <c r="MM338" s="4"/>
      <c r="MN338" s="4"/>
      <c r="MO338" s="4"/>
      <c r="MP338" s="4"/>
      <c r="MQ338" s="4"/>
      <c r="MR338" s="4"/>
      <c r="MS338" s="4"/>
      <c r="MT338" s="4"/>
      <c r="MU338" s="4"/>
      <c r="MV338" s="4"/>
      <c r="MW338" s="4"/>
      <c r="MX338" s="4"/>
      <c r="MY338" s="4"/>
      <c r="MZ338" s="4"/>
      <c r="NA338" s="4"/>
      <c r="NB338" s="4"/>
      <c r="NC338" s="4"/>
      <c r="ND338" s="4"/>
      <c r="NE338" s="4"/>
      <c r="NF338" s="4"/>
      <c r="NG338" s="4"/>
      <c r="NH338" s="4"/>
      <c r="NI338" s="4"/>
      <c r="NJ338" s="4"/>
      <c r="NK338" s="4"/>
      <c r="NL338" s="4"/>
      <c r="NM338" s="4"/>
      <c r="NN338" s="4"/>
      <c r="NO338" s="4"/>
      <c r="NP338" s="4"/>
      <c r="NQ338" s="4"/>
      <c r="NR338" s="4"/>
      <c r="NS338" s="4"/>
      <c r="NT338" s="4"/>
      <c r="NU338" s="4"/>
      <c r="NV338" s="4"/>
      <c r="NW338" s="4"/>
      <c r="NX338" s="4"/>
      <c r="NY338" s="4"/>
      <c r="NZ338" s="4"/>
      <c r="OA338" s="4"/>
      <c r="OB338" s="4"/>
      <c r="OC338" s="4"/>
      <c r="OD338" s="4"/>
      <c r="OE338" s="4"/>
      <c r="OF338" s="4"/>
      <c r="OG338" s="4"/>
      <c r="OH338" s="4"/>
      <c r="OI338" s="4"/>
      <c r="OJ338" s="4"/>
      <c r="OK338" s="4"/>
      <c r="OL338" s="4"/>
      <c r="OM338" s="4"/>
      <c r="ON338" s="4"/>
      <c r="OO338" s="4"/>
      <c r="OP338" s="4"/>
      <c r="OQ338" s="4"/>
      <c r="OR338" s="4"/>
      <c r="OS338" s="4"/>
      <c r="OT338" s="4"/>
      <c r="OU338" s="4"/>
      <c r="OV338" s="4"/>
      <c r="OW338" s="4"/>
      <c r="OX338" s="4"/>
      <c r="OY338" s="4"/>
      <c r="OZ338" s="4"/>
      <c r="PA338" s="4"/>
      <c r="PB338" s="4"/>
      <c r="PC338" s="4"/>
      <c r="PD338" s="4"/>
      <c r="PE338" s="4"/>
      <c r="PF338" s="4"/>
      <c r="PG338" s="4"/>
      <c r="PH338" s="4"/>
      <c r="PI338" s="4"/>
      <c r="PJ338" s="4"/>
      <c r="PK338" s="4"/>
      <c r="PL338" s="4"/>
      <c r="PM338" s="4"/>
      <c r="PN338" s="4"/>
      <c r="PO338" s="4"/>
      <c r="PP338" s="4"/>
      <c r="PQ338" s="4"/>
      <c r="PR338" s="4"/>
      <c r="PS338" s="4"/>
      <c r="PT338" s="4"/>
      <c r="PU338" s="4"/>
      <c r="PV338" s="4"/>
      <c r="PW338" s="4"/>
      <c r="PX338" s="4"/>
      <c r="PY338" s="4"/>
      <c r="PZ338" s="4"/>
      <c r="QA338" s="4"/>
      <c r="QB338" s="4"/>
      <c r="QC338" s="4"/>
      <c r="QD338" s="4"/>
      <c r="QE338" s="4"/>
      <c r="QF338" s="4"/>
      <c r="QG338" s="4"/>
      <c r="QH338" s="4"/>
      <c r="QI338" s="4"/>
      <c r="QJ338" s="4"/>
      <c r="QK338" s="4"/>
      <c r="QL338" s="4"/>
      <c r="QM338" s="4"/>
      <c r="QN338" s="4"/>
      <c r="QO338" s="4"/>
      <c r="QP338" s="4"/>
      <c r="QQ338" s="4"/>
      <c r="QR338" s="4"/>
      <c r="QS338" s="4"/>
      <c r="QT338" s="4"/>
      <c r="QU338" s="4"/>
      <c r="QV338" s="4"/>
      <c r="QW338" s="4"/>
      <c r="QX338" s="4"/>
      <c r="QY338" s="4"/>
      <c r="QZ338" s="4"/>
      <c r="RA338" s="4"/>
      <c r="RB338" s="4"/>
      <c r="RC338" s="4"/>
      <c r="RD338" s="4"/>
      <c r="RE338" s="4"/>
      <c r="RF338" s="4"/>
      <c r="RG338" s="4"/>
      <c r="RH338" s="4"/>
      <c r="RI338" s="4"/>
      <c r="RJ338" s="4"/>
      <c r="RK338" s="4"/>
      <c r="RL338" s="4"/>
      <c r="RM338" s="4"/>
      <c r="RN338" s="4"/>
      <c r="RO338" s="4"/>
      <c r="RP338" s="4"/>
      <c r="RQ338" s="4"/>
      <c r="RR338" s="4"/>
      <c r="RS338" s="4"/>
      <c r="RT338" s="4"/>
      <c r="RU338" s="4"/>
      <c r="RV338" s="4"/>
      <c r="RW338" s="4"/>
      <c r="RX338" s="4"/>
      <c r="RY338" s="4"/>
      <c r="RZ338" s="4"/>
      <c r="SA338" s="4"/>
      <c r="SB338" s="4"/>
      <c r="SC338" s="4"/>
      <c r="SD338" s="4"/>
      <c r="SE338" s="4"/>
      <c r="SF338" s="4"/>
      <c r="SG338" s="4"/>
      <c r="SH338" s="4"/>
      <c r="SI338" s="4"/>
      <c r="SJ338" s="4"/>
      <c r="SK338" s="4"/>
      <c r="SL338" s="4"/>
      <c r="SM338" s="4"/>
      <c r="SN338" s="4"/>
      <c r="SO338" s="4"/>
      <c r="SP338" s="4"/>
      <c r="SQ338" s="4"/>
      <c r="SR338" s="4"/>
      <c r="SS338" s="4"/>
      <c r="ST338" s="4"/>
      <c r="SU338" s="4"/>
      <c r="SV338" s="4"/>
      <c r="SW338" s="4"/>
      <c r="SX338" s="4"/>
      <c r="SY338" s="4"/>
      <c r="SZ338" s="4"/>
      <c r="TA338" s="4"/>
      <c r="TB338" s="4"/>
      <c r="TC338" s="4"/>
      <c r="TD338" s="4"/>
      <c r="TE338" s="4"/>
      <c r="TF338" s="4"/>
      <c r="TG338" s="4"/>
      <c r="TH338" s="4"/>
      <c r="TI338" s="4"/>
      <c r="TJ338" s="4"/>
      <c r="TK338" s="4"/>
      <c r="TL338" s="4"/>
      <c r="TM338" s="4"/>
      <c r="TN338" s="4"/>
      <c r="TO338" s="4"/>
      <c r="TP338" s="4"/>
      <c r="TQ338" s="4"/>
      <c r="TR338" s="4"/>
      <c r="TS338" s="4"/>
      <c r="TT338" s="4"/>
      <c r="TU338" s="4"/>
      <c r="TV338" s="4"/>
      <c r="TW338" s="4"/>
      <c r="TX338" s="4"/>
      <c r="TY338" s="4"/>
      <c r="TZ338" s="4"/>
      <c r="UA338" s="4"/>
      <c r="UB338" s="4"/>
      <c r="UC338" s="4"/>
      <c r="UD338" s="4"/>
      <c r="UE338" s="4"/>
      <c r="UF338" s="4"/>
      <c r="UG338" s="4"/>
      <c r="UH338" s="4"/>
      <c r="UI338" s="4"/>
      <c r="UJ338" s="4"/>
      <c r="UK338" s="4"/>
      <c r="UL338" s="4"/>
      <c r="UM338" s="4"/>
      <c r="UN338" s="4"/>
      <c r="UO338" s="4"/>
      <c r="UP338" s="4"/>
      <c r="UQ338" s="4"/>
      <c r="UR338" s="4"/>
      <c r="US338" s="4"/>
      <c r="UT338" s="4"/>
      <c r="UU338" s="4"/>
      <c r="UV338" s="4"/>
      <c r="UW338" s="4"/>
      <c r="UX338" s="4"/>
      <c r="UY338" s="4"/>
      <c r="UZ338" s="4"/>
      <c r="VA338" s="4"/>
      <c r="VB338" s="4"/>
      <c r="VC338" s="4"/>
      <c r="VD338" s="4"/>
      <c r="VE338" s="4"/>
      <c r="VF338" s="4"/>
      <c r="VG338" s="4"/>
      <c r="VH338" s="4"/>
      <c r="VI338" s="4"/>
      <c r="VJ338" s="4"/>
      <c r="VK338" s="4"/>
      <c r="VL338" s="4"/>
      <c r="VM338" s="4"/>
      <c r="VN338" s="4"/>
      <c r="VO338" s="4"/>
      <c r="VP338" s="4"/>
      <c r="VQ338" s="4"/>
      <c r="VR338" s="4"/>
      <c r="VS338" s="4"/>
      <c r="VT338" s="4"/>
      <c r="VU338" s="4"/>
      <c r="VV338" s="4"/>
      <c r="VW338" s="4"/>
      <c r="VX338" s="4"/>
      <c r="VY338" s="4"/>
      <c r="VZ338" s="4"/>
      <c r="WA338" s="4"/>
      <c r="WB338" s="4"/>
      <c r="WC338" s="4"/>
      <c r="WD338" s="4"/>
      <c r="WE338" s="4"/>
      <c r="WF338" s="4"/>
      <c r="WG338" s="4"/>
      <c r="WH338" s="4"/>
      <c r="WI338" s="4"/>
      <c r="WJ338" s="4"/>
      <c r="WK338" s="4"/>
      <c r="WL338" s="4"/>
      <c r="WM338" s="4"/>
      <c r="WN338" s="4"/>
      <c r="WO338" s="4"/>
      <c r="WP338" s="4"/>
      <c r="WQ338" s="4"/>
      <c r="WR338" s="4"/>
      <c r="WS338" s="4"/>
      <c r="WT338" s="4"/>
      <c r="WU338" s="4"/>
      <c r="WV338" s="4"/>
      <c r="WW338" s="4"/>
      <c r="WX338" s="4"/>
      <c r="WY338" s="4"/>
      <c r="WZ338" s="4"/>
      <c r="XA338" s="4"/>
      <c r="XB338" s="4"/>
      <c r="XC338" s="4"/>
      <c r="XD338" s="4"/>
      <c r="XE338" s="4"/>
      <c r="XF338" s="4"/>
      <c r="XG338" s="4"/>
      <c r="XH338" s="4"/>
      <c r="XI338" s="4"/>
      <c r="XJ338" s="4"/>
      <c r="XK338" s="4"/>
      <c r="XL338" s="4"/>
      <c r="XM338" s="4"/>
      <c r="XN338" s="4"/>
      <c r="XO338" s="4"/>
      <c r="XP338" s="4"/>
      <c r="XQ338" s="4"/>
      <c r="XR338" s="4"/>
      <c r="XS338" s="4"/>
      <c r="XT338" s="4"/>
      <c r="XU338" s="4"/>
      <c r="XV338" s="4"/>
      <c r="XW338" s="4"/>
      <c r="XX338" s="4"/>
      <c r="XY338" s="4"/>
      <c r="XZ338" s="4"/>
      <c r="YA338" s="4"/>
      <c r="YB338" s="4"/>
      <c r="YC338" s="4"/>
      <c r="YD338" s="4"/>
      <c r="YE338" s="4"/>
      <c r="YF338" s="4"/>
      <c r="YG338" s="4"/>
      <c r="YH338" s="4"/>
      <c r="YI338" s="4"/>
      <c r="YJ338" s="4"/>
      <c r="YK338" s="4"/>
      <c r="YL338" s="4"/>
      <c r="YM338" s="4"/>
      <c r="YN338" s="4"/>
      <c r="YO338" s="4"/>
      <c r="YP338" s="4"/>
      <c r="YQ338" s="4"/>
      <c r="YR338" s="4"/>
      <c r="YS338" s="4"/>
      <c r="YT338" s="4"/>
      <c r="YU338" s="4"/>
      <c r="YV338" s="4"/>
      <c r="YW338" s="4"/>
      <c r="YX338" s="4"/>
      <c r="YY338" s="4"/>
      <c r="YZ338" s="4"/>
      <c r="ZA338" s="4"/>
      <c r="ZB338" s="4"/>
      <c r="ZC338" s="4"/>
      <c r="ZD338" s="4"/>
      <c r="ZE338" s="4"/>
      <c r="ZF338" s="4"/>
      <c r="ZG338" s="4"/>
      <c r="ZH338" s="4"/>
      <c r="ZI338" s="4"/>
      <c r="ZJ338" s="4"/>
      <c r="ZK338" s="4"/>
      <c r="ZL338" s="4"/>
      <c r="ZM338" s="4"/>
      <c r="ZN338" s="4"/>
      <c r="ZO338" s="4"/>
      <c r="ZP338" s="4"/>
      <c r="ZQ338" s="4"/>
      <c r="ZR338" s="4"/>
      <c r="ZS338" s="4"/>
      <c r="ZT338" s="4"/>
      <c r="ZU338" s="4"/>
      <c r="ZV338" s="4"/>
      <c r="ZW338" s="4"/>
      <c r="ZX338" s="4"/>
      <c r="ZY338" s="4"/>
      <c r="ZZ338" s="4"/>
      <c r="AAA338" s="4"/>
      <c r="AAB338" s="4"/>
      <c r="AAC338" s="4"/>
      <c r="AAD338" s="4"/>
      <c r="AAE338" s="4"/>
      <c r="AAF338" s="4"/>
      <c r="AAG338" s="4"/>
      <c r="AAH338" s="4"/>
      <c r="AAI338" s="4"/>
      <c r="AAJ338" s="4"/>
      <c r="AAK338" s="4"/>
      <c r="AAL338" s="4"/>
      <c r="AAM338" s="4"/>
      <c r="AAN338" s="4"/>
      <c r="AAO338" s="4"/>
      <c r="AAP338" s="4"/>
      <c r="AAQ338" s="4"/>
      <c r="AAR338" s="4"/>
      <c r="AAS338" s="4"/>
      <c r="AAT338" s="4"/>
      <c r="AAU338" s="4"/>
      <c r="AAV338" s="4"/>
      <c r="AAW338" s="4"/>
      <c r="AAX338" s="4"/>
      <c r="AAY338" s="4"/>
      <c r="AAZ338" s="4"/>
      <c r="ABA338" s="4"/>
      <c r="ABB338" s="4"/>
      <c r="ABC338" s="4"/>
      <c r="ABD338" s="4"/>
      <c r="ABE338" s="4"/>
      <c r="ABF338" s="4"/>
      <c r="ABG338" s="4"/>
      <c r="ABH338" s="4"/>
      <c r="ABI338" s="4"/>
      <c r="ABJ338" s="4"/>
      <c r="ABK338" s="4"/>
      <c r="ABL338" s="4"/>
      <c r="ABM338" s="4"/>
      <c r="ABN338" s="4"/>
      <c r="ABO338" s="4"/>
      <c r="ABP338" s="4"/>
      <c r="ABQ338" s="4"/>
      <c r="ABR338" s="4"/>
      <c r="ABS338" s="4"/>
      <c r="ABT338" s="4"/>
      <c r="ABU338" s="4"/>
      <c r="ABV338" s="4"/>
      <c r="ABW338" s="4"/>
      <c r="ABX338" s="4"/>
      <c r="ABY338" s="4"/>
      <c r="ABZ338" s="4"/>
      <c r="ACA338" s="4"/>
      <c r="ACB338" s="4"/>
      <c r="ACC338" s="4"/>
      <c r="ACD338" s="4"/>
      <c r="ACE338" s="4"/>
      <c r="ACF338" s="4"/>
      <c r="ACG338" s="4"/>
      <c r="ACH338" s="4"/>
      <c r="ACI338" s="4"/>
      <c r="ACJ338" s="4"/>
      <c r="ACK338" s="4"/>
      <c r="ACL338" s="4"/>
      <c r="ACM338" s="4"/>
      <c r="ACN338" s="4"/>
      <c r="ACO338" s="4"/>
      <c r="ACP338" s="4"/>
      <c r="ACQ338" s="4"/>
      <c r="ACR338" s="4"/>
      <c r="ACS338" s="4"/>
      <c r="ACT338" s="4"/>
      <c r="ACU338" s="4"/>
      <c r="ACV338" s="4"/>
      <c r="ACW338" s="4"/>
      <c r="ACX338" s="4"/>
      <c r="ACY338" s="4"/>
      <c r="ACZ338" s="4"/>
      <c r="ADA338" s="4"/>
      <c r="ADB338" s="4"/>
      <c r="ADC338" s="4"/>
      <c r="ADD338" s="4"/>
      <c r="ADE338" s="4"/>
      <c r="ADF338" s="4"/>
      <c r="ADG338" s="4"/>
      <c r="ADH338" s="4"/>
      <c r="ADI338" s="4"/>
      <c r="ADJ338" s="4"/>
      <c r="ADK338" s="4"/>
      <c r="ADL338" s="4"/>
      <c r="ADM338" s="4"/>
      <c r="ADN338" s="4"/>
      <c r="ADO338" s="4"/>
      <c r="ADP338" s="4"/>
      <c r="ADQ338" s="4"/>
      <c r="ADR338" s="4"/>
      <c r="ADS338" s="4"/>
      <c r="ADT338" s="4"/>
      <c r="ADU338" s="4"/>
      <c r="ADV338" s="4"/>
      <c r="ADW338" s="4"/>
      <c r="ADX338" s="4"/>
      <c r="ADY338" s="4"/>
      <c r="ADZ338" s="4"/>
      <c r="AEA338" s="4"/>
      <c r="AEB338" s="4"/>
      <c r="AEC338" s="4"/>
      <c r="AED338" s="4"/>
      <c r="AEE338" s="4"/>
      <c r="AEF338" s="4"/>
      <c r="AEG338" s="4"/>
      <c r="AEH338" s="4"/>
      <c r="AEI338" s="4"/>
      <c r="AEJ338" s="4"/>
      <c r="AEK338" s="4"/>
      <c r="AEL338" s="4"/>
      <c r="AEM338" s="4"/>
      <c r="AEN338" s="4"/>
      <c r="AEO338" s="4"/>
      <c r="AEP338" s="4"/>
      <c r="AEQ338" s="4"/>
      <c r="AER338" s="4"/>
      <c r="AES338" s="4"/>
      <c r="AET338" s="4"/>
      <c r="AEU338" s="4"/>
      <c r="AEV338" s="4"/>
      <c r="AEW338" s="4"/>
      <c r="AEX338" s="4"/>
      <c r="AEY338" s="4"/>
      <c r="AEZ338" s="4"/>
      <c r="AFA338" s="4"/>
      <c r="AFB338" s="4"/>
      <c r="AFC338" s="4"/>
      <c r="AFD338" s="4"/>
      <c r="AFE338" s="4"/>
      <c r="AFF338" s="4"/>
      <c r="AFG338" s="4"/>
      <c r="AFH338" s="4"/>
      <c r="AFI338" s="4"/>
      <c r="AFJ338" s="4"/>
      <c r="AFK338" s="4"/>
      <c r="AFL338" s="4"/>
      <c r="AFM338" s="4"/>
      <c r="AFN338" s="4"/>
      <c r="AFO338" s="4"/>
      <c r="AFP338" s="4"/>
      <c r="AFQ338" s="4"/>
      <c r="AFR338" s="4"/>
      <c r="AFS338" s="4"/>
      <c r="AFT338" s="4"/>
      <c r="AFU338" s="4"/>
      <c r="AFV338" s="4"/>
      <c r="AFW338" s="4"/>
      <c r="AFX338" s="4"/>
      <c r="AFY338" s="4"/>
      <c r="AFZ338" s="4"/>
      <c r="AGA338" s="4"/>
      <c r="AGB338" s="4"/>
      <c r="AGC338" s="4"/>
      <c r="AGD338" s="4"/>
      <c r="AGE338" s="4"/>
      <c r="AGF338" s="4"/>
      <c r="AGG338" s="4"/>
      <c r="AGH338" s="4"/>
      <c r="AGI338" s="4"/>
      <c r="AGJ338" s="4"/>
      <c r="AGK338" s="4"/>
      <c r="AGL338" s="4"/>
      <c r="AGM338" s="4"/>
      <c r="AGN338" s="4"/>
      <c r="AGO338" s="4"/>
      <c r="AGP338" s="4"/>
      <c r="AGQ338" s="4"/>
      <c r="AGR338" s="4"/>
      <c r="AGS338" s="4"/>
      <c r="AGT338" s="4"/>
      <c r="AGU338" s="4"/>
      <c r="AGV338" s="4"/>
      <c r="AGW338" s="4"/>
      <c r="AGX338" s="4"/>
      <c r="AGY338" s="4"/>
      <c r="AGZ338" s="4"/>
      <c r="AHA338" s="4"/>
      <c r="AHB338" s="4"/>
      <c r="AHC338" s="4"/>
      <c r="AHD338" s="4"/>
      <c r="AHE338" s="4"/>
      <c r="AHF338" s="4"/>
      <c r="AHG338" s="4"/>
      <c r="AHH338" s="4"/>
      <c r="AHI338" s="4"/>
      <c r="AHJ338" s="4"/>
      <c r="AHK338" s="4"/>
      <c r="AHL338" s="4"/>
      <c r="AHM338" s="4"/>
      <c r="AHN338" s="4"/>
      <c r="AHO338" s="4"/>
      <c r="AHP338" s="4"/>
      <c r="AHQ338" s="4"/>
      <c r="AHR338" s="4"/>
      <c r="AHS338" s="4"/>
      <c r="AHT338" s="4"/>
      <c r="AHU338" s="4"/>
      <c r="AHV338" s="4"/>
      <c r="AHW338" s="4"/>
      <c r="AHX338" s="4"/>
      <c r="AHY338" s="4"/>
      <c r="AHZ338" s="4"/>
      <c r="AIA338" s="4"/>
      <c r="AIB338" s="4"/>
      <c r="AIC338" s="4"/>
      <c r="AID338" s="4"/>
      <c r="AIE338" s="4"/>
      <c r="AIF338" s="4"/>
      <c r="AIG338" s="4"/>
      <c r="AIH338" s="4"/>
      <c r="AII338" s="4"/>
      <c r="AIJ338" s="4"/>
      <c r="AIK338" s="4"/>
      <c r="AIL338" s="4"/>
      <c r="AIM338" s="4"/>
      <c r="AIN338" s="4"/>
      <c r="AIO338" s="4"/>
      <c r="AIP338" s="4"/>
      <c r="AIQ338" s="4"/>
      <c r="AIR338" s="4"/>
      <c r="AIS338" s="4"/>
      <c r="AIT338" s="4"/>
      <c r="AIU338" s="4"/>
      <c r="AIV338" s="4"/>
      <c r="AIW338" s="4"/>
      <c r="AIX338" s="4"/>
      <c r="AIY338" s="4"/>
      <c r="AIZ338" s="4"/>
      <c r="AJA338" s="4"/>
      <c r="AJB338" s="4"/>
      <c r="AJC338" s="4"/>
      <c r="AJD338" s="4"/>
      <c r="AJE338" s="4"/>
      <c r="AJF338" s="4"/>
      <c r="AJG338" s="4"/>
      <c r="AJH338" s="4"/>
      <c r="AJI338" s="4"/>
      <c r="AJJ338" s="4"/>
      <c r="AJK338" s="4"/>
      <c r="AJL338" s="4"/>
      <c r="AJM338" s="4"/>
      <c r="AJN338" s="4"/>
      <c r="AJO338" s="4"/>
      <c r="AJP338" s="4"/>
      <c r="AJQ338" s="4"/>
      <c r="AJR338" s="4"/>
      <c r="AJS338" s="4"/>
      <c r="AJT338" s="4"/>
      <c r="AJU338" s="4"/>
      <c r="AJV338" s="4"/>
      <c r="AJW338" s="4"/>
      <c r="AJX338" s="4"/>
      <c r="AJY338" s="4"/>
      <c r="AJZ338" s="4"/>
      <c r="AKA338" s="4"/>
      <c r="AKB338" s="4"/>
      <c r="AKC338" s="4"/>
      <c r="AKD338" s="4"/>
      <c r="AKE338" s="4"/>
      <c r="AKF338" s="4"/>
      <c r="AKG338" s="4"/>
      <c r="AKH338" s="4"/>
      <c r="AKI338" s="4"/>
      <c r="AKJ338" s="4"/>
      <c r="AKK338" s="4"/>
      <c r="AKL338" s="4"/>
      <c r="AKM338" s="4"/>
      <c r="AKN338" s="4"/>
      <c r="AKO338" s="4"/>
      <c r="AKP338" s="4"/>
      <c r="AKQ338" s="4"/>
      <c r="AKR338" s="4"/>
      <c r="AKS338" s="4"/>
      <c r="AKT338" s="4"/>
      <c r="AKU338" s="4"/>
      <c r="AKV338" s="4"/>
      <c r="AKW338" s="4"/>
      <c r="AKX338" s="4"/>
      <c r="AKY338" s="4"/>
      <c r="AKZ338" s="4"/>
      <c r="ALA338" s="4"/>
      <c r="ALB338" s="4"/>
      <c r="ALC338" s="4"/>
      <c r="ALD338" s="4"/>
      <c r="ALE338" s="4"/>
      <c r="ALF338" s="4"/>
      <c r="ALG338" s="4"/>
      <c r="ALH338" s="4"/>
      <c r="ALI338" s="4"/>
      <c r="ALJ338" s="4"/>
      <c r="ALK338" s="4"/>
      <c r="ALL338" s="4"/>
      <c r="ALM338" s="4"/>
      <c r="ALN338" s="4"/>
      <c r="ALO338" s="4"/>
      <c r="ALP338" s="4"/>
      <c r="ALQ338" s="4"/>
      <c r="ALR338" s="4"/>
      <c r="ALS338" s="4"/>
      <c r="ALT338" s="4"/>
      <c r="ALU338" s="4"/>
      <c r="ALV338" s="4"/>
      <c r="ALW338" s="4"/>
      <c r="ALX338" s="4"/>
      <c r="ALY338" s="4"/>
      <c r="ALZ338" s="4"/>
      <c r="AMA338" s="4"/>
      <c r="AMB338" s="4"/>
      <c r="AMC338" s="4"/>
      <c r="AMD338" s="4"/>
      <c r="AME338" s="4"/>
      <c r="AMF338" s="4"/>
      <c r="AMG338" s="4"/>
      <c r="AMH338" s="4"/>
      <c r="AMI338" s="4"/>
      <c r="AMJ338" s="4"/>
      <c r="AMK338" s="4"/>
    </row>
    <row r="339" spans="1:1025" ht="17.100000000000001" customHeight="1">
      <c r="A339" s="21" t="s">
        <v>1346</v>
      </c>
      <c r="B339" s="20">
        <f>SUM(C339:W339)</f>
        <v>34</v>
      </c>
      <c r="D339" s="20">
        <v>34</v>
      </c>
      <c r="F339" s="3">
        <v>0</v>
      </c>
    </row>
    <row r="340" spans="1:1025" ht="17.100000000000001" customHeight="1">
      <c r="A340" s="21" t="s">
        <v>1349</v>
      </c>
      <c r="B340" s="20">
        <f>SUM(C340:W340)</f>
        <v>34</v>
      </c>
      <c r="D340" s="20">
        <v>34</v>
      </c>
      <c r="F340" s="3">
        <v>0</v>
      </c>
    </row>
    <row r="341" spans="1:1025" ht="17.100000000000001" customHeight="1">
      <c r="A341" s="21" t="s">
        <v>1403</v>
      </c>
      <c r="B341" s="20">
        <f>SUM(C341:W341)</f>
        <v>34</v>
      </c>
      <c r="C341" s="20">
        <v>34</v>
      </c>
    </row>
    <row r="342" spans="1:1025" ht="17.100000000000001" customHeight="1">
      <c r="A342" s="21" t="s">
        <v>1255</v>
      </c>
      <c r="B342" s="20">
        <f>SUM(C342:W342)</f>
        <v>33</v>
      </c>
      <c r="D342" s="20">
        <v>0</v>
      </c>
      <c r="E342" s="3">
        <v>0</v>
      </c>
      <c r="F342" s="3">
        <v>0</v>
      </c>
      <c r="H342" s="4"/>
      <c r="L342" s="4">
        <v>33</v>
      </c>
      <c r="JA342" s="4"/>
      <c r="JB342" s="4"/>
      <c r="JC342" s="4"/>
      <c r="JD342" s="4"/>
      <c r="JE342" s="4"/>
      <c r="JF342" s="4"/>
      <c r="JG342" s="4"/>
      <c r="JH342" s="4"/>
      <c r="JI342" s="4"/>
      <c r="JJ342" s="4"/>
      <c r="JK342" s="4"/>
      <c r="JL342" s="4"/>
      <c r="JM342" s="4"/>
      <c r="JN342" s="4"/>
      <c r="JO342" s="4"/>
      <c r="JP342" s="4"/>
      <c r="JQ342" s="4"/>
      <c r="JR342" s="4"/>
      <c r="JS342" s="4"/>
      <c r="JT342" s="4"/>
      <c r="JU342" s="4"/>
      <c r="JV342" s="4"/>
      <c r="JW342" s="4"/>
      <c r="JX342" s="4"/>
      <c r="JY342" s="4"/>
      <c r="JZ342" s="4"/>
      <c r="KA342" s="4"/>
      <c r="KB342" s="4"/>
      <c r="KC342" s="4"/>
      <c r="KD342" s="4"/>
      <c r="KE342" s="4"/>
      <c r="KF342" s="4"/>
      <c r="KG342" s="4"/>
      <c r="KH342" s="4"/>
      <c r="KI342" s="4"/>
      <c r="KJ342" s="4"/>
      <c r="KK342" s="4"/>
      <c r="KL342" s="4"/>
      <c r="KM342" s="4"/>
      <c r="KN342" s="4"/>
      <c r="KO342" s="4"/>
      <c r="KP342" s="4"/>
      <c r="KQ342" s="4"/>
      <c r="KR342" s="4"/>
      <c r="KS342" s="4"/>
      <c r="KT342" s="4"/>
      <c r="KU342" s="4"/>
      <c r="KV342" s="4"/>
      <c r="KW342" s="4"/>
      <c r="KX342" s="4"/>
      <c r="KY342" s="4"/>
      <c r="KZ342" s="4"/>
      <c r="LA342" s="4"/>
      <c r="LB342" s="4"/>
      <c r="LC342" s="4"/>
      <c r="LD342" s="4"/>
      <c r="LE342" s="4"/>
      <c r="LF342" s="4"/>
      <c r="LG342" s="4"/>
      <c r="LH342" s="4"/>
      <c r="LI342" s="4"/>
      <c r="LJ342" s="4"/>
      <c r="LK342" s="4"/>
      <c r="LL342" s="4"/>
      <c r="LM342" s="4"/>
      <c r="LN342" s="4"/>
      <c r="LO342" s="4"/>
      <c r="LP342" s="4"/>
      <c r="LQ342" s="4"/>
      <c r="LR342" s="4"/>
      <c r="LS342" s="4"/>
      <c r="LT342" s="4"/>
      <c r="LU342" s="4"/>
      <c r="LV342" s="4"/>
      <c r="LW342" s="4"/>
      <c r="LX342" s="4"/>
      <c r="LY342" s="4"/>
      <c r="LZ342" s="4"/>
      <c r="MA342" s="4"/>
      <c r="MB342" s="4"/>
      <c r="MC342" s="4"/>
      <c r="MD342" s="4"/>
      <c r="ME342" s="4"/>
      <c r="MF342" s="4"/>
      <c r="MG342" s="4"/>
      <c r="MH342" s="4"/>
      <c r="MI342" s="4"/>
      <c r="MJ342" s="4"/>
      <c r="MK342" s="4"/>
      <c r="ML342" s="4"/>
      <c r="MM342" s="4"/>
      <c r="MN342" s="4"/>
      <c r="MO342" s="4"/>
      <c r="MP342" s="4"/>
      <c r="MQ342" s="4"/>
      <c r="MR342" s="4"/>
      <c r="MS342" s="4"/>
      <c r="MT342" s="4"/>
      <c r="MU342" s="4"/>
      <c r="MV342" s="4"/>
      <c r="MW342" s="4"/>
      <c r="MX342" s="4"/>
      <c r="MY342" s="4"/>
      <c r="MZ342" s="4"/>
      <c r="NA342" s="4"/>
      <c r="NB342" s="4"/>
      <c r="NC342" s="4"/>
      <c r="ND342" s="4"/>
      <c r="NE342" s="4"/>
      <c r="NF342" s="4"/>
      <c r="NG342" s="4"/>
      <c r="NH342" s="4"/>
      <c r="NI342" s="4"/>
      <c r="NJ342" s="4"/>
      <c r="NK342" s="4"/>
      <c r="NL342" s="4"/>
      <c r="NM342" s="4"/>
      <c r="NN342" s="4"/>
      <c r="NO342" s="4"/>
      <c r="NP342" s="4"/>
      <c r="NQ342" s="4"/>
      <c r="NR342" s="4"/>
      <c r="NS342" s="4"/>
      <c r="NT342" s="4"/>
      <c r="NU342" s="4"/>
      <c r="NV342" s="4"/>
      <c r="NW342" s="4"/>
      <c r="NX342" s="4"/>
      <c r="NY342" s="4"/>
      <c r="NZ342" s="4"/>
      <c r="OA342" s="4"/>
      <c r="OB342" s="4"/>
      <c r="OC342" s="4"/>
      <c r="OD342" s="4"/>
      <c r="OE342" s="4"/>
      <c r="OF342" s="4"/>
      <c r="OG342" s="4"/>
      <c r="OH342" s="4"/>
      <c r="OI342" s="4"/>
      <c r="OJ342" s="4"/>
      <c r="OK342" s="4"/>
      <c r="OL342" s="4"/>
      <c r="OM342" s="4"/>
      <c r="ON342" s="4"/>
      <c r="OO342" s="4"/>
      <c r="OP342" s="4"/>
      <c r="OQ342" s="4"/>
      <c r="OR342" s="4"/>
      <c r="OS342" s="4"/>
      <c r="OT342" s="4"/>
      <c r="OU342" s="4"/>
      <c r="OV342" s="4"/>
      <c r="OW342" s="4"/>
      <c r="OX342" s="4"/>
      <c r="OY342" s="4"/>
      <c r="OZ342" s="4"/>
      <c r="PA342" s="4"/>
      <c r="PB342" s="4"/>
      <c r="PC342" s="4"/>
      <c r="PD342" s="4"/>
      <c r="PE342" s="4"/>
      <c r="PF342" s="4"/>
      <c r="PG342" s="4"/>
      <c r="PH342" s="4"/>
      <c r="PI342" s="4"/>
      <c r="PJ342" s="4"/>
      <c r="PK342" s="4"/>
      <c r="PL342" s="4"/>
      <c r="PM342" s="4"/>
      <c r="PN342" s="4"/>
      <c r="PO342" s="4"/>
      <c r="PP342" s="4"/>
      <c r="PQ342" s="4"/>
      <c r="PR342" s="4"/>
      <c r="PS342" s="4"/>
      <c r="PT342" s="4"/>
      <c r="PU342" s="4"/>
      <c r="PV342" s="4"/>
      <c r="PW342" s="4"/>
      <c r="PX342" s="4"/>
      <c r="PY342" s="4"/>
      <c r="PZ342" s="4"/>
      <c r="QA342" s="4"/>
      <c r="QB342" s="4"/>
      <c r="QC342" s="4"/>
      <c r="QD342" s="4"/>
      <c r="QE342" s="4"/>
      <c r="QF342" s="4"/>
      <c r="QG342" s="4"/>
      <c r="QH342" s="4"/>
      <c r="QI342" s="4"/>
      <c r="QJ342" s="4"/>
      <c r="QK342" s="4"/>
      <c r="QL342" s="4"/>
      <c r="QM342" s="4"/>
      <c r="QN342" s="4"/>
      <c r="QO342" s="4"/>
      <c r="QP342" s="4"/>
      <c r="QQ342" s="4"/>
      <c r="QR342" s="4"/>
      <c r="QS342" s="4"/>
      <c r="QT342" s="4"/>
      <c r="QU342" s="4"/>
      <c r="QV342" s="4"/>
      <c r="QW342" s="4"/>
      <c r="QX342" s="4"/>
      <c r="QY342" s="4"/>
      <c r="QZ342" s="4"/>
      <c r="RA342" s="4"/>
      <c r="RB342" s="4"/>
      <c r="RC342" s="4"/>
      <c r="RD342" s="4"/>
      <c r="RE342" s="4"/>
      <c r="RF342" s="4"/>
      <c r="RG342" s="4"/>
      <c r="RH342" s="4"/>
      <c r="RI342" s="4"/>
      <c r="RJ342" s="4"/>
      <c r="RK342" s="4"/>
      <c r="RL342" s="4"/>
      <c r="RM342" s="4"/>
      <c r="RN342" s="4"/>
      <c r="RO342" s="4"/>
      <c r="RP342" s="4"/>
      <c r="RQ342" s="4"/>
      <c r="RR342" s="4"/>
      <c r="RS342" s="4"/>
      <c r="RT342" s="4"/>
      <c r="RU342" s="4"/>
      <c r="RV342" s="4"/>
      <c r="RW342" s="4"/>
      <c r="RX342" s="4"/>
      <c r="RY342" s="4"/>
      <c r="RZ342" s="4"/>
      <c r="SA342" s="4"/>
      <c r="SB342" s="4"/>
      <c r="SC342" s="4"/>
      <c r="SD342" s="4"/>
      <c r="SE342" s="4"/>
      <c r="SF342" s="4"/>
      <c r="SG342" s="4"/>
      <c r="SH342" s="4"/>
      <c r="SI342" s="4"/>
      <c r="SJ342" s="4"/>
      <c r="SK342" s="4"/>
      <c r="SL342" s="4"/>
      <c r="SM342" s="4"/>
      <c r="SN342" s="4"/>
      <c r="SO342" s="4"/>
      <c r="SP342" s="4"/>
      <c r="SQ342" s="4"/>
      <c r="SR342" s="4"/>
      <c r="SS342" s="4"/>
      <c r="ST342" s="4"/>
      <c r="SU342" s="4"/>
      <c r="SV342" s="4"/>
      <c r="SW342" s="4"/>
      <c r="SX342" s="4"/>
      <c r="SY342" s="4"/>
      <c r="SZ342" s="4"/>
      <c r="TA342" s="4"/>
      <c r="TB342" s="4"/>
      <c r="TC342" s="4"/>
      <c r="TD342" s="4"/>
      <c r="TE342" s="4"/>
      <c r="TF342" s="4"/>
      <c r="TG342" s="4"/>
      <c r="TH342" s="4"/>
      <c r="TI342" s="4"/>
      <c r="TJ342" s="4"/>
      <c r="TK342" s="4"/>
      <c r="TL342" s="4"/>
      <c r="TM342" s="4"/>
      <c r="TN342" s="4"/>
      <c r="TO342" s="4"/>
      <c r="TP342" s="4"/>
      <c r="TQ342" s="4"/>
      <c r="TR342" s="4"/>
      <c r="TS342" s="4"/>
      <c r="TT342" s="4"/>
      <c r="TU342" s="4"/>
      <c r="TV342" s="4"/>
      <c r="TW342" s="4"/>
      <c r="TX342" s="4"/>
      <c r="TY342" s="4"/>
      <c r="TZ342" s="4"/>
      <c r="UA342" s="4"/>
      <c r="UB342" s="4"/>
      <c r="UC342" s="4"/>
      <c r="UD342" s="4"/>
      <c r="UE342" s="4"/>
      <c r="UF342" s="4"/>
      <c r="UG342" s="4"/>
      <c r="UH342" s="4"/>
      <c r="UI342" s="4"/>
      <c r="UJ342" s="4"/>
      <c r="UK342" s="4"/>
      <c r="UL342" s="4"/>
      <c r="UM342" s="4"/>
      <c r="UN342" s="4"/>
      <c r="UO342" s="4"/>
      <c r="UP342" s="4"/>
      <c r="UQ342" s="4"/>
      <c r="UR342" s="4"/>
      <c r="US342" s="4"/>
      <c r="UT342" s="4"/>
      <c r="UU342" s="4"/>
      <c r="UV342" s="4"/>
      <c r="UW342" s="4"/>
      <c r="UX342" s="4"/>
      <c r="UY342" s="4"/>
      <c r="UZ342" s="4"/>
      <c r="VA342" s="4"/>
      <c r="VB342" s="4"/>
      <c r="VC342" s="4"/>
      <c r="VD342" s="4"/>
      <c r="VE342" s="4"/>
      <c r="VF342" s="4"/>
      <c r="VG342" s="4"/>
      <c r="VH342" s="4"/>
      <c r="VI342" s="4"/>
      <c r="VJ342" s="4"/>
      <c r="VK342" s="4"/>
      <c r="VL342" s="4"/>
      <c r="VM342" s="4"/>
      <c r="VN342" s="4"/>
      <c r="VO342" s="4"/>
      <c r="VP342" s="4"/>
      <c r="VQ342" s="4"/>
      <c r="VR342" s="4"/>
      <c r="VS342" s="4"/>
      <c r="VT342" s="4"/>
      <c r="VU342" s="4"/>
      <c r="VV342" s="4"/>
      <c r="VW342" s="4"/>
      <c r="VX342" s="4"/>
      <c r="VY342" s="4"/>
      <c r="VZ342" s="4"/>
      <c r="WA342" s="4"/>
      <c r="WB342" s="4"/>
      <c r="WC342" s="4"/>
      <c r="WD342" s="4"/>
      <c r="WE342" s="4"/>
      <c r="WF342" s="4"/>
      <c r="WG342" s="4"/>
      <c r="WH342" s="4"/>
      <c r="WI342" s="4"/>
      <c r="WJ342" s="4"/>
      <c r="WK342" s="4"/>
      <c r="WL342" s="4"/>
      <c r="WM342" s="4"/>
      <c r="WN342" s="4"/>
      <c r="WO342" s="4"/>
      <c r="WP342" s="4"/>
      <c r="WQ342" s="4"/>
      <c r="WR342" s="4"/>
      <c r="WS342" s="4"/>
      <c r="WT342" s="4"/>
      <c r="WU342" s="4"/>
      <c r="WV342" s="4"/>
      <c r="WW342" s="4"/>
      <c r="WX342" s="4"/>
      <c r="WY342" s="4"/>
      <c r="WZ342" s="4"/>
      <c r="XA342" s="4"/>
      <c r="XB342" s="4"/>
      <c r="XC342" s="4"/>
      <c r="XD342" s="4"/>
      <c r="XE342" s="4"/>
      <c r="XF342" s="4"/>
      <c r="XG342" s="4"/>
      <c r="XH342" s="4"/>
      <c r="XI342" s="4"/>
      <c r="XJ342" s="4"/>
      <c r="XK342" s="4"/>
      <c r="XL342" s="4"/>
      <c r="XM342" s="4"/>
      <c r="XN342" s="4"/>
      <c r="XO342" s="4"/>
      <c r="XP342" s="4"/>
      <c r="XQ342" s="4"/>
      <c r="XR342" s="4"/>
      <c r="XS342" s="4"/>
      <c r="XT342" s="4"/>
      <c r="XU342" s="4"/>
      <c r="XV342" s="4"/>
      <c r="XW342" s="4"/>
      <c r="XX342" s="4"/>
      <c r="XY342" s="4"/>
      <c r="XZ342" s="4"/>
      <c r="YA342" s="4"/>
      <c r="YB342" s="4"/>
      <c r="YC342" s="4"/>
      <c r="YD342" s="4"/>
      <c r="YE342" s="4"/>
      <c r="YF342" s="4"/>
      <c r="YG342" s="4"/>
      <c r="YH342" s="4"/>
      <c r="YI342" s="4"/>
      <c r="YJ342" s="4"/>
      <c r="YK342" s="4"/>
      <c r="YL342" s="4"/>
      <c r="YM342" s="4"/>
      <c r="YN342" s="4"/>
      <c r="YO342" s="4"/>
      <c r="YP342" s="4"/>
      <c r="YQ342" s="4"/>
      <c r="YR342" s="4"/>
      <c r="YS342" s="4"/>
      <c r="YT342" s="4"/>
      <c r="YU342" s="4"/>
      <c r="YV342" s="4"/>
      <c r="YW342" s="4"/>
      <c r="YX342" s="4"/>
      <c r="YY342" s="4"/>
      <c r="YZ342" s="4"/>
      <c r="ZA342" s="4"/>
      <c r="ZB342" s="4"/>
      <c r="ZC342" s="4"/>
      <c r="ZD342" s="4"/>
      <c r="ZE342" s="4"/>
      <c r="ZF342" s="4"/>
      <c r="ZG342" s="4"/>
      <c r="ZH342" s="4"/>
      <c r="ZI342" s="4"/>
      <c r="ZJ342" s="4"/>
      <c r="ZK342" s="4"/>
      <c r="ZL342" s="4"/>
      <c r="ZM342" s="4"/>
      <c r="ZN342" s="4"/>
      <c r="ZO342" s="4"/>
      <c r="ZP342" s="4"/>
      <c r="ZQ342" s="4"/>
      <c r="ZR342" s="4"/>
      <c r="ZS342" s="4"/>
      <c r="ZT342" s="4"/>
      <c r="ZU342" s="4"/>
      <c r="ZV342" s="4"/>
      <c r="ZW342" s="4"/>
      <c r="ZX342" s="4"/>
      <c r="ZY342" s="4"/>
      <c r="ZZ342" s="4"/>
      <c r="AAA342" s="4"/>
      <c r="AAB342" s="4"/>
      <c r="AAC342" s="4"/>
      <c r="AAD342" s="4"/>
      <c r="AAE342" s="4"/>
      <c r="AAF342" s="4"/>
      <c r="AAG342" s="4"/>
      <c r="AAH342" s="4"/>
      <c r="AAI342" s="4"/>
      <c r="AAJ342" s="4"/>
      <c r="AAK342" s="4"/>
      <c r="AAL342" s="4"/>
      <c r="AAM342" s="4"/>
      <c r="AAN342" s="4"/>
      <c r="AAO342" s="4"/>
      <c r="AAP342" s="4"/>
      <c r="AAQ342" s="4"/>
      <c r="AAR342" s="4"/>
      <c r="AAS342" s="4"/>
      <c r="AAT342" s="4"/>
      <c r="AAU342" s="4"/>
      <c r="AAV342" s="4"/>
      <c r="AAW342" s="4"/>
      <c r="AAX342" s="4"/>
      <c r="AAY342" s="4"/>
      <c r="AAZ342" s="4"/>
      <c r="ABA342" s="4"/>
      <c r="ABB342" s="4"/>
      <c r="ABC342" s="4"/>
      <c r="ABD342" s="4"/>
      <c r="ABE342" s="4"/>
      <c r="ABF342" s="4"/>
      <c r="ABG342" s="4"/>
      <c r="ABH342" s="4"/>
      <c r="ABI342" s="4"/>
      <c r="ABJ342" s="4"/>
      <c r="ABK342" s="4"/>
      <c r="ABL342" s="4"/>
      <c r="ABM342" s="4"/>
      <c r="ABN342" s="4"/>
      <c r="ABO342" s="4"/>
      <c r="ABP342" s="4"/>
      <c r="ABQ342" s="4"/>
      <c r="ABR342" s="4"/>
      <c r="ABS342" s="4"/>
      <c r="ABT342" s="4"/>
      <c r="ABU342" s="4"/>
      <c r="ABV342" s="4"/>
      <c r="ABW342" s="4"/>
      <c r="ABX342" s="4"/>
      <c r="ABY342" s="4"/>
      <c r="ABZ342" s="4"/>
      <c r="ACA342" s="4"/>
      <c r="ACB342" s="4"/>
      <c r="ACC342" s="4"/>
      <c r="ACD342" s="4"/>
      <c r="ACE342" s="4"/>
      <c r="ACF342" s="4"/>
      <c r="ACG342" s="4"/>
      <c r="ACH342" s="4"/>
      <c r="ACI342" s="4"/>
      <c r="ACJ342" s="4"/>
      <c r="ACK342" s="4"/>
      <c r="ACL342" s="4"/>
      <c r="ACM342" s="4"/>
      <c r="ACN342" s="4"/>
      <c r="ACO342" s="4"/>
      <c r="ACP342" s="4"/>
      <c r="ACQ342" s="4"/>
      <c r="ACR342" s="4"/>
      <c r="ACS342" s="4"/>
      <c r="ACT342" s="4"/>
      <c r="ACU342" s="4"/>
      <c r="ACV342" s="4"/>
      <c r="ACW342" s="4"/>
      <c r="ACX342" s="4"/>
      <c r="ACY342" s="4"/>
      <c r="ACZ342" s="4"/>
      <c r="ADA342" s="4"/>
      <c r="ADB342" s="4"/>
      <c r="ADC342" s="4"/>
      <c r="ADD342" s="4"/>
      <c r="ADE342" s="4"/>
      <c r="ADF342" s="4"/>
      <c r="ADG342" s="4"/>
      <c r="ADH342" s="4"/>
      <c r="ADI342" s="4"/>
      <c r="ADJ342" s="4"/>
      <c r="ADK342" s="4"/>
      <c r="ADL342" s="4"/>
      <c r="ADM342" s="4"/>
      <c r="ADN342" s="4"/>
      <c r="ADO342" s="4"/>
      <c r="ADP342" s="4"/>
      <c r="ADQ342" s="4"/>
      <c r="ADR342" s="4"/>
      <c r="ADS342" s="4"/>
      <c r="ADT342" s="4"/>
      <c r="ADU342" s="4"/>
      <c r="ADV342" s="4"/>
      <c r="ADW342" s="4"/>
      <c r="ADX342" s="4"/>
      <c r="ADY342" s="4"/>
      <c r="ADZ342" s="4"/>
      <c r="AEA342" s="4"/>
      <c r="AEB342" s="4"/>
      <c r="AEC342" s="4"/>
      <c r="AED342" s="4"/>
      <c r="AEE342" s="4"/>
      <c r="AEF342" s="4"/>
      <c r="AEG342" s="4"/>
      <c r="AEH342" s="4"/>
      <c r="AEI342" s="4"/>
      <c r="AEJ342" s="4"/>
      <c r="AEK342" s="4"/>
      <c r="AEL342" s="4"/>
      <c r="AEM342" s="4"/>
      <c r="AEN342" s="4"/>
      <c r="AEO342" s="4"/>
      <c r="AEP342" s="4"/>
      <c r="AEQ342" s="4"/>
      <c r="AER342" s="4"/>
      <c r="AES342" s="4"/>
      <c r="AET342" s="4"/>
      <c r="AEU342" s="4"/>
      <c r="AEV342" s="4"/>
      <c r="AEW342" s="4"/>
      <c r="AEX342" s="4"/>
      <c r="AEY342" s="4"/>
      <c r="AEZ342" s="4"/>
      <c r="AFA342" s="4"/>
      <c r="AFB342" s="4"/>
      <c r="AFC342" s="4"/>
      <c r="AFD342" s="4"/>
      <c r="AFE342" s="4"/>
      <c r="AFF342" s="4"/>
      <c r="AFG342" s="4"/>
      <c r="AFH342" s="4"/>
      <c r="AFI342" s="4"/>
      <c r="AFJ342" s="4"/>
      <c r="AFK342" s="4"/>
      <c r="AFL342" s="4"/>
      <c r="AFM342" s="4"/>
      <c r="AFN342" s="4"/>
      <c r="AFO342" s="4"/>
      <c r="AFP342" s="4"/>
      <c r="AFQ342" s="4"/>
      <c r="AFR342" s="4"/>
      <c r="AFS342" s="4"/>
      <c r="AFT342" s="4"/>
      <c r="AFU342" s="4"/>
      <c r="AFV342" s="4"/>
      <c r="AFW342" s="4"/>
      <c r="AFX342" s="4"/>
      <c r="AFY342" s="4"/>
      <c r="AFZ342" s="4"/>
      <c r="AGA342" s="4"/>
      <c r="AGB342" s="4"/>
      <c r="AGC342" s="4"/>
      <c r="AGD342" s="4"/>
      <c r="AGE342" s="4"/>
      <c r="AGF342" s="4"/>
      <c r="AGG342" s="4"/>
      <c r="AGH342" s="4"/>
      <c r="AGI342" s="4"/>
      <c r="AGJ342" s="4"/>
      <c r="AGK342" s="4"/>
      <c r="AGL342" s="4"/>
      <c r="AGM342" s="4"/>
      <c r="AGN342" s="4"/>
      <c r="AGO342" s="4"/>
      <c r="AGP342" s="4"/>
      <c r="AGQ342" s="4"/>
      <c r="AGR342" s="4"/>
      <c r="AGS342" s="4"/>
      <c r="AGT342" s="4"/>
      <c r="AGU342" s="4"/>
      <c r="AGV342" s="4"/>
      <c r="AGW342" s="4"/>
      <c r="AGX342" s="4"/>
      <c r="AGY342" s="4"/>
      <c r="AGZ342" s="4"/>
      <c r="AHA342" s="4"/>
      <c r="AHB342" s="4"/>
      <c r="AHC342" s="4"/>
      <c r="AHD342" s="4"/>
      <c r="AHE342" s="4"/>
      <c r="AHF342" s="4"/>
      <c r="AHG342" s="4"/>
      <c r="AHH342" s="4"/>
      <c r="AHI342" s="4"/>
      <c r="AHJ342" s="4"/>
      <c r="AHK342" s="4"/>
      <c r="AHL342" s="4"/>
      <c r="AHM342" s="4"/>
      <c r="AHN342" s="4"/>
      <c r="AHO342" s="4"/>
      <c r="AHP342" s="4"/>
      <c r="AHQ342" s="4"/>
      <c r="AHR342" s="4"/>
      <c r="AHS342" s="4"/>
      <c r="AHT342" s="4"/>
      <c r="AHU342" s="4"/>
      <c r="AHV342" s="4"/>
      <c r="AHW342" s="4"/>
      <c r="AHX342" s="4"/>
      <c r="AHY342" s="4"/>
      <c r="AHZ342" s="4"/>
      <c r="AIA342" s="4"/>
      <c r="AIB342" s="4"/>
      <c r="AIC342" s="4"/>
      <c r="AID342" s="4"/>
      <c r="AIE342" s="4"/>
      <c r="AIF342" s="4"/>
      <c r="AIG342" s="4"/>
      <c r="AIH342" s="4"/>
      <c r="AII342" s="4"/>
      <c r="AIJ342" s="4"/>
      <c r="AIK342" s="4"/>
      <c r="AIL342" s="4"/>
      <c r="AIM342" s="4"/>
      <c r="AIN342" s="4"/>
      <c r="AIO342" s="4"/>
      <c r="AIP342" s="4"/>
      <c r="AIQ342" s="4"/>
      <c r="AIR342" s="4"/>
      <c r="AIS342" s="4"/>
      <c r="AIT342" s="4"/>
      <c r="AIU342" s="4"/>
      <c r="AIV342" s="4"/>
      <c r="AIW342" s="4"/>
      <c r="AIX342" s="4"/>
      <c r="AIY342" s="4"/>
      <c r="AIZ342" s="4"/>
      <c r="AJA342" s="4"/>
      <c r="AJB342" s="4"/>
      <c r="AJC342" s="4"/>
      <c r="AJD342" s="4"/>
      <c r="AJE342" s="4"/>
      <c r="AJF342" s="4"/>
      <c r="AJG342" s="4"/>
      <c r="AJH342" s="4"/>
      <c r="AJI342" s="4"/>
      <c r="AJJ342" s="4"/>
      <c r="AJK342" s="4"/>
      <c r="AJL342" s="4"/>
      <c r="AJM342" s="4"/>
      <c r="AJN342" s="4"/>
      <c r="AJO342" s="4"/>
      <c r="AJP342" s="4"/>
      <c r="AJQ342" s="4"/>
      <c r="AJR342" s="4"/>
      <c r="AJS342" s="4"/>
      <c r="AJT342" s="4"/>
      <c r="AJU342" s="4"/>
      <c r="AJV342" s="4"/>
      <c r="AJW342" s="4"/>
      <c r="AJX342" s="4"/>
      <c r="AJY342" s="4"/>
      <c r="AJZ342" s="4"/>
      <c r="AKA342" s="4"/>
      <c r="AKB342" s="4"/>
      <c r="AKC342" s="4"/>
      <c r="AKD342" s="4"/>
      <c r="AKE342" s="4"/>
      <c r="AKF342" s="4"/>
      <c r="AKG342" s="4"/>
      <c r="AKH342" s="4"/>
      <c r="AKI342" s="4"/>
      <c r="AKJ342" s="4"/>
      <c r="AKK342" s="4"/>
      <c r="AKL342" s="4"/>
      <c r="AKM342" s="4"/>
      <c r="AKN342" s="4"/>
      <c r="AKO342" s="4"/>
      <c r="AKP342" s="4"/>
      <c r="AKQ342" s="4"/>
      <c r="AKR342" s="4"/>
      <c r="AKS342" s="4"/>
      <c r="AKT342" s="4"/>
      <c r="AKU342" s="4"/>
      <c r="AKV342" s="4"/>
      <c r="AKW342" s="4"/>
      <c r="AKX342" s="4"/>
      <c r="AKY342" s="4"/>
      <c r="AKZ342" s="4"/>
      <c r="ALA342" s="4"/>
      <c r="ALB342" s="4"/>
      <c r="ALC342" s="4"/>
      <c r="ALD342" s="4"/>
      <c r="ALE342" s="4"/>
      <c r="ALF342" s="4"/>
      <c r="ALG342" s="4"/>
      <c r="ALH342" s="4"/>
      <c r="ALI342" s="4"/>
      <c r="ALJ342" s="4"/>
      <c r="ALK342" s="4"/>
      <c r="ALL342" s="4"/>
      <c r="ALM342" s="4"/>
      <c r="ALN342" s="4"/>
      <c r="ALO342" s="4"/>
      <c r="ALP342" s="4"/>
      <c r="ALQ342" s="4"/>
      <c r="ALR342" s="4"/>
      <c r="ALS342" s="4"/>
      <c r="ALT342" s="4"/>
      <c r="ALU342" s="4"/>
      <c r="ALV342" s="4"/>
      <c r="ALW342" s="4"/>
      <c r="ALX342" s="4"/>
      <c r="ALY342" s="4"/>
      <c r="ALZ342" s="4"/>
      <c r="AMA342" s="4"/>
      <c r="AMB342" s="4"/>
      <c r="AMC342" s="4"/>
      <c r="AMD342" s="4"/>
      <c r="AME342" s="4"/>
      <c r="AMF342" s="4"/>
      <c r="AMG342" s="4"/>
      <c r="AMH342" s="4"/>
      <c r="AMI342" s="4"/>
      <c r="AMJ342" s="4"/>
      <c r="AMK342" s="4"/>
    </row>
    <row r="343" spans="1:1025" ht="17.100000000000001" customHeight="1">
      <c r="A343" s="21" t="s">
        <v>1256</v>
      </c>
      <c r="B343" s="20">
        <f>SUM(C343:W343)</f>
        <v>33</v>
      </c>
      <c r="D343" s="20">
        <v>0</v>
      </c>
      <c r="E343" s="3">
        <v>0</v>
      </c>
      <c r="F343" s="3">
        <v>0</v>
      </c>
      <c r="H343" s="4"/>
      <c r="L343" s="4">
        <v>33</v>
      </c>
      <c r="JA343" s="4"/>
      <c r="JB343" s="4"/>
      <c r="JC343" s="4"/>
      <c r="JD343" s="4"/>
      <c r="JE343" s="4"/>
      <c r="JF343" s="4"/>
      <c r="JG343" s="4"/>
      <c r="JH343" s="4"/>
      <c r="JI343" s="4"/>
      <c r="JJ343" s="4"/>
      <c r="JK343" s="4"/>
      <c r="JL343" s="4"/>
      <c r="JM343" s="4"/>
      <c r="JN343" s="4"/>
      <c r="JO343" s="4"/>
      <c r="JP343" s="4"/>
      <c r="JQ343" s="4"/>
      <c r="JR343" s="4"/>
      <c r="JS343" s="4"/>
      <c r="JT343" s="4"/>
      <c r="JU343" s="4"/>
      <c r="JV343" s="4"/>
      <c r="JW343" s="4"/>
      <c r="JX343" s="4"/>
      <c r="JY343" s="4"/>
      <c r="JZ343" s="4"/>
      <c r="KA343" s="4"/>
      <c r="KB343" s="4"/>
      <c r="KC343" s="4"/>
      <c r="KD343" s="4"/>
      <c r="KE343" s="4"/>
      <c r="KF343" s="4"/>
      <c r="KG343" s="4"/>
      <c r="KH343" s="4"/>
      <c r="KI343" s="4"/>
      <c r="KJ343" s="4"/>
      <c r="KK343" s="4"/>
      <c r="KL343" s="4"/>
      <c r="KM343" s="4"/>
      <c r="KN343" s="4"/>
      <c r="KO343" s="4"/>
      <c r="KP343" s="4"/>
      <c r="KQ343" s="4"/>
      <c r="KR343" s="4"/>
      <c r="KS343" s="4"/>
      <c r="KT343" s="4"/>
      <c r="KU343" s="4"/>
      <c r="KV343" s="4"/>
      <c r="KW343" s="4"/>
      <c r="KX343" s="4"/>
      <c r="KY343" s="4"/>
      <c r="KZ343" s="4"/>
      <c r="LA343" s="4"/>
      <c r="LB343" s="4"/>
      <c r="LC343" s="4"/>
      <c r="LD343" s="4"/>
      <c r="LE343" s="4"/>
      <c r="LF343" s="4"/>
      <c r="LG343" s="4"/>
      <c r="LH343" s="4"/>
      <c r="LI343" s="4"/>
      <c r="LJ343" s="4"/>
      <c r="LK343" s="4"/>
      <c r="LL343" s="4"/>
      <c r="LM343" s="4"/>
      <c r="LN343" s="4"/>
      <c r="LO343" s="4"/>
      <c r="LP343" s="4"/>
      <c r="LQ343" s="4"/>
      <c r="LR343" s="4"/>
      <c r="LS343" s="4"/>
      <c r="LT343" s="4"/>
      <c r="LU343" s="4"/>
      <c r="LV343" s="4"/>
      <c r="LW343" s="4"/>
      <c r="LX343" s="4"/>
      <c r="LY343" s="4"/>
      <c r="LZ343" s="4"/>
      <c r="MA343" s="4"/>
      <c r="MB343" s="4"/>
      <c r="MC343" s="4"/>
      <c r="MD343" s="4"/>
      <c r="ME343" s="4"/>
      <c r="MF343" s="4"/>
      <c r="MG343" s="4"/>
      <c r="MH343" s="4"/>
      <c r="MI343" s="4"/>
      <c r="MJ343" s="4"/>
      <c r="MK343" s="4"/>
      <c r="ML343" s="4"/>
      <c r="MM343" s="4"/>
      <c r="MN343" s="4"/>
      <c r="MO343" s="4"/>
      <c r="MP343" s="4"/>
      <c r="MQ343" s="4"/>
      <c r="MR343" s="4"/>
      <c r="MS343" s="4"/>
      <c r="MT343" s="4"/>
      <c r="MU343" s="4"/>
      <c r="MV343" s="4"/>
      <c r="MW343" s="4"/>
      <c r="MX343" s="4"/>
      <c r="MY343" s="4"/>
      <c r="MZ343" s="4"/>
      <c r="NA343" s="4"/>
      <c r="NB343" s="4"/>
      <c r="NC343" s="4"/>
      <c r="ND343" s="4"/>
      <c r="NE343" s="4"/>
      <c r="NF343" s="4"/>
      <c r="NG343" s="4"/>
      <c r="NH343" s="4"/>
      <c r="NI343" s="4"/>
      <c r="NJ343" s="4"/>
      <c r="NK343" s="4"/>
      <c r="NL343" s="4"/>
      <c r="NM343" s="4"/>
      <c r="NN343" s="4"/>
      <c r="NO343" s="4"/>
      <c r="NP343" s="4"/>
      <c r="NQ343" s="4"/>
      <c r="NR343" s="4"/>
      <c r="NS343" s="4"/>
      <c r="NT343" s="4"/>
      <c r="NU343" s="4"/>
      <c r="NV343" s="4"/>
      <c r="NW343" s="4"/>
      <c r="NX343" s="4"/>
      <c r="NY343" s="4"/>
      <c r="NZ343" s="4"/>
      <c r="OA343" s="4"/>
      <c r="OB343" s="4"/>
      <c r="OC343" s="4"/>
      <c r="OD343" s="4"/>
      <c r="OE343" s="4"/>
      <c r="OF343" s="4"/>
      <c r="OG343" s="4"/>
      <c r="OH343" s="4"/>
      <c r="OI343" s="4"/>
      <c r="OJ343" s="4"/>
      <c r="OK343" s="4"/>
      <c r="OL343" s="4"/>
      <c r="OM343" s="4"/>
      <c r="ON343" s="4"/>
      <c r="OO343" s="4"/>
      <c r="OP343" s="4"/>
      <c r="OQ343" s="4"/>
      <c r="OR343" s="4"/>
      <c r="OS343" s="4"/>
      <c r="OT343" s="4"/>
      <c r="OU343" s="4"/>
      <c r="OV343" s="4"/>
      <c r="OW343" s="4"/>
      <c r="OX343" s="4"/>
      <c r="OY343" s="4"/>
      <c r="OZ343" s="4"/>
      <c r="PA343" s="4"/>
      <c r="PB343" s="4"/>
      <c r="PC343" s="4"/>
      <c r="PD343" s="4"/>
      <c r="PE343" s="4"/>
      <c r="PF343" s="4"/>
      <c r="PG343" s="4"/>
      <c r="PH343" s="4"/>
      <c r="PI343" s="4"/>
      <c r="PJ343" s="4"/>
      <c r="PK343" s="4"/>
      <c r="PL343" s="4"/>
      <c r="PM343" s="4"/>
      <c r="PN343" s="4"/>
      <c r="PO343" s="4"/>
      <c r="PP343" s="4"/>
      <c r="PQ343" s="4"/>
      <c r="PR343" s="4"/>
      <c r="PS343" s="4"/>
      <c r="PT343" s="4"/>
      <c r="PU343" s="4"/>
      <c r="PV343" s="4"/>
      <c r="PW343" s="4"/>
      <c r="PX343" s="4"/>
      <c r="PY343" s="4"/>
      <c r="PZ343" s="4"/>
      <c r="QA343" s="4"/>
      <c r="QB343" s="4"/>
      <c r="QC343" s="4"/>
      <c r="QD343" s="4"/>
      <c r="QE343" s="4"/>
      <c r="QF343" s="4"/>
      <c r="QG343" s="4"/>
      <c r="QH343" s="4"/>
      <c r="QI343" s="4"/>
      <c r="QJ343" s="4"/>
      <c r="QK343" s="4"/>
      <c r="QL343" s="4"/>
      <c r="QM343" s="4"/>
      <c r="QN343" s="4"/>
      <c r="QO343" s="4"/>
      <c r="QP343" s="4"/>
      <c r="QQ343" s="4"/>
      <c r="QR343" s="4"/>
      <c r="QS343" s="4"/>
      <c r="QT343" s="4"/>
      <c r="QU343" s="4"/>
      <c r="QV343" s="4"/>
      <c r="QW343" s="4"/>
      <c r="QX343" s="4"/>
      <c r="QY343" s="4"/>
      <c r="QZ343" s="4"/>
      <c r="RA343" s="4"/>
      <c r="RB343" s="4"/>
      <c r="RC343" s="4"/>
      <c r="RD343" s="4"/>
      <c r="RE343" s="4"/>
      <c r="RF343" s="4"/>
      <c r="RG343" s="4"/>
      <c r="RH343" s="4"/>
      <c r="RI343" s="4"/>
      <c r="RJ343" s="4"/>
      <c r="RK343" s="4"/>
      <c r="RL343" s="4"/>
      <c r="RM343" s="4"/>
      <c r="RN343" s="4"/>
      <c r="RO343" s="4"/>
      <c r="RP343" s="4"/>
      <c r="RQ343" s="4"/>
      <c r="RR343" s="4"/>
      <c r="RS343" s="4"/>
      <c r="RT343" s="4"/>
      <c r="RU343" s="4"/>
      <c r="RV343" s="4"/>
      <c r="RW343" s="4"/>
      <c r="RX343" s="4"/>
      <c r="RY343" s="4"/>
      <c r="RZ343" s="4"/>
      <c r="SA343" s="4"/>
      <c r="SB343" s="4"/>
      <c r="SC343" s="4"/>
      <c r="SD343" s="4"/>
      <c r="SE343" s="4"/>
      <c r="SF343" s="4"/>
      <c r="SG343" s="4"/>
      <c r="SH343" s="4"/>
      <c r="SI343" s="4"/>
      <c r="SJ343" s="4"/>
      <c r="SK343" s="4"/>
      <c r="SL343" s="4"/>
      <c r="SM343" s="4"/>
      <c r="SN343" s="4"/>
      <c r="SO343" s="4"/>
      <c r="SP343" s="4"/>
      <c r="SQ343" s="4"/>
      <c r="SR343" s="4"/>
      <c r="SS343" s="4"/>
      <c r="ST343" s="4"/>
      <c r="SU343" s="4"/>
      <c r="SV343" s="4"/>
      <c r="SW343" s="4"/>
      <c r="SX343" s="4"/>
      <c r="SY343" s="4"/>
      <c r="SZ343" s="4"/>
      <c r="TA343" s="4"/>
      <c r="TB343" s="4"/>
      <c r="TC343" s="4"/>
      <c r="TD343" s="4"/>
      <c r="TE343" s="4"/>
      <c r="TF343" s="4"/>
      <c r="TG343" s="4"/>
      <c r="TH343" s="4"/>
      <c r="TI343" s="4"/>
      <c r="TJ343" s="4"/>
      <c r="TK343" s="4"/>
      <c r="TL343" s="4"/>
      <c r="TM343" s="4"/>
      <c r="TN343" s="4"/>
      <c r="TO343" s="4"/>
      <c r="TP343" s="4"/>
      <c r="TQ343" s="4"/>
      <c r="TR343" s="4"/>
      <c r="TS343" s="4"/>
      <c r="TT343" s="4"/>
      <c r="TU343" s="4"/>
      <c r="TV343" s="4"/>
      <c r="TW343" s="4"/>
      <c r="TX343" s="4"/>
      <c r="TY343" s="4"/>
      <c r="TZ343" s="4"/>
      <c r="UA343" s="4"/>
      <c r="UB343" s="4"/>
      <c r="UC343" s="4"/>
      <c r="UD343" s="4"/>
      <c r="UE343" s="4"/>
      <c r="UF343" s="4"/>
      <c r="UG343" s="4"/>
      <c r="UH343" s="4"/>
      <c r="UI343" s="4"/>
      <c r="UJ343" s="4"/>
      <c r="UK343" s="4"/>
      <c r="UL343" s="4"/>
      <c r="UM343" s="4"/>
      <c r="UN343" s="4"/>
      <c r="UO343" s="4"/>
      <c r="UP343" s="4"/>
      <c r="UQ343" s="4"/>
      <c r="UR343" s="4"/>
      <c r="US343" s="4"/>
      <c r="UT343" s="4"/>
      <c r="UU343" s="4"/>
      <c r="UV343" s="4"/>
      <c r="UW343" s="4"/>
      <c r="UX343" s="4"/>
      <c r="UY343" s="4"/>
      <c r="UZ343" s="4"/>
      <c r="VA343" s="4"/>
      <c r="VB343" s="4"/>
      <c r="VC343" s="4"/>
      <c r="VD343" s="4"/>
      <c r="VE343" s="4"/>
      <c r="VF343" s="4"/>
      <c r="VG343" s="4"/>
      <c r="VH343" s="4"/>
      <c r="VI343" s="4"/>
      <c r="VJ343" s="4"/>
      <c r="VK343" s="4"/>
      <c r="VL343" s="4"/>
      <c r="VM343" s="4"/>
      <c r="VN343" s="4"/>
      <c r="VO343" s="4"/>
      <c r="VP343" s="4"/>
      <c r="VQ343" s="4"/>
      <c r="VR343" s="4"/>
      <c r="VS343" s="4"/>
      <c r="VT343" s="4"/>
      <c r="VU343" s="4"/>
      <c r="VV343" s="4"/>
      <c r="VW343" s="4"/>
      <c r="VX343" s="4"/>
      <c r="VY343" s="4"/>
      <c r="VZ343" s="4"/>
      <c r="WA343" s="4"/>
      <c r="WB343" s="4"/>
      <c r="WC343" s="4"/>
      <c r="WD343" s="4"/>
      <c r="WE343" s="4"/>
      <c r="WF343" s="4"/>
      <c r="WG343" s="4"/>
      <c r="WH343" s="4"/>
      <c r="WI343" s="4"/>
      <c r="WJ343" s="4"/>
      <c r="WK343" s="4"/>
      <c r="WL343" s="4"/>
      <c r="WM343" s="4"/>
      <c r="WN343" s="4"/>
      <c r="WO343" s="4"/>
      <c r="WP343" s="4"/>
      <c r="WQ343" s="4"/>
      <c r="WR343" s="4"/>
      <c r="WS343" s="4"/>
      <c r="WT343" s="4"/>
      <c r="WU343" s="4"/>
      <c r="WV343" s="4"/>
      <c r="WW343" s="4"/>
      <c r="WX343" s="4"/>
      <c r="WY343" s="4"/>
      <c r="WZ343" s="4"/>
      <c r="XA343" s="4"/>
      <c r="XB343" s="4"/>
      <c r="XC343" s="4"/>
      <c r="XD343" s="4"/>
      <c r="XE343" s="4"/>
      <c r="XF343" s="4"/>
      <c r="XG343" s="4"/>
      <c r="XH343" s="4"/>
      <c r="XI343" s="4"/>
      <c r="XJ343" s="4"/>
      <c r="XK343" s="4"/>
      <c r="XL343" s="4"/>
      <c r="XM343" s="4"/>
      <c r="XN343" s="4"/>
      <c r="XO343" s="4"/>
      <c r="XP343" s="4"/>
      <c r="XQ343" s="4"/>
      <c r="XR343" s="4"/>
      <c r="XS343" s="4"/>
      <c r="XT343" s="4"/>
      <c r="XU343" s="4"/>
      <c r="XV343" s="4"/>
      <c r="XW343" s="4"/>
      <c r="XX343" s="4"/>
      <c r="XY343" s="4"/>
      <c r="XZ343" s="4"/>
      <c r="YA343" s="4"/>
      <c r="YB343" s="4"/>
      <c r="YC343" s="4"/>
      <c r="YD343" s="4"/>
      <c r="YE343" s="4"/>
      <c r="YF343" s="4"/>
      <c r="YG343" s="4"/>
      <c r="YH343" s="4"/>
      <c r="YI343" s="4"/>
      <c r="YJ343" s="4"/>
      <c r="YK343" s="4"/>
      <c r="YL343" s="4"/>
      <c r="YM343" s="4"/>
      <c r="YN343" s="4"/>
      <c r="YO343" s="4"/>
      <c r="YP343" s="4"/>
      <c r="YQ343" s="4"/>
      <c r="YR343" s="4"/>
      <c r="YS343" s="4"/>
      <c r="YT343" s="4"/>
      <c r="YU343" s="4"/>
      <c r="YV343" s="4"/>
      <c r="YW343" s="4"/>
      <c r="YX343" s="4"/>
      <c r="YY343" s="4"/>
      <c r="YZ343" s="4"/>
      <c r="ZA343" s="4"/>
      <c r="ZB343" s="4"/>
      <c r="ZC343" s="4"/>
      <c r="ZD343" s="4"/>
      <c r="ZE343" s="4"/>
      <c r="ZF343" s="4"/>
      <c r="ZG343" s="4"/>
      <c r="ZH343" s="4"/>
      <c r="ZI343" s="4"/>
      <c r="ZJ343" s="4"/>
      <c r="ZK343" s="4"/>
      <c r="ZL343" s="4"/>
      <c r="ZM343" s="4"/>
      <c r="ZN343" s="4"/>
      <c r="ZO343" s="4"/>
      <c r="ZP343" s="4"/>
      <c r="ZQ343" s="4"/>
      <c r="ZR343" s="4"/>
      <c r="ZS343" s="4"/>
      <c r="ZT343" s="4"/>
      <c r="ZU343" s="4"/>
      <c r="ZV343" s="4"/>
      <c r="ZW343" s="4"/>
      <c r="ZX343" s="4"/>
      <c r="ZY343" s="4"/>
      <c r="ZZ343" s="4"/>
      <c r="AAA343" s="4"/>
      <c r="AAB343" s="4"/>
      <c r="AAC343" s="4"/>
      <c r="AAD343" s="4"/>
      <c r="AAE343" s="4"/>
      <c r="AAF343" s="4"/>
      <c r="AAG343" s="4"/>
      <c r="AAH343" s="4"/>
      <c r="AAI343" s="4"/>
      <c r="AAJ343" s="4"/>
      <c r="AAK343" s="4"/>
      <c r="AAL343" s="4"/>
      <c r="AAM343" s="4"/>
      <c r="AAN343" s="4"/>
      <c r="AAO343" s="4"/>
      <c r="AAP343" s="4"/>
      <c r="AAQ343" s="4"/>
      <c r="AAR343" s="4"/>
      <c r="AAS343" s="4"/>
      <c r="AAT343" s="4"/>
      <c r="AAU343" s="4"/>
      <c r="AAV343" s="4"/>
      <c r="AAW343" s="4"/>
      <c r="AAX343" s="4"/>
      <c r="AAY343" s="4"/>
      <c r="AAZ343" s="4"/>
      <c r="ABA343" s="4"/>
      <c r="ABB343" s="4"/>
      <c r="ABC343" s="4"/>
      <c r="ABD343" s="4"/>
      <c r="ABE343" s="4"/>
      <c r="ABF343" s="4"/>
      <c r="ABG343" s="4"/>
      <c r="ABH343" s="4"/>
      <c r="ABI343" s="4"/>
      <c r="ABJ343" s="4"/>
      <c r="ABK343" s="4"/>
      <c r="ABL343" s="4"/>
      <c r="ABM343" s="4"/>
      <c r="ABN343" s="4"/>
      <c r="ABO343" s="4"/>
      <c r="ABP343" s="4"/>
      <c r="ABQ343" s="4"/>
      <c r="ABR343" s="4"/>
      <c r="ABS343" s="4"/>
      <c r="ABT343" s="4"/>
      <c r="ABU343" s="4"/>
      <c r="ABV343" s="4"/>
      <c r="ABW343" s="4"/>
      <c r="ABX343" s="4"/>
      <c r="ABY343" s="4"/>
      <c r="ABZ343" s="4"/>
      <c r="ACA343" s="4"/>
      <c r="ACB343" s="4"/>
      <c r="ACC343" s="4"/>
      <c r="ACD343" s="4"/>
      <c r="ACE343" s="4"/>
      <c r="ACF343" s="4"/>
      <c r="ACG343" s="4"/>
      <c r="ACH343" s="4"/>
      <c r="ACI343" s="4"/>
      <c r="ACJ343" s="4"/>
      <c r="ACK343" s="4"/>
      <c r="ACL343" s="4"/>
      <c r="ACM343" s="4"/>
      <c r="ACN343" s="4"/>
      <c r="ACO343" s="4"/>
      <c r="ACP343" s="4"/>
      <c r="ACQ343" s="4"/>
      <c r="ACR343" s="4"/>
      <c r="ACS343" s="4"/>
      <c r="ACT343" s="4"/>
      <c r="ACU343" s="4"/>
      <c r="ACV343" s="4"/>
      <c r="ACW343" s="4"/>
      <c r="ACX343" s="4"/>
      <c r="ACY343" s="4"/>
      <c r="ACZ343" s="4"/>
      <c r="ADA343" s="4"/>
      <c r="ADB343" s="4"/>
      <c r="ADC343" s="4"/>
      <c r="ADD343" s="4"/>
      <c r="ADE343" s="4"/>
      <c r="ADF343" s="4"/>
      <c r="ADG343" s="4"/>
      <c r="ADH343" s="4"/>
      <c r="ADI343" s="4"/>
      <c r="ADJ343" s="4"/>
      <c r="ADK343" s="4"/>
      <c r="ADL343" s="4"/>
      <c r="ADM343" s="4"/>
      <c r="ADN343" s="4"/>
      <c r="ADO343" s="4"/>
      <c r="ADP343" s="4"/>
      <c r="ADQ343" s="4"/>
      <c r="ADR343" s="4"/>
      <c r="ADS343" s="4"/>
      <c r="ADT343" s="4"/>
      <c r="ADU343" s="4"/>
      <c r="ADV343" s="4"/>
      <c r="ADW343" s="4"/>
      <c r="ADX343" s="4"/>
      <c r="ADY343" s="4"/>
      <c r="ADZ343" s="4"/>
      <c r="AEA343" s="4"/>
      <c r="AEB343" s="4"/>
      <c r="AEC343" s="4"/>
      <c r="AED343" s="4"/>
      <c r="AEE343" s="4"/>
      <c r="AEF343" s="4"/>
      <c r="AEG343" s="4"/>
      <c r="AEH343" s="4"/>
      <c r="AEI343" s="4"/>
      <c r="AEJ343" s="4"/>
      <c r="AEK343" s="4"/>
      <c r="AEL343" s="4"/>
      <c r="AEM343" s="4"/>
      <c r="AEN343" s="4"/>
      <c r="AEO343" s="4"/>
      <c r="AEP343" s="4"/>
      <c r="AEQ343" s="4"/>
      <c r="AER343" s="4"/>
      <c r="AES343" s="4"/>
      <c r="AET343" s="4"/>
      <c r="AEU343" s="4"/>
      <c r="AEV343" s="4"/>
      <c r="AEW343" s="4"/>
      <c r="AEX343" s="4"/>
      <c r="AEY343" s="4"/>
      <c r="AEZ343" s="4"/>
      <c r="AFA343" s="4"/>
      <c r="AFB343" s="4"/>
      <c r="AFC343" s="4"/>
      <c r="AFD343" s="4"/>
      <c r="AFE343" s="4"/>
      <c r="AFF343" s="4"/>
      <c r="AFG343" s="4"/>
      <c r="AFH343" s="4"/>
      <c r="AFI343" s="4"/>
      <c r="AFJ343" s="4"/>
      <c r="AFK343" s="4"/>
      <c r="AFL343" s="4"/>
      <c r="AFM343" s="4"/>
      <c r="AFN343" s="4"/>
      <c r="AFO343" s="4"/>
      <c r="AFP343" s="4"/>
      <c r="AFQ343" s="4"/>
      <c r="AFR343" s="4"/>
      <c r="AFS343" s="4"/>
      <c r="AFT343" s="4"/>
      <c r="AFU343" s="4"/>
      <c r="AFV343" s="4"/>
      <c r="AFW343" s="4"/>
      <c r="AFX343" s="4"/>
      <c r="AFY343" s="4"/>
      <c r="AFZ343" s="4"/>
      <c r="AGA343" s="4"/>
      <c r="AGB343" s="4"/>
      <c r="AGC343" s="4"/>
      <c r="AGD343" s="4"/>
      <c r="AGE343" s="4"/>
      <c r="AGF343" s="4"/>
      <c r="AGG343" s="4"/>
      <c r="AGH343" s="4"/>
      <c r="AGI343" s="4"/>
      <c r="AGJ343" s="4"/>
      <c r="AGK343" s="4"/>
      <c r="AGL343" s="4"/>
      <c r="AGM343" s="4"/>
      <c r="AGN343" s="4"/>
      <c r="AGO343" s="4"/>
      <c r="AGP343" s="4"/>
      <c r="AGQ343" s="4"/>
      <c r="AGR343" s="4"/>
      <c r="AGS343" s="4"/>
      <c r="AGT343" s="4"/>
      <c r="AGU343" s="4"/>
      <c r="AGV343" s="4"/>
      <c r="AGW343" s="4"/>
      <c r="AGX343" s="4"/>
      <c r="AGY343" s="4"/>
      <c r="AGZ343" s="4"/>
      <c r="AHA343" s="4"/>
      <c r="AHB343" s="4"/>
      <c r="AHC343" s="4"/>
      <c r="AHD343" s="4"/>
      <c r="AHE343" s="4"/>
      <c r="AHF343" s="4"/>
      <c r="AHG343" s="4"/>
      <c r="AHH343" s="4"/>
      <c r="AHI343" s="4"/>
      <c r="AHJ343" s="4"/>
      <c r="AHK343" s="4"/>
      <c r="AHL343" s="4"/>
      <c r="AHM343" s="4"/>
      <c r="AHN343" s="4"/>
      <c r="AHO343" s="4"/>
      <c r="AHP343" s="4"/>
      <c r="AHQ343" s="4"/>
      <c r="AHR343" s="4"/>
      <c r="AHS343" s="4"/>
      <c r="AHT343" s="4"/>
      <c r="AHU343" s="4"/>
      <c r="AHV343" s="4"/>
      <c r="AHW343" s="4"/>
      <c r="AHX343" s="4"/>
      <c r="AHY343" s="4"/>
      <c r="AHZ343" s="4"/>
      <c r="AIA343" s="4"/>
      <c r="AIB343" s="4"/>
      <c r="AIC343" s="4"/>
      <c r="AID343" s="4"/>
      <c r="AIE343" s="4"/>
      <c r="AIF343" s="4"/>
      <c r="AIG343" s="4"/>
      <c r="AIH343" s="4"/>
      <c r="AII343" s="4"/>
      <c r="AIJ343" s="4"/>
      <c r="AIK343" s="4"/>
      <c r="AIL343" s="4"/>
      <c r="AIM343" s="4"/>
      <c r="AIN343" s="4"/>
      <c r="AIO343" s="4"/>
      <c r="AIP343" s="4"/>
      <c r="AIQ343" s="4"/>
      <c r="AIR343" s="4"/>
      <c r="AIS343" s="4"/>
      <c r="AIT343" s="4"/>
      <c r="AIU343" s="4"/>
      <c r="AIV343" s="4"/>
      <c r="AIW343" s="4"/>
      <c r="AIX343" s="4"/>
      <c r="AIY343" s="4"/>
      <c r="AIZ343" s="4"/>
      <c r="AJA343" s="4"/>
      <c r="AJB343" s="4"/>
      <c r="AJC343" s="4"/>
      <c r="AJD343" s="4"/>
      <c r="AJE343" s="4"/>
      <c r="AJF343" s="4"/>
      <c r="AJG343" s="4"/>
      <c r="AJH343" s="4"/>
      <c r="AJI343" s="4"/>
      <c r="AJJ343" s="4"/>
      <c r="AJK343" s="4"/>
      <c r="AJL343" s="4"/>
      <c r="AJM343" s="4"/>
      <c r="AJN343" s="4"/>
      <c r="AJO343" s="4"/>
      <c r="AJP343" s="4"/>
      <c r="AJQ343" s="4"/>
      <c r="AJR343" s="4"/>
      <c r="AJS343" s="4"/>
      <c r="AJT343" s="4"/>
      <c r="AJU343" s="4"/>
      <c r="AJV343" s="4"/>
      <c r="AJW343" s="4"/>
      <c r="AJX343" s="4"/>
      <c r="AJY343" s="4"/>
      <c r="AJZ343" s="4"/>
      <c r="AKA343" s="4"/>
      <c r="AKB343" s="4"/>
      <c r="AKC343" s="4"/>
      <c r="AKD343" s="4"/>
      <c r="AKE343" s="4"/>
      <c r="AKF343" s="4"/>
      <c r="AKG343" s="4"/>
      <c r="AKH343" s="4"/>
      <c r="AKI343" s="4"/>
      <c r="AKJ343" s="4"/>
      <c r="AKK343" s="4"/>
      <c r="AKL343" s="4"/>
      <c r="AKM343" s="4"/>
      <c r="AKN343" s="4"/>
      <c r="AKO343" s="4"/>
      <c r="AKP343" s="4"/>
      <c r="AKQ343" s="4"/>
      <c r="AKR343" s="4"/>
      <c r="AKS343" s="4"/>
      <c r="AKT343" s="4"/>
      <c r="AKU343" s="4"/>
      <c r="AKV343" s="4"/>
      <c r="AKW343" s="4"/>
      <c r="AKX343" s="4"/>
      <c r="AKY343" s="4"/>
      <c r="AKZ343" s="4"/>
      <c r="ALA343" s="4"/>
      <c r="ALB343" s="4"/>
      <c r="ALC343" s="4"/>
      <c r="ALD343" s="4"/>
      <c r="ALE343" s="4"/>
      <c r="ALF343" s="4"/>
      <c r="ALG343" s="4"/>
      <c r="ALH343" s="4"/>
      <c r="ALI343" s="4"/>
      <c r="ALJ343" s="4"/>
      <c r="ALK343" s="4"/>
      <c r="ALL343" s="4"/>
      <c r="ALM343" s="4"/>
      <c r="ALN343" s="4"/>
      <c r="ALO343" s="4"/>
      <c r="ALP343" s="4"/>
      <c r="ALQ343" s="4"/>
      <c r="ALR343" s="4"/>
      <c r="ALS343" s="4"/>
      <c r="ALT343" s="4"/>
      <c r="ALU343" s="4"/>
      <c r="ALV343" s="4"/>
      <c r="ALW343" s="4"/>
      <c r="ALX343" s="4"/>
      <c r="ALY343" s="4"/>
      <c r="ALZ343" s="4"/>
      <c r="AMA343" s="4"/>
      <c r="AMB343" s="4"/>
      <c r="AMC343" s="4"/>
      <c r="AMD343" s="4"/>
      <c r="AME343" s="4"/>
      <c r="AMF343" s="4"/>
      <c r="AMG343" s="4"/>
      <c r="AMH343" s="4"/>
      <c r="AMI343" s="4"/>
      <c r="AMJ343" s="4"/>
      <c r="AMK343" s="4"/>
    </row>
    <row r="344" spans="1:1025" ht="17.100000000000001" customHeight="1">
      <c r="A344" s="21" t="s">
        <v>1257</v>
      </c>
      <c r="B344" s="20">
        <f>SUM(C344:W344)</f>
        <v>33</v>
      </c>
      <c r="D344" s="20">
        <v>0</v>
      </c>
      <c r="E344" s="3">
        <v>0</v>
      </c>
      <c r="F344" s="3">
        <v>0</v>
      </c>
      <c r="G344" s="4">
        <f>SUM(33)</f>
        <v>33</v>
      </c>
      <c r="H344" s="4"/>
      <c r="JA344" s="4"/>
      <c r="JB344" s="4"/>
      <c r="JC344" s="4"/>
      <c r="JD344" s="4"/>
      <c r="JE344" s="4"/>
      <c r="JF344" s="4"/>
      <c r="JG344" s="4"/>
      <c r="JH344" s="4"/>
      <c r="JI344" s="4"/>
      <c r="JJ344" s="4"/>
      <c r="JK344" s="4"/>
      <c r="JL344" s="4"/>
      <c r="JM344" s="4"/>
      <c r="JN344" s="4"/>
      <c r="JO344" s="4"/>
      <c r="JP344" s="4"/>
      <c r="JQ344" s="4"/>
      <c r="JR344" s="4"/>
      <c r="JS344" s="4"/>
      <c r="JT344" s="4"/>
      <c r="JU344" s="4"/>
      <c r="JV344" s="4"/>
      <c r="JW344" s="4"/>
      <c r="JX344" s="4"/>
      <c r="JY344" s="4"/>
      <c r="JZ344" s="4"/>
      <c r="KA344" s="4"/>
      <c r="KB344" s="4"/>
      <c r="KC344" s="4"/>
      <c r="KD344" s="4"/>
      <c r="KE344" s="4"/>
      <c r="KF344" s="4"/>
      <c r="KG344" s="4"/>
      <c r="KH344" s="4"/>
      <c r="KI344" s="4"/>
      <c r="KJ344" s="4"/>
      <c r="KK344" s="4"/>
      <c r="KL344" s="4"/>
      <c r="KM344" s="4"/>
      <c r="KN344" s="4"/>
      <c r="KO344" s="4"/>
      <c r="KP344" s="4"/>
      <c r="KQ344" s="4"/>
      <c r="KR344" s="4"/>
      <c r="KS344" s="4"/>
      <c r="KT344" s="4"/>
      <c r="KU344" s="4"/>
      <c r="KV344" s="4"/>
      <c r="KW344" s="4"/>
      <c r="KX344" s="4"/>
      <c r="KY344" s="4"/>
      <c r="KZ344" s="4"/>
      <c r="LA344" s="4"/>
      <c r="LB344" s="4"/>
      <c r="LC344" s="4"/>
      <c r="LD344" s="4"/>
      <c r="LE344" s="4"/>
      <c r="LF344" s="4"/>
      <c r="LG344" s="4"/>
      <c r="LH344" s="4"/>
      <c r="LI344" s="4"/>
      <c r="LJ344" s="4"/>
      <c r="LK344" s="4"/>
      <c r="LL344" s="4"/>
      <c r="LM344" s="4"/>
      <c r="LN344" s="4"/>
      <c r="LO344" s="4"/>
      <c r="LP344" s="4"/>
      <c r="LQ344" s="4"/>
      <c r="LR344" s="4"/>
      <c r="LS344" s="4"/>
      <c r="LT344" s="4"/>
      <c r="LU344" s="4"/>
      <c r="LV344" s="4"/>
      <c r="LW344" s="4"/>
      <c r="LX344" s="4"/>
      <c r="LY344" s="4"/>
      <c r="LZ344" s="4"/>
      <c r="MA344" s="4"/>
      <c r="MB344" s="4"/>
      <c r="MC344" s="4"/>
      <c r="MD344" s="4"/>
      <c r="ME344" s="4"/>
      <c r="MF344" s="4"/>
      <c r="MG344" s="4"/>
      <c r="MH344" s="4"/>
      <c r="MI344" s="4"/>
      <c r="MJ344" s="4"/>
      <c r="MK344" s="4"/>
      <c r="ML344" s="4"/>
      <c r="MM344" s="4"/>
      <c r="MN344" s="4"/>
      <c r="MO344" s="4"/>
      <c r="MP344" s="4"/>
      <c r="MQ344" s="4"/>
      <c r="MR344" s="4"/>
      <c r="MS344" s="4"/>
      <c r="MT344" s="4"/>
      <c r="MU344" s="4"/>
      <c r="MV344" s="4"/>
      <c r="MW344" s="4"/>
      <c r="MX344" s="4"/>
      <c r="MY344" s="4"/>
      <c r="MZ344" s="4"/>
      <c r="NA344" s="4"/>
      <c r="NB344" s="4"/>
      <c r="NC344" s="4"/>
      <c r="ND344" s="4"/>
      <c r="NE344" s="4"/>
      <c r="NF344" s="4"/>
      <c r="NG344" s="4"/>
      <c r="NH344" s="4"/>
      <c r="NI344" s="4"/>
      <c r="NJ344" s="4"/>
      <c r="NK344" s="4"/>
      <c r="NL344" s="4"/>
      <c r="NM344" s="4"/>
      <c r="NN344" s="4"/>
      <c r="NO344" s="4"/>
      <c r="NP344" s="4"/>
      <c r="NQ344" s="4"/>
      <c r="NR344" s="4"/>
      <c r="NS344" s="4"/>
      <c r="NT344" s="4"/>
      <c r="NU344" s="4"/>
      <c r="NV344" s="4"/>
      <c r="NW344" s="4"/>
      <c r="NX344" s="4"/>
      <c r="NY344" s="4"/>
      <c r="NZ344" s="4"/>
      <c r="OA344" s="4"/>
      <c r="OB344" s="4"/>
      <c r="OC344" s="4"/>
      <c r="OD344" s="4"/>
      <c r="OE344" s="4"/>
      <c r="OF344" s="4"/>
      <c r="OG344" s="4"/>
      <c r="OH344" s="4"/>
      <c r="OI344" s="4"/>
      <c r="OJ344" s="4"/>
      <c r="OK344" s="4"/>
      <c r="OL344" s="4"/>
      <c r="OM344" s="4"/>
      <c r="ON344" s="4"/>
      <c r="OO344" s="4"/>
      <c r="OP344" s="4"/>
      <c r="OQ344" s="4"/>
      <c r="OR344" s="4"/>
      <c r="OS344" s="4"/>
      <c r="OT344" s="4"/>
      <c r="OU344" s="4"/>
      <c r="OV344" s="4"/>
      <c r="OW344" s="4"/>
      <c r="OX344" s="4"/>
      <c r="OY344" s="4"/>
      <c r="OZ344" s="4"/>
      <c r="PA344" s="4"/>
      <c r="PB344" s="4"/>
      <c r="PC344" s="4"/>
      <c r="PD344" s="4"/>
      <c r="PE344" s="4"/>
      <c r="PF344" s="4"/>
      <c r="PG344" s="4"/>
      <c r="PH344" s="4"/>
      <c r="PI344" s="4"/>
      <c r="PJ344" s="4"/>
      <c r="PK344" s="4"/>
      <c r="PL344" s="4"/>
      <c r="PM344" s="4"/>
      <c r="PN344" s="4"/>
      <c r="PO344" s="4"/>
      <c r="PP344" s="4"/>
      <c r="PQ344" s="4"/>
      <c r="PR344" s="4"/>
      <c r="PS344" s="4"/>
      <c r="PT344" s="4"/>
      <c r="PU344" s="4"/>
      <c r="PV344" s="4"/>
      <c r="PW344" s="4"/>
      <c r="PX344" s="4"/>
      <c r="PY344" s="4"/>
      <c r="PZ344" s="4"/>
      <c r="QA344" s="4"/>
      <c r="QB344" s="4"/>
      <c r="QC344" s="4"/>
      <c r="QD344" s="4"/>
      <c r="QE344" s="4"/>
      <c r="QF344" s="4"/>
      <c r="QG344" s="4"/>
      <c r="QH344" s="4"/>
      <c r="QI344" s="4"/>
      <c r="QJ344" s="4"/>
      <c r="QK344" s="4"/>
      <c r="QL344" s="4"/>
      <c r="QM344" s="4"/>
      <c r="QN344" s="4"/>
      <c r="QO344" s="4"/>
      <c r="QP344" s="4"/>
      <c r="QQ344" s="4"/>
      <c r="QR344" s="4"/>
      <c r="QS344" s="4"/>
      <c r="QT344" s="4"/>
      <c r="QU344" s="4"/>
      <c r="QV344" s="4"/>
      <c r="QW344" s="4"/>
      <c r="QX344" s="4"/>
      <c r="QY344" s="4"/>
      <c r="QZ344" s="4"/>
      <c r="RA344" s="4"/>
      <c r="RB344" s="4"/>
      <c r="RC344" s="4"/>
      <c r="RD344" s="4"/>
      <c r="RE344" s="4"/>
      <c r="RF344" s="4"/>
      <c r="RG344" s="4"/>
      <c r="RH344" s="4"/>
      <c r="RI344" s="4"/>
      <c r="RJ344" s="4"/>
      <c r="RK344" s="4"/>
      <c r="RL344" s="4"/>
      <c r="RM344" s="4"/>
      <c r="RN344" s="4"/>
      <c r="RO344" s="4"/>
      <c r="RP344" s="4"/>
      <c r="RQ344" s="4"/>
      <c r="RR344" s="4"/>
      <c r="RS344" s="4"/>
      <c r="RT344" s="4"/>
      <c r="RU344" s="4"/>
      <c r="RV344" s="4"/>
      <c r="RW344" s="4"/>
      <c r="RX344" s="4"/>
      <c r="RY344" s="4"/>
      <c r="RZ344" s="4"/>
      <c r="SA344" s="4"/>
      <c r="SB344" s="4"/>
      <c r="SC344" s="4"/>
      <c r="SD344" s="4"/>
      <c r="SE344" s="4"/>
      <c r="SF344" s="4"/>
      <c r="SG344" s="4"/>
      <c r="SH344" s="4"/>
      <c r="SI344" s="4"/>
      <c r="SJ344" s="4"/>
      <c r="SK344" s="4"/>
      <c r="SL344" s="4"/>
      <c r="SM344" s="4"/>
      <c r="SN344" s="4"/>
      <c r="SO344" s="4"/>
      <c r="SP344" s="4"/>
      <c r="SQ344" s="4"/>
      <c r="SR344" s="4"/>
      <c r="SS344" s="4"/>
      <c r="ST344" s="4"/>
      <c r="SU344" s="4"/>
      <c r="SV344" s="4"/>
      <c r="SW344" s="4"/>
      <c r="SX344" s="4"/>
      <c r="SY344" s="4"/>
      <c r="SZ344" s="4"/>
      <c r="TA344" s="4"/>
      <c r="TB344" s="4"/>
      <c r="TC344" s="4"/>
      <c r="TD344" s="4"/>
      <c r="TE344" s="4"/>
      <c r="TF344" s="4"/>
      <c r="TG344" s="4"/>
      <c r="TH344" s="4"/>
      <c r="TI344" s="4"/>
      <c r="TJ344" s="4"/>
      <c r="TK344" s="4"/>
      <c r="TL344" s="4"/>
      <c r="TM344" s="4"/>
      <c r="TN344" s="4"/>
      <c r="TO344" s="4"/>
      <c r="TP344" s="4"/>
      <c r="TQ344" s="4"/>
      <c r="TR344" s="4"/>
      <c r="TS344" s="4"/>
      <c r="TT344" s="4"/>
      <c r="TU344" s="4"/>
      <c r="TV344" s="4"/>
      <c r="TW344" s="4"/>
      <c r="TX344" s="4"/>
      <c r="TY344" s="4"/>
      <c r="TZ344" s="4"/>
      <c r="UA344" s="4"/>
      <c r="UB344" s="4"/>
      <c r="UC344" s="4"/>
      <c r="UD344" s="4"/>
      <c r="UE344" s="4"/>
      <c r="UF344" s="4"/>
      <c r="UG344" s="4"/>
      <c r="UH344" s="4"/>
      <c r="UI344" s="4"/>
      <c r="UJ344" s="4"/>
      <c r="UK344" s="4"/>
      <c r="UL344" s="4"/>
      <c r="UM344" s="4"/>
      <c r="UN344" s="4"/>
      <c r="UO344" s="4"/>
      <c r="UP344" s="4"/>
      <c r="UQ344" s="4"/>
      <c r="UR344" s="4"/>
      <c r="US344" s="4"/>
      <c r="UT344" s="4"/>
      <c r="UU344" s="4"/>
      <c r="UV344" s="4"/>
      <c r="UW344" s="4"/>
      <c r="UX344" s="4"/>
      <c r="UY344" s="4"/>
      <c r="UZ344" s="4"/>
      <c r="VA344" s="4"/>
      <c r="VB344" s="4"/>
      <c r="VC344" s="4"/>
      <c r="VD344" s="4"/>
      <c r="VE344" s="4"/>
      <c r="VF344" s="4"/>
      <c r="VG344" s="4"/>
      <c r="VH344" s="4"/>
      <c r="VI344" s="4"/>
      <c r="VJ344" s="4"/>
      <c r="VK344" s="4"/>
      <c r="VL344" s="4"/>
      <c r="VM344" s="4"/>
      <c r="VN344" s="4"/>
      <c r="VO344" s="4"/>
      <c r="VP344" s="4"/>
      <c r="VQ344" s="4"/>
      <c r="VR344" s="4"/>
      <c r="VS344" s="4"/>
      <c r="VT344" s="4"/>
      <c r="VU344" s="4"/>
      <c r="VV344" s="4"/>
      <c r="VW344" s="4"/>
      <c r="VX344" s="4"/>
      <c r="VY344" s="4"/>
      <c r="VZ344" s="4"/>
      <c r="WA344" s="4"/>
      <c r="WB344" s="4"/>
      <c r="WC344" s="4"/>
      <c r="WD344" s="4"/>
      <c r="WE344" s="4"/>
      <c r="WF344" s="4"/>
      <c r="WG344" s="4"/>
      <c r="WH344" s="4"/>
      <c r="WI344" s="4"/>
      <c r="WJ344" s="4"/>
      <c r="WK344" s="4"/>
      <c r="WL344" s="4"/>
      <c r="WM344" s="4"/>
      <c r="WN344" s="4"/>
      <c r="WO344" s="4"/>
      <c r="WP344" s="4"/>
      <c r="WQ344" s="4"/>
      <c r="WR344" s="4"/>
      <c r="WS344" s="4"/>
      <c r="WT344" s="4"/>
      <c r="WU344" s="4"/>
      <c r="WV344" s="4"/>
      <c r="WW344" s="4"/>
      <c r="WX344" s="4"/>
      <c r="WY344" s="4"/>
      <c r="WZ344" s="4"/>
      <c r="XA344" s="4"/>
      <c r="XB344" s="4"/>
      <c r="XC344" s="4"/>
      <c r="XD344" s="4"/>
      <c r="XE344" s="4"/>
      <c r="XF344" s="4"/>
      <c r="XG344" s="4"/>
      <c r="XH344" s="4"/>
      <c r="XI344" s="4"/>
      <c r="XJ344" s="4"/>
      <c r="XK344" s="4"/>
      <c r="XL344" s="4"/>
      <c r="XM344" s="4"/>
      <c r="XN344" s="4"/>
      <c r="XO344" s="4"/>
      <c r="XP344" s="4"/>
      <c r="XQ344" s="4"/>
      <c r="XR344" s="4"/>
      <c r="XS344" s="4"/>
      <c r="XT344" s="4"/>
      <c r="XU344" s="4"/>
      <c r="XV344" s="4"/>
      <c r="XW344" s="4"/>
      <c r="XX344" s="4"/>
      <c r="XY344" s="4"/>
      <c r="XZ344" s="4"/>
      <c r="YA344" s="4"/>
      <c r="YB344" s="4"/>
      <c r="YC344" s="4"/>
      <c r="YD344" s="4"/>
      <c r="YE344" s="4"/>
      <c r="YF344" s="4"/>
      <c r="YG344" s="4"/>
      <c r="YH344" s="4"/>
      <c r="YI344" s="4"/>
      <c r="YJ344" s="4"/>
      <c r="YK344" s="4"/>
      <c r="YL344" s="4"/>
      <c r="YM344" s="4"/>
      <c r="YN344" s="4"/>
      <c r="YO344" s="4"/>
      <c r="YP344" s="4"/>
      <c r="YQ344" s="4"/>
      <c r="YR344" s="4"/>
      <c r="YS344" s="4"/>
      <c r="YT344" s="4"/>
      <c r="YU344" s="4"/>
      <c r="YV344" s="4"/>
      <c r="YW344" s="4"/>
      <c r="YX344" s="4"/>
      <c r="YY344" s="4"/>
      <c r="YZ344" s="4"/>
      <c r="ZA344" s="4"/>
      <c r="ZB344" s="4"/>
      <c r="ZC344" s="4"/>
      <c r="ZD344" s="4"/>
      <c r="ZE344" s="4"/>
      <c r="ZF344" s="4"/>
      <c r="ZG344" s="4"/>
      <c r="ZH344" s="4"/>
      <c r="ZI344" s="4"/>
      <c r="ZJ344" s="4"/>
      <c r="ZK344" s="4"/>
      <c r="ZL344" s="4"/>
      <c r="ZM344" s="4"/>
      <c r="ZN344" s="4"/>
      <c r="ZO344" s="4"/>
      <c r="ZP344" s="4"/>
      <c r="ZQ344" s="4"/>
      <c r="ZR344" s="4"/>
      <c r="ZS344" s="4"/>
      <c r="ZT344" s="4"/>
      <c r="ZU344" s="4"/>
      <c r="ZV344" s="4"/>
      <c r="ZW344" s="4"/>
      <c r="ZX344" s="4"/>
      <c r="ZY344" s="4"/>
      <c r="ZZ344" s="4"/>
      <c r="AAA344" s="4"/>
      <c r="AAB344" s="4"/>
      <c r="AAC344" s="4"/>
      <c r="AAD344" s="4"/>
      <c r="AAE344" s="4"/>
      <c r="AAF344" s="4"/>
      <c r="AAG344" s="4"/>
      <c r="AAH344" s="4"/>
      <c r="AAI344" s="4"/>
      <c r="AAJ344" s="4"/>
      <c r="AAK344" s="4"/>
      <c r="AAL344" s="4"/>
      <c r="AAM344" s="4"/>
      <c r="AAN344" s="4"/>
      <c r="AAO344" s="4"/>
      <c r="AAP344" s="4"/>
      <c r="AAQ344" s="4"/>
      <c r="AAR344" s="4"/>
      <c r="AAS344" s="4"/>
      <c r="AAT344" s="4"/>
      <c r="AAU344" s="4"/>
      <c r="AAV344" s="4"/>
      <c r="AAW344" s="4"/>
      <c r="AAX344" s="4"/>
      <c r="AAY344" s="4"/>
      <c r="AAZ344" s="4"/>
      <c r="ABA344" s="4"/>
      <c r="ABB344" s="4"/>
      <c r="ABC344" s="4"/>
      <c r="ABD344" s="4"/>
      <c r="ABE344" s="4"/>
      <c r="ABF344" s="4"/>
      <c r="ABG344" s="4"/>
      <c r="ABH344" s="4"/>
      <c r="ABI344" s="4"/>
      <c r="ABJ344" s="4"/>
      <c r="ABK344" s="4"/>
      <c r="ABL344" s="4"/>
      <c r="ABM344" s="4"/>
      <c r="ABN344" s="4"/>
      <c r="ABO344" s="4"/>
      <c r="ABP344" s="4"/>
      <c r="ABQ344" s="4"/>
      <c r="ABR344" s="4"/>
      <c r="ABS344" s="4"/>
      <c r="ABT344" s="4"/>
      <c r="ABU344" s="4"/>
      <c r="ABV344" s="4"/>
      <c r="ABW344" s="4"/>
      <c r="ABX344" s="4"/>
      <c r="ABY344" s="4"/>
      <c r="ABZ344" s="4"/>
      <c r="ACA344" s="4"/>
      <c r="ACB344" s="4"/>
      <c r="ACC344" s="4"/>
      <c r="ACD344" s="4"/>
      <c r="ACE344" s="4"/>
      <c r="ACF344" s="4"/>
      <c r="ACG344" s="4"/>
      <c r="ACH344" s="4"/>
      <c r="ACI344" s="4"/>
      <c r="ACJ344" s="4"/>
      <c r="ACK344" s="4"/>
      <c r="ACL344" s="4"/>
      <c r="ACM344" s="4"/>
      <c r="ACN344" s="4"/>
      <c r="ACO344" s="4"/>
      <c r="ACP344" s="4"/>
      <c r="ACQ344" s="4"/>
      <c r="ACR344" s="4"/>
      <c r="ACS344" s="4"/>
      <c r="ACT344" s="4"/>
      <c r="ACU344" s="4"/>
      <c r="ACV344" s="4"/>
      <c r="ACW344" s="4"/>
      <c r="ACX344" s="4"/>
      <c r="ACY344" s="4"/>
      <c r="ACZ344" s="4"/>
      <c r="ADA344" s="4"/>
      <c r="ADB344" s="4"/>
      <c r="ADC344" s="4"/>
      <c r="ADD344" s="4"/>
      <c r="ADE344" s="4"/>
      <c r="ADF344" s="4"/>
      <c r="ADG344" s="4"/>
      <c r="ADH344" s="4"/>
      <c r="ADI344" s="4"/>
      <c r="ADJ344" s="4"/>
      <c r="ADK344" s="4"/>
      <c r="ADL344" s="4"/>
      <c r="ADM344" s="4"/>
      <c r="ADN344" s="4"/>
      <c r="ADO344" s="4"/>
      <c r="ADP344" s="4"/>
      <c r="ADQ344" s="4"/>
      <c r="ADR344" s="4"/>
      <c r="ADS344" s="4"/>
      <c r="ADT344" s="4"/>
      <c r="ADU344" s="4"/>
      <c r="ADV344" s="4"/>
      <c r="ADW344" s="4"/>
      <c r="ADX344" s="4"/>
      <c r="ADY344" s="4"/>
      <c r="ADZ344" s="4"/>
      <c r="AEA344" s="4"/>
      <c r="AEB344" s="4"/>
      <c r="AEC344" s="4"/>
      <c r="AED344" s="4"/>
      <c r="AEE344" s="4"/>
      <c r="AEF344" s="4"/>
      <c r="AEG344" s="4"/>
      <c r="AEH344" s="4"/>
      <c r="AEI344" s="4"/>
      <c r="AEJ344" s="4"/>
      <c r="AEK344" s="4"/>
      <c r="AEL344" s="4"/>
      <c r="AEM344" s="4"/>
      <c r="AEN344" s="4"/>
      <c r="AEO344" s="4"/>
      <c r="AEP344" s="4"/>
      <c r="AEQ344" s="4"/>
      <c r="AER344" s="4"/>
      <c r="AES344" s="4"/>
      <c r="AET344" s="4"/>
      <c r="AEU344" s="4"/>
      <c r="AEV344" s="4"/>
      <c r="AEW344" s="4"/>
      <c r="AEX344" s="4"/>
      <c r="AEY344" s="4"/>
      <c r="AEZ344" s="4"/>
      <c r="AFA344" s="4"/>
      <c r="AFB344" s="4"/>
      <c r="AFC344" s="4"/>
      <c r="AFD344" s="4"/>
      <c r="AFE344" s="4"/>
      <c r="AFF344" s="4"/>
      <c r="AFG344" s="4"/>
      <c r="AFH344" s="4"/>
      <c r="AFI344" s="4"/>
      <c r="AFJ344" s="4"/>
      <c r="AFK344" s="4"/>
      <c r="AFL344" s="4"/>
      <c r="AFM344" s="4"/>
      <c r="AFN344" s="4"/>
      <c r="AFO344" s="4"/>
      <c r="AFP344" s="4"/>
      <c r="AFQ344" s="4"/>
      <c r="AFR344" s="4"/>
      <c r="AFS344" s="4"/>
      <c r="AFT344" s="4"/>
      <c r="AFU344" s="4"/>
      <c r="AFV344" s="4"/>
      <c r="AFW344" s="4"/>
      <c r="AFX344" s="4"/>
      <c r="AFY344" s="4"/>
      <c r="AFZ344" s="4"/>
      <c r="AGA344" s="4"/>
      <c r="AGB344" s="4"/>
      <c r="AGC344" s="4"/>
      <c r="AGD344" s="4"/>
      <c r="AGE344" s="4"/>
      <c r="AGF344" s="4"/>
      <c r="AGG344" s="4"/>
      <c r="AGH344" s="4"/>
      <c r="AGI344" s="4"/>
      <c r="AGJ344" s="4"/>
      <c r="AGK344" s="4"/>
      <c r="AGL344" s="4"/>
      <c r="AGM344" s="4"/>
      <c r="AGN344" s="4"/>
      <c r="AGO344" s="4"/>
      <c r="AGP344" s="4"/>
      <c r="AGQ344" s="4"/>
      <c r="AGR344" s="4"/>
      <c r="AGS344" s="4"/>
      <c r="AGT344" s="4"/>
      <c r="AGU344" s="4"/>
      <c r="AGV344" s="4"/>
      <c r="AGW344" s="4"/>
      <c r="AGX344" s="4"/>
      <c r="AGY344" s="4"/>
      <c r="AGZ344" s="4"/>
      <c r="AHA344" s="4"/>
      <c r="AHB344" s="4"/>
      <c r="AHC344" s="4"/>
      <c r="AHD344" s="4"/>
      <c r="AHE344" s="4"/>
      <c r="AHF344" s="4"/>
      <c r="AHG344" s="4"/>
      <c r="AHH344" s="4"/>
      <c r="AHI344" s="4"/>
      <c r="AHJ344" s="4"/>
      <c r="AHK344" s="4"/>
      <c r="AHL344" s="4"/>
      <c r="AHM344" s="4"/>
      <c r="AHN344" s="4"/>
      <c r="AHO344" s="4"/>
      <c r="AHP344" s="4"/>
      <c r="AHQ344" s="4"/>
      <c r="AHR344" s="4"/>
      <c r="AHS344" s="4"/>
      <c r="AHT344" s="4"/>
      <c r="AHU344" s="4"/>
      <c r="AHV344" s="4"/>
      <c r="AHW344" s="4"/>
      <c r="AHX344" s="4"/>
      <c r="AHY344" s="4"/>
      <c r="AHZ344" s="4"/>
      <c r="AIA344" s="4"/>
      <c r="AIB344" s="4"/>
      <c r="AIC344" s="4"/>
      <c r="AID344" s="4"/>
      <c r="AIE344" s="4"/>
      <c r="AIF344" s="4"/>
      <c r="AIG344" s="4"/>
      <c r="AIH344" s="4"/>
      <c r="AII344" s="4"/>
      <c r="AIJ344" s="4"/>
      <c r="AIK344" s="4"/>
      <c r="AIL344" s="4"/>
      <c r="AIM344" s="4"/>
      <c r="AIN344" s="4"/>
      <c r="AIO344" s="4"/>
      <c r="AIP344" s="4"/>
      <c r="AIQ344" s="4"/>
      <c r="AIR344" s="4"/>
      <c r="AIS344" s="4"/>
      <c r="AIT344" s="4"/>
      <c r="AIU344" s="4"/>
      <c r="AIV344" s="4"/>
      <c r="AIW344" s="4"/>
      <c r="AIX344" s="4"/>
      <c r="AIY344" s="4"/>
      <c r="AIZ344" s="4"/>
      <c r="AJA344" s="4"/>
      <c r="AJB344" s="4"/>
      <c r="AJC344" s="4"/>
      <c r="AJD344" s="4"/>
      <c r="AJE344" s="4"/>
      <c r="AJF344" s="4"/>
      <c r="AJG344" s="4"/>
      <c r="AJH344" s="4"/>
      <c r="AJI344" s="4"/>
      <c r="AJJ344" s="4"/>
      <c r="AJK344" s="4"/>
      <c r="AJL344" s="4"/>
      <c r="AJM344" s="4"/>
      <c r="AJN344" s="4"/>
      <c r="AJO344" s="4"/>
      <c r="AJP344" s="4"/>
      <c r="AJQ344" s="4"/>
      <c r="AJR344" s="4"/>
      <c r="AJS344" s="4"/>
      <c r="AJT344" s="4"/>
      <c r="AJU344" s="4"/>
      <c r="AJV344" s="4"/>
      <c r="AJW344" s="4"/>
      <c r="AJX344" s="4"/>
      <c r="AJY344" s="4"/>
      <c r="AJZ344" s="4"/>
      <c r="AKA344" s="4"/>
      <c r="AKB344" s="4"/>
      <c r="AKC344" s="4"/>
      <c r="AKD344" s="4"/>
      <c r="AKE344" s="4"/>
      <c r="AKF344" s="4"/>
      <c r="AKG344" s="4"/>
      <c r="AKH344" s="4"/>
      <c r="AKI344" s="4"/>
      <c r="AKJ344" s="4"/>
      <c r="AKK344" s="4"/>
      <c r="AKL344" s="4"/>
      <c r="AKM344" s="4"/>
      <c r="AKN344" s="4"/>
      <c r="AKO344" s="4"/>
      <c r="AKP344" s="4"/>
      <c r="AKQ344" s="4"/>
      <c r="AKR344" s="4"/>
      <c r="AKS344" s="4"/>
      <c r="AKT344" s="4"/>
      <c r="AKU344" s="4"/>
      <c r="AKV344" s="4"/>
      <c r="AKW344" s="4"/>
      <c r="AKX344" s="4"/>
      <c r="AKY344" s="4"/>
      <c r="AKZ344" s="4"/>
      <c r="ALA344" s="4"/>
      <c r="ALB344" s="4"/>
      <c r="ALC344" s="4"/>
      <c r="ALD344" s="4"/>
      <c r="ALE344" s="4"/>
      <c r="ALF344" s="4"/>
      <c r="ALG344" s="4"/>
      <c r="ALH344" s="4"/>
      <c r="ALI344" s="4"/>
      <c r="ALJ344" s="4"/>
      <c r="ALK344" s="4"/>
      <c r="ALL344" s="4"/>
      <c r="ALM344" s="4"/>
      <c r="ALN344" s="4"/>
      <c r="ALO344" s="4"/>
      <c r="ALP344" s="4"/>
      <c r="ALQ344" s="4"/>
      <c r="ALR344" s="4"/>
      <c r="ALS344" s="4"/>
      <c r="ALT344" s="4"/>
      <c r="ALU344" s="4"/>
      <c r="ALV344" s="4"/>
      <c r="ALW344" s="4"/>
      <c r="ALX344" s="4"/>
      <c r="ALY344" s="4"/>
      <c r="ALZ344" s="4"/>
      <c r="AMA344" s="4"/>
      <c r="AMB344" s="4"/>
      <c r="AMC344" s="4"/>
      <c r="AMD344" s="4"/>
      <c r="AME344" s="4"/>
      <c r="AMF344" s="4"/>
      <c r="AMG344" s="4"/>
      <c r="AMH344" s="4"/>
      <c r="AMI344" s="4"/>
      <c r="AMJ344" s="4"/>
      <c r="AMK344" s="4"/>
    </row>
    <row r="345" spans="1:1025" ht="17.100000000000001" customHeight="1">
      <c r="A345" s="21" t="s">
        <v>1258</v>
      </c>
      <c r="B345" s="20">
        <f>SUM(C345:W345)</f>
        <v>32.799999999999997</v>
      </c>
      <c r="D345" s="20">
        <v>0</v>
      </c>
      <c r="E345" s="3">
        <v>0</v>
      </c>
      <c r="F345" s="3">
        <f>SUM(32.8)</f>
        <v>32.799999999999997</v>
      </c>
      <c r="JA345" s="4"/>
      <c r="JB345" s="4"/>
      <c r="JC345" s="4"/>
      <c r="JD345" s="4"/>
      <c r="JE345" s="4"/>
      <c r="JF345" s="4"/>
      <c r="JG345" s="4"/>
      <c r="JH345" s="4"/>
      <c r="JI345" s="4"/>
      <c r="JJ345" s="4"/>
      <c r="JK345" s="4"/>
      <c r="JL345" s="4"/>
      <c r="JM345" s="4"/>
      <c r="JN345" s="4"/>
      <c r="JO345" s="4"/>
      <c r="JP345" s="4"/>
      <c r="JQ345" s="4"/>
      <c r="JR345" s="4"/>
      <c r="JS345" s="4"/>
      <c r="JT345" s="4"/>
      <c r="JU345" s="4"/>
      <c r="JV345" s="4"/>
      <c r="JW345" s="4"/>
      <c r="JX345" s="4"/>
      <c r="JY345" s="4"/>
      <c r="JZ345" s="4"/>
      <c r="KA345" s="4"/>
      <c r="KB345" s="4"/>
      <c r="KC345" s="4"/>
      <c r="KD345" s="4"/>
      <c r="KE345" s="4"/>
      <c r="KF345" s="4"/>
      <c r="KG345" s="4"/>
      <c r="KH345" s="4"/>
      <c r="KI345" s="4"/>
      <c r="KJ345" s="4"/>
      <c r="KK345" s="4"/>
      <c r="KL345" s="4"/>
      <c r="KM345" s="4"/>
      <c r="KN345" s="4"/>
      <c r="KO345" s="4"/>
      <c r="KP345" s="4"/>
      <c r="KQ345" s="4"/>
      <c r="KR345" s="4"/>
      <c r="KS345" s="4"/>
      <c r="KT345" s="4"/>
      <c r="KU345" s="4"/>
      <c r="KV345" s="4"/>
      <c r="KW345" s="4"/>
      <c r="KX345" s="4"/>
      <c r="KY345" s="4"/>
      <c r="KZ345" s="4"/>
      <c r="LA345" s="4"/>
      <c r="LB345" s="4"/>
      <c r="LC345" s="4"/>
      <c r="LD345" s="4"/>
      <c r="LE345" s="4"/>
      <c r="LF345" s="4"/>
      <c r="LG345" s="4"/>
      <c r="LH345" s="4"/>
      <c r="LI345" s="4"/>
      <c r="LJ345" s="4"/>
      <c r="LK345" s="4"/>
      <c r="LL345" s="4"/>
      <c r="LM345" s="4"/>
      <c r="LN345" s="4"/>
      <c r="LO345" s="4"/>
      <c r="LP345" s="4"/>
      <c r="LQ345" s="4"/>
      <c r="LR345" s="4"/>
      <c r="LS345" s="4"/>
      <c r="LT345" s="4"/>
      <c r="LU345" s="4"/>
      <c r="LV345" s="4"/>
      <c r="LW345" s="4"/>
      <c r="LX345" s="4"/>
      <c r="LY345" s="4"/>
      <c r="LZ345" s="4"/>
      <c r="MA345" s="4"/>
      <c r="MB345" s="4"/>
      <c r="MC345" s="4"/>
      <c r="MD345" s="4"/>
      <c r="ME345" s="4"/>
      <c r="MF345" s="4"/>
      <c r="MG345" s="4"/>
      <c r="MH345" s="4"/>
      <c r="MI345" s="4"/>
      <c r="MJ345" s="4"/>
      <c r="MK345" s="4"/>
      <c r="ML345" s="4"/>
      <c r="MM345" s="4"/>
      <c r="MN345" s="4"/>
      <c r="MO345" s="4"/>
      <c r="MP345" s="4"/>
      <c r="MQ345" s="4"/>
      <c r="MR345" s="4"/>
      <c r="MS345" s="4"/>
      <c r="MT345" s="4"/>
      <c r="MU345" s="4"/>
      <c r="MV345" s="4"/>
      <c r="MW345" s="4"/>
      <c r="MX345" s="4"/>
      <c r="MY345" s="4"/>
      <c r="MZ345" s="4"/>
      <c r="NA345" s="4"/>
      <c r="NB345" s="4"/>
      <c r="NC345" s="4"/>
      <c r="ND345" s="4"/>
      <c r="NE345" s="4"/>
      <c r="NF345" s="4"/>
      <c r="NG345" s="4"/>
      <c r="NH345" s="4"/>
      <c r="NI345" s="4"/>
      <c r="NJ345" s="4"/>
      <c r="NK345" s="4"/>
      <c r="NL345" s="4"/>
      <c r="NM345" s="4"/>
      <c r="NN345" s="4"/>
      <c r="NO345" s="4"/>
      <c r="NP345" s="4"/>
      <c r="NQ345" s="4"/>
      <c r="NR345" s="4"/>
      <c r="NS345" s="4"/>
      <c r="NT345" s="4"/>
      <c r="NU345" s="4"/>
      <c r="NV345" s="4"/>
      <c r="NW345" s="4"/>
      <c r="NX345" s="4"/>
      <c r="NY345" s="4"/>
      <c r="NZ345" s="4"/>
      <c r="OA345" s="4"/>
      <c r="OB345" s="4"/>
      <c r="OC345" s="4"/>
      <c r="OD345" s="4"/>
      <c r="OE345" s="4"/>
      <c r="OF345" s="4"/>
      <c r="OG345" s="4"/>
      <c r="OH345" s="4"/>
      <c r="OI345" s="4"/>
      <c r="OJ345" s="4"/>
      <c r="OK345" s="4"/>
      <c r="OL345" s="4"/>
      <c r="OM345" s="4"/>
      <c r="ON345" s="4"/>
      <c r="OO345" s="4"/>
      <c r="OP345" s="4"/>
      <c r="OQ345" s="4"/>
      <c r="OR345" s="4"/>
      <c r="OS345" s="4"/>
      <c r="OT345" s="4"/>
      <c r="OU345" s="4"/>
      <c r="OV345" s="4"/>
      <c r="OW345" s="4"/>
      <c r="OX345" s="4"/>
      <c r="OY345" s="4"/>
      <c r="OZ345" s="4"/>
      <c r="PA345" s="4"/>
      <c r="PB345" s="4"/>
      <c r="PC345" s="4"/>
      <c r="PD345" s="4"/>
      <c r="PE345" s="4"/>
      <c r="PF345" s="4"/>
      <c r="PG345" s="4"/>
      <c r="PH345" s="4"/>
      <c r="PI345" s="4"/>
      <c r="PJ345" s="4"/>
      <c r="PK345" s="4"/>
      <c r="PL345" s="4"/>
      <c r="PM345" s="4"/>
      <c r="PN345" s="4"/>
      <c r="PO345" s="4"/>
      <c r="PP345" s="4"/>
      <c r="PQ345" s="4"/>
      <c r="PR345" s="4"/>
      <c r="PS345" s="4"/>
      <c r="PT345" s="4"/>
      <c r="PU345" s="4"/>
      <c r="PV345" s="4"/>
      <c r="PW345" s="4"/>
      <c r="PX345" s="4"/>
      <c r="PY345" s="4"/>
      <c r="PZ345" s="4"/>
      <c r="QA345" s="4"/>
      <c r="QB345" s="4"/>
      <c r="QC345" s="4"/>
      <c r="QD345" s="4"/>
      <c r="QE345" s="4"/>
      <c r="QF345" s="4"/>
      <c r="QG345" s="4"/>
      <c r="QH345" s="4"/>
      <c r="QI345" s="4"/>
      <c r="QJ345" s="4"/>
      <c r="QK345" s="4"/>
      <c r="QL345" s="4"/>
      <c r="QM345" s="4"/>
      <c r="QN345" s="4"/>
      <c r="QO345" s="4"/>
      <c r="QP345" s="4"/>
      <c r="QQ345" s="4"/>
      <c r="QR345" s="4"/>
      <c r="QS345" s="4"/>
      <c r="QT345" s="4"/>
      <c r="QU345" s="4"/>
      <c r="QV345" s="4"/>
      <c r="QW345" s="4"/>
      <c r="QX345" s="4"/>
      <c r="QY345" s="4"/>
      <c r="QZ345" s="4"/>
      <c r="RA345" s="4"/>
      <c r="RB345" s="4"/>
      <c r="RC345" s="4"/>
      <c r="RD345" s="4"/>
      <c r="RE345" s="4"/>
      <c r="RF345" s="4"/>
      <c r="RG345" s="4"/>
      <c r="RH345" s="4"/>
      <c r="RI345" s="4"/>
      <c r="RJ345" s="4"/>
      <c r="RK345" s="4"/>
      <c r="RL345" s="4"/>
      <c r="RM345" s="4"/>
      <c r="RN345" s="4"/>
      <c r="RO345" s="4"/>
      <c r="RP345" s="4"/>
      <c r="RQ345" s="4"/>
      <c r="RR345" s="4"/>
      <c r="RS345" s="4"/>
      <c r="RT345" s="4"/>
      <c r="RU345" s="4"/>
      <c r="RV345" s="4"/>
      <c r="RW345" s="4"/>
      <c r="RX345" s="4"/>
      <c r="RY345" s="4"/>
      <c r="RZ345" s="4"/>
      <c r="SA345" s="4"/>
      <c r="SB345" s="4"/>
      <c r="SC345" s="4"/>
      <c r="SD345" s="4"/>
      <c r="SE345" s="4"/>
      <c r="SF345" s="4"/>
      <c r="SG345" s="4"/>
      <c r="SH345" s="4"/>
      <c r="SI345" s="4"/>
      <c r="SJ345" s="4"/>
      <c r="SK345" s="4"/>
      <c r="SL345" s="4"/>
      <c r="SM345" s="4"/>
      <c r="SN345" s="4"/>
      <c r="SO345" s="4"/>
      <c r="SP345" s="4"/>
      <c r="SQ345" s="4"/>
      <c r="SR345" s="4"/>
      <c r="SS345" s="4"/>
      <c r="ST345" s="4"/>
      <c r="SU345" s="4"/>
      <c r="SV345" s="4"/>
      <c r="SW345" s="4"/>
      <c r="SX345" s="4"/>
      <c r="SY345" s="4"/>
      <c r="SZ345" s="4"/>
      <c r="TA345" s="4"/>
      <c r="TB345" s="4"/>
      <c r="TC345" s="4"/>
      <c r="TD345" s="4"/>
      <c r="TE345" s="4"/>
      <c r="TF345" s="4"/>
      <c r="TG345" s="4"/>
      <c r="TH345" s="4"/>
      <c r="TI345" s="4"/>
      <c r="TJ345" s="4"/>
      <c r="TK345" s="4"/>
      <c r="TL345" s="4"/>
      <c r="TM345" s="4"/>
      <c r="TN345" s="4"/>
      <c r="TO345" s="4"/>
      <c r="TP345" s="4"/>
      <c r="TQ345" s="4"/>
      <c r="TR345" s="4"/>
      <c r="TS345" s="4"/>
      <c r="TT345" s="4"/>
      <c r="TU345" s="4"/>
      <c r="TV345" s="4"/>
      <c r="TW345" s="4"/>
      <c r="TX345" s="4"/>
      <c r="TY345" s="4"/>
      <c r="TZ345" s="4"/>
      <c r="UA345" s="4"/>
      <c r="UB345" s="4"/>
      <c r="UC345" s="4"/>
      <c r="UD345" s="4"/>
      <c r="UE345" s="4"/>
      <c r="UF345" s="4"/>
      <c r="UG345" s="4"/>
      <c r="UH345" s="4"/>
      <c r="UI345" s="4"/>
      <c r="UJ345" s="4"/>
      <c r="UK345" s="4"/>
      <c r="UL345" s="4"/>
      <c r="UM345" s="4"/>
      <c r="UN345" s="4"/>
      <c r="UO345" s="4"/>
      <c r="UP345" s="4"/>
      <c r="UQ345" s="4"/>
      <c r="UR345" s="4"/>
      <c r="US345" s="4"/>
      <c r="UT345" s="4"/>
      <c r="UU345" s="4"/>
      <c r="UV345" s="4"/>
      <c r="UW345" s="4"/>
      <c r="UX345" s="4"/>
      <c r="UY345" s="4"/>
      <c r="UZ345" s="4"/>
      <c r="VA345" s="4"/>
      <c r="VB345" s="4"/>
      <c r="VC345" s="4"/>
      <c r="VD345" s="4"/>
      <c r="VE345" s="4"/>
      <c r="VF345" s="4"/>
      <c r="VG345" s="4"/>
      <c r="VH345" s="4"/>
      <c r="VI345" s="4"/>
      <c r="VJ345" s="4"/>
      <c r="VK345" s="4"/>
      <c r="VL345" s="4"/>
      <c r="VM345" s="4"/>
      <c r="VN345" s="4"/>
      <c r="VO345" s="4"/>
      <c r="VP345" s="4"/>
      <c r="VQ345" s="4"/>
      <c r="VR345" s="4"/>
      <c r="VS345" s="4"/>
      <c r="VT345" s="4"/>
      <c r="VU345" s="4"/>
      <c r="VV345" s="4"/>
      <c r="VW345" s="4"/>
      <c r="VX345" s="4"/>
      <c r="VY345" s="4"/>
      <c r="VZ345" s="4"/>
      <c r="WA345" s="4"/>
      <c r="WB345" s="4"/>
      <c r="WC345" s="4"/>
      <c r="WD345" s="4"/>
      <c r="WE345" s="4"/>
      <c r="WF345" s="4"/>
      <c r="WG345" s="4"/>
      <c r="WH345" s="4"/>
      <c r="WI345" s="4"/>
      <c r="WJ345" s="4"/>
      <c r="WK345" s="4"/>
      <c r="WL345" s="4"/>
      <c r="WM345" s="4"/>
      <c r="WN345" s="4"/>
      <c r="WO345" s="4"/>
      <c r="WP345" s="4"/>
      <c r="WQ345" s="4"/>
      <c r="WR345" s="4"/>
      <c r="WS345" s="4"/>
      <c r="WT345" s="4"/>
      <c r="WU345" s="4"/>
      <c r="WV345" s="4"/>
      <c r="WW345" s="4"/>
      <c r="WX345" s="4"/>
      <c r="WY345" s="4"/>
      <c r="WZ345" s="4"/>
      <c r="XA345" s="4"/>
      <c r="XB345" s="4"/>
      <c r="XC345" s="4"/>
      <c r="XD345" s="4"/>
      <c r="XE345" s="4"/>
      <c r="XF345" s="4"/>
      <c r="XG345" s="4"/>
      <c r="XH345" s="4"/>
      <c r="XI345" s="4"/>
      <c r="XJ345" s="4"/>
      <c r="XK345" s="4"/>
      <c r="XL345" s="4"/>
      <c r="XM345" s="4"/>
      <c r="XN345" s="4"/>
      <c r="XO345" s="4"/>
      <c r="XP345" s="4"/>
      <c r="XQ345" s="4"/>
      <c r="XR345" s="4"/>
      <c r="XS345" s="4"/>
      <c r="XT345" s="4"/>
      <c r="XU345" s="4"/>
      <c r="XV345" s="4"/>
      <c r="XW345" s="4"/>
      <c r="XX345" s="4"/>
      <c r="XY345" s="4"/>
      <c r="XZ345" s="4"/>
      <c r="YA345" s="4"/>
      <c r="YB345" s="4"/>
      <c r="YC345" s="4"/>
      <c r="YD345" s="4"/>
      <c r="YE345" s="4"/>
      <c r="YF345" s="4"/>
      <c r="YG345" s="4"/>
      <c r="YH345" s="4"/>
      <c r="YI345" s="4"/>
      <c r="YJ345" s="4"/>
      <c r="YK345" s="4"/>
      <c r="YL345" s="4"/>
      <c r="YM345" s="4"/>
      <c r="YN345" s="4"/>
      <c r="YO345" s="4"/>
      <c r="YP345" s="4"/>
      <c r="YQ345" s="4"/>
      <c r="YR345" s="4"/>
      <c r="YS345" s="4"/>
      <c r="YT345" s="4"/>
      <c r="YU345" s="4"/>
      <c r="YV345" s="4"/>
      <c r="YW345" s="4"/>
      <c r="YX345" s="4"/>
      <c r="YY345" s="4"/>
      <c r="YZ345" s="4"/>
      <c r="ZA345" s="4"/>
      <c r="ZB345" s="4"/>
      <c r="ZC345" s="4"/>
      <c r="ZD345" s="4"/>
      <c r="ZE345" s="4"/>
      <c r="ZF345" s="4"/>
      <c r="ZG345" s="4"/>
      <c r="ZH345" s="4"/>
      <c r="ZI345" s="4"/>
      <c r="ZJ345" s="4"/>
      <c r="ZK345" s="4"/>
      <c r="ZL345" s="4"/>
      <c r="ZM345" s="4"/>
      <c r="ZN345" s="4"/>
      <c r="ZO345" s="4"/>
      <c r="ZP345" s="4"/>
      <c r="ZQ345" s="4"/>
      <c r="ZR345" s="4"/>
      <c r="ZS345" s="4"/>
      <c r="ZT345" s="4"/>
      <c r="ZU345" s="4"/>
      <c r="ZV345" s="4"/>
      <c r="ZW345" s="4"/>
      <c r="ZX345" s="4"/>
      <c r="ZY345" s="4"/>
      <c r="ZZ345" s="4"/>
      <c r="AAA345" s="4"/>
      <c r="AAB345" s="4"/>
      <c r="AAC345" s="4"/>
      <c r="AAD345" s="4"/>
      <c r="AAE345" s="4"/>
      <c r="AAF345" s="4"/>
      <c r="AAG345" s="4"/>
      <c r="AAH345" s="4"/>
      <c r="AAI345" s="4"/>
      <c r="AAJ345" s="4"/>
      <c r="AAK345" s="4"/>
      <c r="AAL345" s="4"/>
      <c r="AAM345" s="4"/>
      <c r="AAN345" s="4"/>
      <c r="AAO345" s="4"/>
      <c r="AAP345" s="4"/>
      <c r="AAQ345" s="4"/>
      <c r="AAR345" s="4"/>
      <c r="AAS345" s="4"/>
      <c r="AAT345" s="4"/>
      <c r="AAU345" s="4"/>
      <c r="AAV345" s="4"/>
      <c r="AAW345" s="4"/>
      <c r="AAX345" s="4"/>
      <c r="AAY345" s="4"/>
      <c r="AAZ345" s="4"/>
      <c r="ABA345" s="4"/>
      <c r="ABB345" s="4"/>
      <c r="ABC345" s="4"/>
      <c r="ABD345" s="4"/>
      <c r="ABE345" s="4"/>
      <c r="ABF345" s="4"/>
      <c r="ABG345" s="4"/>
      <c r="ABH345" s="4"/>
      <c r="ABI345" s="4"/>
      <c r="ABJ345" s="4"/>
      <c r="ABK345" s="4"/>
      <c r="ABL345" s="4"/>
      <c r="ABM345" s="4"/>
      <c r="ABN345" s="4"/>
      <c r="ABO345" s="4"/>
      <c r="ABP345" s="4"/>
      <c r="ABQ345" s="4"/>
      <c r="ABR345" s="4"/>
      <c r="ABS345" s="4"/>
      <c r="ABT345" s="4"/>
      <c r="ABU345" s="4"/>
      <c r="ABV345" s="4"/>
      <c r="ABW345" s="4"/>
      <c r="ABX345" s="4"/>
      <c r="ABY345" s="4"/>
      <c r="ABZ345" s="4"/>
      <c r="ACA345" s="4"/>
      <c r="ACB345" s="4"/>
      <c r="ACC345" s="4"/>
      <c r="ACD345" s="4"/>
      <c r="ACE345" s="4"/>
      <c r="ACF345" s="4"/>
      <c r="ACG345" s="4"/>
      <c r="ACH345" s="4"/>
      <c r="ACI345" s="4"/>
      <c r="ACJ345" s="4"/>
      <c r="ACK345" s="4"/>
      <c r="ACL345" s="4"/>
      <c r="ACM345" s="4"/>
      <c r="ACN345" s="4"/>
      <c r="ACO345" s="4"/>
      <c r="ACP345" s="4"/>
      <c r="ACQ345" s="4"/>
      <c r="ACR345" s="4"/>
      <c r="ACS345" s="4"/>
      <c r="ACT345" s="4"/>
      <c r="ACU345" s="4"/>
      <c r="ACV345" s="4"/>
      <c r="ACW345" s="4"/>
      <c r="ACX345" s="4"/>
      <c r="ACY345" s="4"/>
      <c r="ACZ345" s="4"/>
      <c r="ADA345" s="4"/>
      <c r="ADB345" s="4"/>
      <c r="ADC345" s="4"/>
      <c r="ADD345" s="4"/>
      <c r="ADE345" s="4"/>
      <c r="ADF345" s="4"/>
      <c r="ADG345" s="4"/>
      <c r="ADH345" s="4"/>
      <c r="ADI345" s="4"/>
      <c r="ADJ345" s="4"/>
      <c r="ADK345" s="4"/>
      <c r="ADL345" s="4"/>
      <c r="ADM345" s="4"/>
      <c r="ADN345" s="4"/>
      <c r="ADO345" s="4"/>
      <c r="ADP345" s="4"/>
      <c r="ADQ345" s="4"/>
      <c r="ADR345" s="4"/>
      <c r="ADS345" s="4"/>
      <c r="ADT345" s="4"/>
      <c r="ADU345" s="4"/>
      <c r="ADV345" s="4"/>
      <c r="ADW345" s="4"/>
      <c r="ADX345" s="4"/>
      <c r="ADY345" s="4"/>
      <c r="ADZ345" s="4"/>
      <c r="AEA345" s="4"/>
      <c r="AEB345" s="4"/>
      <c r="AEC345" s="4"/>
      <c r="AED345" s="4"/>
      <c r="AEE345" s="4"/>
      <c r="AEF345" s="4"/>
      <c r="AEG345" s="4"/>
      <c r="AEH345" s="4"/>
      <c r="AEI345" s="4"/>
      <c r="AEJ345" s="4"/>
      <c r="AEK345" s="4"/>
      <c r="AEL345" s="4"/>
      <c r="AEM345" s="4"/>
      <c r="AEN345" s="4"/>
      <c r="AEO345" s="4"/>
      <c r="AEP345" s="4"/>
      <c r="AEQ345" s="4"/>
      <c r="AER345" s="4"/>
      <c r="AES345" s="4"/>
      <c r="AET345" s="4"/>
      <c r="AEU345" s="4"/>
      <c r="AEV345" s="4"/>
      <c r="AEW345" s="4"/>
      <c r="AEX345" s="4"/>
      <c r="AEY345" s="4"/>
      <c r="AEZ345" s="4"/>
      <c r="AFA345" s="4"/>
      <c r="AFB345" s="4"/>
      <c r="AFC345" s="4"/>
      <c r="AFD345" s="4"/>
      <c r="AFE345" s="4"/>
      <c r="AFF345" s="4"/>
      <c r="AFG345" s="4"/>
      <c r="AFH345" s="4"/>
      <c r="AFI345" s="4"/>
      <c r="AFJ345" s="4"/>
      <c r="AFK345" s="4"/>
      <c r="AFL345" s="4"/>
      <c r="AFM345" s="4"/>
      <c r="AFN345" s="4"/>
      <c r="AFO345" s="4"/>
      <c r="AFP345" s="4"/>
      <c r="AFQ345" s="4"/>
      <c r="AFR345" s="4"/>
      <c r="AFS345" s="4"/>
      <c r="AFT345" s="4"/>
      <c r="AFU345" s="4"/>
      <c r="AFV345" s="4"/>
      <c r="AFW345" s="4"/>
      <c r="AFX345" s="4"/>
      <c r="AFY345" s="4"/>
      <c r="AFZ345" s="4"/>
      <c r="AGA345" s="4"/>
      <c r="AGB345" s="4"/>
      <c r="AGC345" s="4"/>
      <c r="AGD345" s="4"/>
      <c r="AGE345" s="4"/>
      <c r="AGF345" s="4"/>
      <c r="AGG345" s="4"/>
      <c r="AGH345" s="4"/>
      <c r="AGI345" s="4"/>
      <c r="AGJ345" s="4"/>
      <c r="AGK345" s="4"/>
      <c r="AGL345" s="4"/>
      <c r="AGM345" s="4"/>
      <c r="AGN345" s="4"/>
      <c r="AGO345" s="4"/>
      <c r="AGP345" s="4"/>
      <c r="AGQ345" s="4"/>
      <c r="AGR345" s="4"/>
      <c r="AGS345" s="4"/>
      <c r="AGT345" s="4"/>
      <c r="AGU345" s="4"/>
      <c r="AGV345" s="4"/>
      <c r="AGW345" s="4"/>
      <c r="AGX345" s="4"/>
      <c r="AGY345" s="4"/>
      <c r="AGZ345" s="4"/>
      <c r="AHA345" s="4"/>
      <c r="AHB345" s="4"/>
      <c r="AHC345" s="4"/>
      <c r="AHD345" s="4"/>
      <c r="AHE345" s="4"/>
      <c r="AHF345" s="4"/>
      <c r="AHG345" s="4"/>
      <c r="AHH345" s="4"/>
      <c r="AHI345" s="4"/>
      <c r="AHJ345" s="4"/>
      <c r="AHK345" s="4"/>
      <c r="AHL345" s="4"/>
      <c r="AHM345" s="4"/>
      <c r="AHN345" s="4"/>
      <c r="AHO345" s="4"/>
      <c r="AHP345" s="4"/>
      <c r="AHQ345" s="4"/>
      <c r="AHR345" s="4"/>
      <c r="AHS345" s="4"/>
      <c r="AHT345" s="4"/>
      <c r="AHU345" s="4"/>
      <c r="AHV345" s="4"/>
      <c r="AHW345" s="4"/>
      <c r="AHX345" s="4"/>
      <c r="AHY345" s="4"/>
      <c r="AHZ345" s="4"/>
      <c r="AIA345" s="4"/>
      <c r="AIB345" s="4"/>
      <c r="AIC345" s="4"/>
      <c r="AID345" s="4"/>
      <c r="AIE345" s="4"/>
      <c r="AIF345" s="4"/>
      <c r="AIG345" s="4"/>
      <c r="AIH345" s="4"/>
      <c r="AII345" s="4"/>
      <c r="AIJ345" s="4"/>
      <c r="AIK345" s="4"/>
      <c r="AIL345" s="4"/>
      <c r="AIM345" s="4"/>
      <c r="AIN345" s="4"/>
      <c r="AIO345" s="4"/>
      <c r="AIP345" s="4"/>
      <c r="AIQ345" s="4"/>
      <c r="AIR345" s="4"/>
      <c r="AIS345" s="4"/>
      <c r="AIT345" s="4"/>
      <c r="AIU345" s="4"/>
      <c r="AIV345" s="4"/>
      <c r="AIW345" s="4"/>
      <c r="AIX345" s="4"/>
      <c r="AIY345" s="4"/>
      <c r="AIZ345" s="4"/>
      <c r="AJA345" s="4"/>
      <c r="AJB345" s="4"/>
      <c r="AJC345" s="4"/>
      <c r="AJD345" s="4"/>
      <c r="AJE345" s="4"/>
      <c r="AJF345" s="4"/>
      <c r="AJG345" s="4"/>
      <c r="AJH345" s="4"/>
      <c r="AJI345" s="4"/>
      <c r="AJJ345" s="4"/>
      <c r="AJK345" s="4"/>
      <c r="AJL345" s="4"/>
      <c r="AJM345" s="4"/>
      <c r="AJN345" s="4"/>
      <c r="AJO345" s="4"/>
      <c r="AJP345" s="4"/>
      <c r="AJQ345" s="4"/>
      <c r="AJR345" s="4"/>
      <c r="AJS345" s="4"/>
      <c r="AJT345" s="4"/>
      <c r="AJU345" s="4"/>
      <c r="AJV345" s="4"/>
      <c r="AJW345" s="4"/>
      <c r="AJX345" s="4"/>
      <c r="AJY345" s="4"/>
      <c r="AJZ345" s="4"/>
      <c r="AKA345" s="4"/>
      <c r="AKB345" s="4"/>
      <c r="AKC345" s="4"/>
      <c r="AKD345" s="4"/>
      <c r="AKE345" s="4"/>
      <c r="AKF345" s="4"/>
      <c r="AKG345" s="4"/>
      <c r="AKH345" s="4"/>
      <c r="AKI345" s="4"/>
      <c r="AKJ345" s="4"/>
      <c r="AKK345" s="4"/>
      <c r="AKL345" s="4"/>
      <c r="AKM345" s="4"/>
      <c r="AKN345" s="4"/>
      <c r="AKO345" s="4"/>
      <c r="AKP345" s="4"/>
      <c r="AKQ345" s="4"/>
      <c r="AKR345" s="4"/>
      <c r="AKS345" s="4"/>
      <c r="AKT345" s="4"/>
      <c r="AKU345" s="4"/>
      <c r="AKV345" s="4"/>
      <c r="AKW345" s="4"/>
      <c r="AKX345" s="4"/>
      <c r="AKY345" s="4"/>
      <c r="AKZ345" s="4"/>
      <c r="ALA345" s="4"/>
      <c r="ALB345" s="4"/>
      <c r="ALC345" s="4"/>
      <c r="ALD345" s="4"/>
      <c r="ALE345" s="4"/>
      <c r="ALF345" s="4"/>
      <c r="ALG345" s="4"/>
      <c r="ALH345" s="4"/>
      <c r="ALI345" s="4"/>
      <c r="ALJ345" s="4"/>
      <c r="ALK345" s="4"/>
      <c r="ALL345" s="4"/>
      <c r="ALM345" s="4"/>
      <c r="ALN345" s="4"/>
      <c r="ALO345" s="4"/>
      <c r="ALP345" s="4"/>
      <c r="ALQ345" s="4"/>
      <c r="ALR345" s="4"/>
      <c r="ALS345" s="4"/>
      <c r="ALT345" s="4"/>
      <c r="ALU345" s="4"/>
      <c r="ALV345" s="4"/>
      <c r="ALW345" s="4"/>
      <c r="ALX345" s="4"/>
      <c r="ALY345" s="4"/>
      <c r="ALZ345" s="4"/>
      <c r="AMA345" s="4"/>
      <c r="AMB345" s="4"/>
      <c r="AMC345" s="4"/>
      <c r="AMD345" s="4"/>
      <c r="AME345" s="4"/>
      <c r="AMF345" s="4"/>
      <c r="AMG345" s="4"/>
      <c r="AMH345" s="4"/>
      <c r="AMI345" s="4"/>
      <c r="AMJ345" s="4"/>
      <c r="AMK345" s="4"/>
    </row>
    <row r="346" spans="1:1025" ht="17.100000000000001" customHeight="1">
      <c r="A346" s="21" t="s">
        <v>1259</v>
      </c>
      <c r="B346" s="20">
        <f>SUM(C346:W346)</f>
        <v>32.799999999999997</v>
      </c>
      <c r="D346" s="20">
        <v>0</v>
      </c>
      <c r="E346" s="3">
        <v>0</v>
      </c>
      <c r="F346" s="3">
        <f>SUM(32.8)</f>
        <v>32.799999999999997</v>
      </c>
    </row>
    <row r="347" spans="1:1025" ht="17.100000000000001" customHeight="1">
      <c r="A347" s="21" t="s">
        <v>1261</v>
      </c>
      <c r="B347" s="20">
        <f>SUM(C347:W347)</f>
        <v>32</v>
      </c>
      <c r="D347" s="20">
        <v>0</v>
      </c>
      <c r="E347" s="3">
        <v>0</v>
      </c>
      <c r="F347" s="3">
        <f>SUM(32)</f>
        <v>32</v>
      </c>
    </row>
    <row r="348" spans="1:1025" ht="17.100000000000001" customHeight="1">
      <c r="A348" s="21" t="s">
        <v>1262</v>
      </c>
      <c r="B348" s="20">
        <f>SUM(C348:W348)</f>
        <v>32</v>
      </c>
      <c r="D348" s="20">
        <v>0</v>
      </c>
      <c r="E348" s="3">
        <v>0</v>
      </c>
      <c r="F348" s="3">
        <f>SUM(32)</f>
        <v>32</v>
      </c>
    </row>
    <row r="349" spans="1:1025" ht="17.100000000000001" customHeight="1">
      <c r="A349" s="21" t="s">
        <v>1263</v>
      </c>
      <c r="B349" s="20">
        <f>SUM(C349:W349)</f>
        <v>32</v>
      </c>
      <c r="D349" s="20">
        <v>0</v>
      </c>
      <c r="E349" s="3">
        <v>0</v>
      </c>
      <c r="F349" s="3">
        <f>SUM(32)</f>
        <v>32</v>
      </c>
    </row>
    <row r="350" spans="1:1025" ht="17.100000000000001" customHeight="1">
      <c r="A350" s="21" t="s">
        <v>1264</v>
      </c>
      <c r="B350" s="20">
        <f>SUM(C350:W350)</f>
        <v>32</v>
      </c>
      <c r="D350" s="20">
        <v>0</v>
      </c>
      <c r="E350" s="3">
        <v>0</v>
      </c>
      <c r="F350" s="3">
        <f>SUM(32)</f>
        <v>32</v>
      </c>
    </row>
    <row r="351" spans="1:1025" ht="17.100000000000001" customHeight="1">
      <c r="A351" s="21" t="s">
        <v>1265</v>
      </c>
      <c r="B351" s="20">
        <f>SUM(C351:W351)</f>
        <v>32</v>
      </c>
      <c r="D351" s="20">
        <v>0</v>
      </c>
      <c r="E351" s="3">
        <v>0</v>
      </c>
      <c r="F351" s="3">
        <f>SUM(32)</f>
        <v>32</v>
      </c>
    </row>
    <row r="352" spans="1:1025" ht="17.100000000000001" customHeight="1">
      <c r="A352" s="21" t="s">
        <v>1266</v>
      </c>
      <c r="B352" s="20">
        <f>SUM(C352:W352)</f>
        <v>32</v>
      </c>
      <c r="D352" s="20">
        <v>0</v>
      </c>
      <c r="E352" s="3">
        <v>0</v>
      </c>
      <c r="F352" s="3">
        <f>SUM(32)</f>
        <v>32</v>
      </c>
    </row>
    <row r="353" spans="1:14" ht="17.100000000000001" customHeight="1">
      <c r="A353" s="21" t="s">
        <v>1268</v>
      </c>
      <c r="B353" s="20">
        <f>SUM(C353:W353)</f>
        <v>32</v>
      </c>
      <c r="D353" s="20">
        <v>0</v>
      </c>
      <c r="E353" s="3">
        <v>0</v>
      </c>
      <c r="F353" s="3">
        <f>SUM(32)</f>
        <v>32</v>
      </c>
    </row>
    <row r="354" spans="1:14" ht="17.100000000000001" customHeight="1">
      <c r="A354" s="21" t="s">
        <v>1269</v>
      </c>
      <c r="B354" s="20">
        <f>SUM(C354:W354)</f>
        <v>32</v>
      </c>
      <c r="D354" s="20">
        <v>0</v>
      </c>
      <c r="E354" s="3">
        <v>0</v>
      </c>
      <c r="F354" s="3">
        <v>0</v>
      </c>
      <c r="H354" s="4"/>
      <c r="N354" s="4">
        <v>32</v>
      </c>
    </row>
    <row r="355" spans="1:14" ht="17.100000000000001" customHeight="1">
      <c r="A355" s="21" t="s">
        <v>1270</v>
      </c>
      <c r="B355" s="20">
        <f>SUM(C355:W355)</f>
        <v>32</v>
      </c>
      <c r="D355" s="20">
        <v>0</v>
      </c>
      <c r="E355" s="3">
        <v>0</v>
      </c>
      <c r="F355" s="3">
        <v>0</v>
      </c>
      <c r="H355" s="4"/>
      <c r="N355" s="4">
        <v>32</v>
      </c>
    </row>
    <row r="356" spans="1:14" ht="17.100000000000001" customHeight="1">
      <c r="A356" s="21" t="s">
        <v>1271</v>
      </c>
      <c r="B356" s="20">
        <f>SUM(C356:W356)</f>
        <v>32</v>
      </c>
      <c r="D356" s="20">
        <v>0</v>
      </c>
      <c r="E356" s="3">
        <v>0</v>
      </c>
      <c r="F356" s="3">
        <v>0</v>
      </c>
      <c r="H356" s="4">
        <f>SUM(32)</f>
        <v>32</v>
      </c>
    </row>
    <row r="357" spans="1:14" ht="17.100000000000001" customHeight="1">
      <c r="A357" s="21" t="s">
        <v>1272</v>
      </c>
      <c r="B357" s="20">
        <f>SUM(C357:W357)</f>
        <v>32</v>
      </c>
      <c r="D357" s="20">
        <v>0</v>
      </c>
      <c r="E357" s="3">
        <v>0</v>
      </c>
      <c r="F357" s="3">
        <v>0</v>
      </c>
      <c r="H357" s="4">
        <f>SUM(32)</f>
        <v>32</v>
      </c>
    </row>
    <row r="358" spans="1:14" ht="17.100000000000001" customHeight="1">
      <c r="A358" s="21" t="s">
        <v>1274</v>
      </c>
      <c r="B358" s="20">
        <f>SUM(C358:W358)</f>
        <v>32</v>
      </c>
      <c r="D358" s="20">
        <v>0</v>
      </c>
      <c r="E358" s="3">
        <v>0</v>
      </c>
      <c r="F358" s="3">
        <f>SUM(32)</f>
        <v>32</v>
      </c>
    </row>
    <row r="359" spans="1:14" ht="17.100000000000001" customHeight="1">
      <c r="A359" s="21" t="s">
        <v>1359</v>
      </c>
      <c r="B359" s="20">
        <f>SUM(C359:W359)</f>
        <v>32</v>
      </c>
      <c r="D359" s="20">
        <v>32</v>
      </c>
      <c r="F359" s="3">
        <v>0</v>
      </c>
    </row>
    <row r="360" spans="1:14" ht="17.100000000000001" customHeight="1">
      <c r="A360" s="21" t="s">
        <v>1374</v>
      </c>
      <c r="B360" s="20">
        <f>SUM(C360:W360)</f>
        <v>32</v>
      </c>
      <c r="D360" s="20">
        <v>32</v>
      </c>
      <c r="F360" s="3">
        <v>0</v>
      </c>
    </row>
    <row r="361" spans="1:14" ht="17.100000000000001" customHeight="1">
      <c r="A361" s="21" t="s">
        <v>1375</v>
      </c>
      <c r="B361" s="20">
        <f>SUM(C361:W361)</f>
        <v>32</v>
      </c>
      <c r="D361" s="20">
        <v>32</v>
      </c>
      <c r="F361" s="3">
        <v>0</v>
      </c>
    </row>
    <row r="362" spans="1:14" ht="17.100000000000001" customHeight="1">
      <c r="A362" s="21" t="s">
        <v>1376</v>
      </c>
      <c r="B362" s="20">
        <f>SUM(C362:W362)</f>
        <v>32</v>
      </c>
      <c r="D362" s="20">
        <v>32</v>
      </c>
      <c r="F362" s="3">
        <v>0</v>
      </c>
    </row>
    <row r="363" spans="1:14" ht="17.100000000000001" customHeight="1">
      <c r="A363" s="21" t="s">
        <v>1394</v>
      </c>
      <c r="B363" s="20">
        <f>SUM(C363:W363)</f>
        <v>32</v>
      </c>
      <c r="C363" s="20">
        <v>32</v>
      </c>
    </row>
    <row r="364" spans="1:14" ht="17.100000000000001" customHeight="1">
      <c r="A364" s="21" t="s">
        <v>1396</v>
      </c>
      <c r="B364" s="20">
        <f>SUM(C364:W364)</f>
        <v>32</v>
      </c>
      <c r="C364" s="20">
        <v>32</v>
      </c>
    </row>
    <row r="365" spans="1:14" ht="17.100000000000001" customHeight="1">
      <c r="A365" s="21" t="s">
        <v>1400</v>
      </c>
      <c r="B365" s="20">
        <f>SUM(C365:W365)</f>
        <v>32</v>
      </c>
      <c r="C365" s="20">
        <v>32</v>
      </c>
    </row>
    <row r="366" spans="1:14" ht="17.100000000000001" customHeight="1">
      <c r="A366" s="21" t="s">
        <v>1407</v>
      </c>
      <c r="B366" s="20">
        <f>SUM(C366:W366)</f>
        <v>32</v>
      </c>
      <c r="C366" s="20">
        <v>32</v>
      </c>
    </row>
    <row r="367" spans="1:14" ht="17.100000000000001" customHeight="1">
      <c r="A367" s="21" t="s">
        <v>1408</v>
      </c>
      <c r="B367" s="20">
        <f>SUM(C367:W367)</f>
        <v>32</v>
      </c>
      <c r="C367" s="20">
        <v>32</v>
      </c>
    </row>
    <row r="368" spans="1:14" ht="17.100000000000001" customHeight="1">
      <c r="A368" s="21" t="s">
        <v>1409</v>
      </c>
      <c r="B368" s="20">
        <f>SUM(C368:W368)</f>
        <v>32</v>
      </c>
      <c r="C368" s="20">
        <v>32</v>
      </c>
    </row>
    <row r="369" spans="1:8" ht="17.100000000000001" customHeight="1">
      <c r="A369" s="21" t="s">
        <v>1424</v>
      </c>
      <c r="B369" s="20">
        <f>SUM(C369:W369)</f>
        <v>32</v>
      </c>
      <c r="C369" s="20">
        <v>32</v>
      </c>
    </row>
    <row r="370" spans="1:8" ht="17.100000000000001" customHeight="1">
      <c r="A370" s="19" t="s">
        <v>1425</v>
      </c>
      <c r="B370" s="20">
        <f>SUM(C370:W370)</f>
        <v>32</v>
      </c>
      <c r="C370" s="20">
        <v>32</v>
      </c>
    </row>
    <row r="371" spans="1:8" ht="17.100000000000001" customHeight="1">
      <c r="A371" s="19" t="s">
        <v>1426</v>
      </c>
      <c r="B371" s="20">
        <f>SUM(C371:W371)</f>
        <v>32</v>
      </c>
      <c r="C371" s="20">
        <v>32</v>
      </c>
    </row>
    <row r="372" spans="1:8" ht="17.100000000000001" customHeight="1">
      <c r="A372" s="19" t="s">
        <v>1428</v>
      </c>
      <c r="B372" s="20">
        <f>SUM(C372:W372)</f>
        <v>32</v>
      </c>
      <c r="C372" s="20">
        <v>32</v>
      </c>
    </row>
    <row r="373" spans="1:8" ht="17.100000000000001" customHeight="1">
      <c r="A373" s="19" t="s">
        <v>1429</v>
      </c>
      <c r="B373" s="20">
        <f>SUM(C373:W373)</f>
        <v>32</v>
      </c>
      <c r="C373" s="20">
        <v>32</v>
      </c>
    </row>
    <row r="374" spans="1:8" ht="17.100000000000001" customHeight="1">
      <c r="A374" s="19" t="s">
        <v>1280</v>
      </c>
      <c r="B374" s="20">
        <f>SUM(C374:W374)</f>
        <v>31.6</v>
      </c>
      <c r="D374" s="20">
        <v>0</v>
      </c>
      <c r="E374" s="3">
        <v>0</v>
      </c>
      <c r="F374" s="3">
        <v>0</v>
      </c>
      <c r="G374" s="4">
        <f>SUM(31.6)</f>
        <v>31.6</v>
      </c>
      <c r="H374" s="4"/>
    </row>
    <row r="375" spans="1:8" ht="17.100000000000001" customHeight="1">
      <c r="A375" s="19" t="s">
        <v>1282</v>
      </c>
      <c r="B375" s="20">
        <f>SUM(C375:W375)</f>
        <v>31</v>
      </c>
      <c r="D375" s="20">
        <v>0</v>
      </c>
      <c r="E375" s="3">
        <v>0</v>
      </c>
      <c r="F375" s="3">
        <v>0</v>
      </c>
      <c r="G375" s="4">
        <f>SUM(31)</f>
        <v>31</v>
      </c>
      <c r="H375" s="4"/>
    </row>
    <row r="376" spans="1:8" ht="17.100000000000001" customHeight="1">
      <c r="A376" s="19" t="s">
        <v>1284</v>
      </c>
      <c r="B376" s="20">
        <f>SUM(C376:W376)</f>
        <v>31</v>
      </c>
      <c r="D376" s="20">
        <v>0</v>
      </c>
      <c r="E376" s="3">
        <v>0</v>
      </c>
      <c r="F376" s="3">
        <v>0</v>
      </c>
      <c r="G376" s="4">
        <f>SUM(31)</f>
        <v>31</v>
      </c>
      <c r="H376" s="4"/>
    </row>
    <row r="377" spans="1:8" ht="17.100000000000001" customHeight="1">
      <c r="A377" s="19" t="s">
        <v>1360</v>
      </c>
      <c r="B377" s="20">
        <f>SUM(C377:W377)</f>
        <v>31</v>
      </c>
      <c r="D377" s="20">
        <v>31</v>
      </c>
      <c r="F377" s="3">
        <v>0</v>
      </c>
    </row>
    <row r="378" spans="1:8" ht="17.100000000000001" customHeight="1">
      <c r="A378" s="19" t="s">
        <v>1361</v>
      </c>
      <c r="B378" s="20">
        <f>SUM(C378:W378)</f>
        <v>31</v>
      </c>
      <c r="D378" s="20">
        <v>31</v>
      </c>
      <c r="F378" s="3">
        <v>0</v>
      </c>
    </row>
    <row r="379" spans="1:8" ht="17.100000000000001" customHeight="1">
      <c r="A379" s="19" t="s">
        <v>1362</v>
      </c>
      <c r="B379" s="20">
        <f>SUM(C379:W379)</f>
        <v>31</v>
      </c>
      <c r="D379" s="20">
        <v>31</v>
      </c>
      <c r="F379" s="3">
        <v>0</v>
      </c>
    </row>
    <row r="380" spans="1:8" ht="17.100000000000001" customHeight="1">
      <c r="A380" s="19" t="s">
        <v>1364</v>
      </c>
      <c r="B380" s="20">
        <f>SUM(C380:W380)</f>
        <v>31</v>
      </c>
      <c r="D380" s="20">
        <v>31</v>
      </c>
      <c r="F380" s="3">
        <v>0</v>
      </c>
    </row>
    <row r="381" spans="1:8" ht="17.100000000000001" customHeight="1">
      <c r="A381" s="19" t="s">
        <v>1365</v>
      </c>
      <c r="B381" s="20">
        <f>SUM(C381:W381)</f>
        <v>31</v>
      </c>
      <c r="D381" s="20">
        <v>31</v>
      </c>
      <c r="F381" s="3">
        <v>0</v>
      </c>
    </row>
    <row r="382" spans="1:8" ht="17.100000000000001" customHeight="1">
      <c r="A382" s="19" t="s">
        <v>1373</v>
      </c>
      <c r="B382" s="20">
        <f>SUM(C382:W382)</f>
        <v>31</v>
      </c>
      <c r="D382" s="20">
        <v>31</v>
      </c>
      <c r="F382" s="3">
        <v>0</v>
      </c>
    </row>
    <row r="383" spans="1:8" ht="17.100000000000001" customHeight="1">
      <c r="A383" s="19" t="s">
        <v>1413</v>
      </c>
      <c r="B383" s="20">
        <f>SUM(C383:W383)</f>
        <v>31</v>
      </c>
      <c r="C383" s="20">
        <v>31</v>
      </c>
    </row>
    <row r="384" spans="1:8" ht="17.100000000000001" customHeight="1">
      <c r="A384" s="19" t="s">
        <v>1414</v>
      </c>
      <c r="B384" s="20">
        <f>SUM(C384:W384)</f>
        <v>31</v>
      </c>
      <c r="C384" s="20">
        <v>31</v>
      </c>
    </row>
    <row r="385" spans="1:8" ht="17.100000000000001" customHeight="1">
      <c r="A385" s="19" t="s">
        <v>1415</v>
      </c>
      <c r="B385" s="20">
        <f>SUM(C385:W385)</f>
        <v>31</v>
      </c>
      <c r="C385" s="20">
        <v>31</v>
      </c>
    </row>
    <row r="386" spans="1:8" ht="17.100000000000001" customHeight="1">
      <c r="A386" s="19" t="s">
        <v>1416</v>
      </c>
      <c r="B386" s="20">
        <f>SUM(C386:W386)</f>
        <v>31</v>
      </c>
      <c r="C386" s="20">
        <v>31</v>
      </c>
    </row>
    <row r="387" spans="1:8" ht="17.100000000000001" customHeight="1">
      <c r="A387" s="19" t="s">
        <v>1418</v>
      </c>
      <c r="B387" s="20">
        <f>SUM(C387:W387)</f>
        <v>31</v>
      </c>
      <c r="C387" s="20">
        <v>31</v>
      </c>
    </row>
    <row r="388" spans="1:8" ht="17.100000000000001" customHeight="1">
      <c r="A388" s="19" t="s">
        <v>1420</v>
      </c>
      <c r="B388" s="20">
        <f>SUM(C388:W388)</f>
        <v>31</v>
      </c>
      <c r="C388" s="20">
        <v>31</v>
      </c>
    </row>
    <row r="389" spans="1:8" ht="17.100000000000001" customHeight="1">
      <c r="A389" s="19" t="s">
        <v>1421</v>
      </c>
      <c r="B389" s="20">
        <f>SUM(C389:W389)</f>
        <v>31</v>
      </c>
      <c r="C389" s="20">
        <v>31</v>
      </c>
    </row>
    <row r="390" spans="1:8" ht="17.100000000000001" customHeight="1">
      <c r="A390" s="19" t="s">
        <v>1422</v>
      </c>
      <c r="B390" s="20">
        <f>SUM(C390:W390)</f>
        <v>31</v>
      </c>
      <c r="C390" s="20">
        <v>31</v>
      </c>
    </row>
    <row r="391" spans="1:8" ht="17.100000000000001" customHeight="1">
      <c r="A391" s="19" t="s">
        <v>1286</v>
      </c>
      <c r="B391" s="20">
        <f>SUM(C391:W391)</f>
        <v>30.6</v>
      </c>
      <c r="D391" s="20">
        <v>0</v>
      </c>
      <c r="E391" s="3">
        <v>0</v>
      </c>
      <c r="F391" s="3">
        <v>0</v>
      </c>
      <c r="G391" s="4">
        <f>SUM(30.6)</f>
        <v>30.6</v>
      </c>
      <c r="H391" s="4"/>
    </row>
    <row r="392" spans="1:8" ht="17.100000000000001" customHeight="1">
      <c r="A392" s="19" t="s">
        <v>1328</v>
      </c>
      <c r="B392" s="20">
        <f>SUM(C392:W392)</f>
        <v>30.5</v>
      </c>
      <c r="D392" s="20">
        <v>0</v>
      </c>
      <c r="E392" s="3">
        <f>SUM(30.5)</f>
        <v>30.5</v>
      </c>
      <c r="F392" s="3">
        <v>0</v>
      </c>
    </row>
    <row r="393" spans="1:8" ht="17.100000000000001" customHeight="1">
      <c r="A393" s="19" t="s">
        <v>1329</v>
      </c>
      <c r="B393" s="20">
        <f>SUM(C393:W393)</f>
        <v>30.5</v>
      </c>
      <c r="D393" s="20">
        <v>0</v>
      </c>
      <c r="E393" s="3">
        <f>SUM(30.5)</f>
        <v>30.5</v>
      </c>
      <c r="F393" s="3">
        <v>0</v>
      </c>
    </row>
    <row r="394" spans="1:8" ht="17.100000000000001" customHeight="1">
      <c r="A394" s="19" t="s">
        <v>1330</v>
      </c>
      <c r="B394" s="20">
        <f>SUM(C394:W394)</f>
        <v>30.5</v>
      </c>
      <c r="D394" s="20">
        <v>0</v>
      </c>
      <c r="E394" s="3">
        <f>SUM(30.5)</f>
        <v>30.5</v>
      </c>
      <c r="F394" s="3">
        <v>0</v>
      </c>
    </row>
    <row r="395" spans="1:8" ht="17.100000000000001" customHeight="1">
      <c r="A395" s="19" t="s">
        <v>1331</v>
      </c>
      <c r="B395" s="20">
        <f>SUM(C395:W395)</f>
        <v>30.5</v>
      </c>
      <c r="D395" s="20">
        <v>0</v>
      </c>
      <c r="E395" s="3">
        <f>SUM(30.5)</f>
        <v>30.5</v>
      </c>
      <c r="F395" s="3">
        <v>0</v>
      </c>
    </row>
    <row r="396" spans="1:8" ht="17.100000000000001" customHeight="1">
      <c r="A396" s="19" t="s">
        <v>1332</v>
      </c>
      <c r="B396" s="20">
        <f>SUM(C396:W396)</f>
        <v>30.5</v>
      </c>
      <c r="D396" s="20">
        <v>0</v>
      </c>
      <c r="E396" s="3">
        <f>SUM(30.5)</f>
        <v>30.5</v>
      </c>
      <c r="F396" s="3">
        <v>0</v>
      </c>
    </row>
    <row r="397" spans="1:8" ht="17.100000000000001" customHeight="1">
      <c r="A397" s="19" t="s">
        <v>1333</v>
      </c>
      <c r="B397" s="20">
        <f>SUM(C397:W397)</f>
        <v>30.5</v>
      </c>
      <c r="D397" s="20">
        <v>0</v>
      </c>
      <c r="E397" s="3">
        <f>SUM(30.5)</f>
        <v>30.5</v>
      </c>
      <c r="F397" s="3">
        <v>0</v>
      </c>
    </row>
    <row r="398" spans="1:8" ht="17.100000000000001" customHeight="1">
      <c r="A398" s="19" t="s">
        <v>1287</v>
      </c>
      <c r="B398" s="20">
        <f>SUM(C398:W398)</f>
        <v>30</v>
      </c>
      <c r="D398" s="20">
        <v>0</v>
      </c>
      <c r="E398" s="3">
        <v>0</v>
      </c>
      <c r="F398" s="3">
        <v>0</v>
      </c>
      <c r="H398" s="4">
        <f>SUM(30)</f>
        <v>30</v>
      </c>
    </row>
    <row r="399" spans="1:8" ht="17.100000000000001" customHeight="1">
      <c r="A399" s="19" t="s">
        <v>1288</v>
      </c>
      <c r="B399" s="20">
        <f>SUM(C399:W399)</f>
        <v>30</v>
      </c>
      <c r="D399" s="20">
        <v>0</v>
      </c>
      <c r="E399" s="3">
        <v>0</v>
      </c>
      <c r="F399" s="3">
        <v>0</v>
      </c>
      <c r="H399" s="4">
        <f>SUM(30)</f>
        <v>30</v>
      </c>
    </row>
    <row r="400" spans="1:8" ht="17.100000000000001" customHeight="1">
      <c r="A400" s="19" t="s">
        <v>1289</v>
      </c>
      <c r="B400" s="20">
        <f>SUM(C400:W400)</f>
        <v>30</v>
      </c>
      <c r="D400" s="20">
        <v>0</v>
      </c>
      <c r="E400" s="3">
        <v>0</v>
      </c>
      <c r="F400" s="3">
        <v>0</v>
      </c>
      <c r="H400" s="4">
        <f>SUM(30)</f>
        <v>30</v>
      </c>
    </row>
    <row r="401" spans="1:15" ht="17.100000000000001" customHeight="1">
      <c r="A401" s="19" t="s">
        <v>1291</v>
      </c>
      <c r="B401" s="20">
        <f>SUM(C401:W401)</f>
        <v>30</v>
      </c>
      <c r="D401" s="20">
        <v>0</v>
      </c>
      <c r="E401" s="3">
        <v>0</v>
      </c>
      <c r="F401" s="3">
        <v>0</v>
      </c>
      <c r="H401" s="4">
        <f>SUM(30)</f>
        <v>30</v>
      </c>
    </row>
    <row r="402" spans="1:15" ht="17.100000000000001" customHeight="1">
      <c r="A402" s="19" t="s">
        <v>1225</v>
      </c>
      <c r="B402" s="20">
        <f>SUM(C402:W402)</f>
        <v>30</v>
      </c>
      <c r="D402" s="20">
        <v>0</v>
      </c>
      <c r="E402" s="3">
        <v>0</v>
      </c>
      <c r="F402" s="3">
        <v>0</v>
      </c>
      <c r="H402" s="4"/>
      <c r="N402" s="4">
        <v>30</v>
      </c>
    </row>
    <row r="403" spans="1:15" ht="17.100000000000001" customHeight="1">
      <c r="A403" s="19" t="s">
        <v>1293</v>
      </c>
      <c r="B403" s="20">
        <f>SUM(C403:W403)</f>
        <v>30</v>
      </c>
      <c r="D403" s="20">
        <v>0</v>
      </c>
      <c r="E403" s="3">
        <v>0</v>
      </c>
      <c r="F403" s="3">
        <v>0</v>
      </c>
      <c r="H403" s="4"/>
      <c r="O403" s="4">
        <v>30</v>
      </c>
    </row>
    <row r="404" spans="1:15" ht="17.100000000000001" customHeight="1">
      <c r="A404" s="19" t="s">
        <v>1294</v>
      </c>
      <c r="B404" s="20">
        <f>SUM(C404:W404)</f>
        <v>30</v>
      </c>
      <c r="D404" s="20">
        <v>0</v>
      </c>
      <c r="E404" s="3">
        <v>0</v>
      </c>
      <c r="F404" s="3">
        <v>0</v>
      </c>
      <c r="H404" s="4"/>
      <c r="O404" s="4">
        <v>30</v>
      </c>
    </row>
    <row r="405" spans="1:15" ht="17.100000000000001" customHeight="1">
      <c r="A405" s="19" t="s">
        <v>1295</v>
      </c>
      <c r="B405" s="20">
        <f>SUM(C405:W405)</f>
        <v>30</v>
      </c>
      <c r="D405" s="20">
        <v>0</v>
      </c>
      <c r="E405" s="3">
        <v>0</v>
      </c>
      <c r="F405" s="3">
        <f>SUM(30)</f>
        <v>30</v>
      </c>
    </row>
    <row r="406" spans="1:15" ht="17.100000000000001" customHeight="1">
      <c r="A406" s="19" t="s">
        <v>1296</v>
      </c>
      <c r="B406" s="20">
        <f>SUM(C406:W406)</f>
        <v>30</v>
      </c>
      <c r="D406" s="20">
        <v>0</v>
      </c>
      <c r="E406" s="3">
        <v>0</v>
      </c>
      <c r="F406" s="3">
        <f>SUM(30)</f>
        <v>30</v>
      </c>
    </row>
    <row r="407" spans="1:15" ht="17.100000000000001" customHeight="1">
      <c r="A407" s="19" t="s">
        <v>1299</v>
      </c>
      <c r="B407" s="20">
        <f>SUM(C407:W407)</f>
        <v>30</v>
      </c>
      <c r="D407" s="20">
        <v>0</v>
      </c>
      <c r="E407" s="3">
        <f>SUM(30)</f>
        <v>30</v>
      </c>
      <c r="F407" s="3">
        <v>0</v>
      </c>
    </row>
  </sheetData>
  <pageMargins left="0.70000000000000007" right="0.70000000000000007" top="1.4389763779527549" bottom="1.4389763779527549" header="1.0452755905511799" footer="1.0452755905511799"/>
  <pageSetup paperSize="0" fitToWidth="0" fitToHeight="0" pageOrder="overThenDown" orientation="portrait" horizontalDpi="0" verticalDpi="0" copies="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51"/>
  <sheetViews>
    <sheetView workbookViewId="0"/>
  </sheetViews>
  <sheetFormatPr defaultColWidth="13" defaultRowHeight="12.75" customHeight="1"/>
  <cols>
    <col min="1" max="1" width="22.875" style="7" customWidth="1"/>
    <col min="2" max="3" width="6.625" style="7" customWidth="1"/>
    <col min="4" max="4" width="4.625" style="7" customWidth="1"/>
    <col min="5" max="5" width="5" style="7" customWidth="1"/>
    <col min="6" max="6" width="5.75" style="7" customWidth="1"/>
    <col min="7" max="7" width="4.875" style="7" customWidth="1"/>
    <col min="8" max="8" width="4.625" style="7" customWidth="1"/>
    <col min="9" max="10" width="5.125" style="7" customWidth="1"/>
    <col min="11" max="11" width="5" style="7" customWidth="1"/>
    <col min="12" max="12" width="4.75" style="7" customWidth="1"/>
    <col min="13" max="13" width="6" style="7" customWidth="1"/>
    <col min="14" max="14" width="5.125" style="7" customWidth="1"/>
    <col min="15" max="15" width="4.5" style="7" customWidth="1"/>
    <col min="16" max="16" width="4.75" style="7" customWidth="1"/>
    <col min="17" max="17" width="9" style="7" customWidth="1"/>
    <col min="18" max="257" width="8.25" style="7" customWidth="1"/>
    <col min="258" max="1024" width="8.25" customWidth="1"/>
    <col min="1025" max="1025" width="13" customWidth="1"/>
  </cols>
  <sheetData>
    <row r="1" spans="1:17" ht="12.75" customHeight="1">
      <c r="A1" s="5"/>
      <c r="B1" s="5"/>
      <c r="C1" s="6"/>
      <c r="D1" s="5">
        <v>2012</v>
      </c>
      <c r="E1" s="5">
        <v>2011</v>
      </c>
      <c r="F1" s="5">
        <v>2010</v>
      </c>
      <c r="G1" s="5">
        <v>2009</v>
      </c>
      <c r="H1" s="6">
        <v>2008</v>
      </c>
      <c r="I1" s="5">
        <v>2007</v>
      </c>
      <c r="J1" s="5">
        <v>2006</v>
      </c>
      <c r="K1" s="5">
        <v>2005</v>
      </c>
      <c r="L1" s="5">
        <v>2004</v>
      </c>
      <c r="M1" s="5">
        <v>2003</v>
      </c>
      <c r="N1" s="5">
        <v>2002</v>
      </c>
      <c r="O1" s="5">
        <v>2001</v>
      </c>
      <c r="P1" s="5">
        <v>2000</v>
      </c>
      <c r="Q1" s="5" t="s">
        <v>1380</v>
      </c>
    </row>
    <row r="2" spans="1:17" ht="12.75" customHeight="1">
      <c r="A2" s="8" t="s">
        <v>1034</v>
      </c>
      <c r="B2" s="8">
        <v>1973</v>
      </c>
      <c r="C2" s="8"/>
      <c r="D2" s="9"/>
      <c r="E2" s="9"/>
      <c r="F2" s="9"/>
      <c r="G2" s="9">
        <v>401</v>
      </c>
      <c r="H2" s="9">
        <v>63</v>
      </c>
      <c r="I2" s="9">
        <v>261</v>
      </c>
      <c r="J2" s="9">
        <v>371</v>
      </c>
      <c r="K2" s="9">
        <v>350</v>
      </c>
      <c r="L2" s="9">
        <v>306</v>
      </c>
      <c r="M2" s="9">
        <v>188</v>
      </c>
      <c r="N2" s="9">
        <v>33</v>
      </c>
      <c r="O2" s="9"/>
      <c r="P2" s="9"/>
      <c r="Q2" s="9"/>
    </row>
    <row r="3" spans="1:17" ht="12.75" customHeight="1">
      <c r="A3" s="10" t="s">
        <v>1039</v>
      </c>
      <c r="B3" s="10">
        <f>SUM(J3:AV3)</f>
        <v>952</v>
      </c>
      <c r="C3" s="10"/>
      <c r="D3" s="11"/>
      <c r="E3" s="11">
        <v>23</v>
      </c>
      <c r="F3" s="11">
        <v>144</v>
      </c>
      <c r="G3" s="11">
        <v>142</v>
      </c>
      <c r="H3" s="11">
        <v>106</v>
      </c>
      <c r="I3" s="11"/>
      <c r="J3" s="11">
        <v>183</v>
      </c>
      <c r="K3" s="11">
        <v>249</v>
      </c>
      <c r="L3" s="11">
        <v>305</v>
      </c>
      <c r="M3" s="11">
        <v>182</v>
      </c>
      <c r="N3" s="11">
        <v>33</v>
      </c>
      <c r="O3" s="11"/>
      <c r="P3" s="11"/>
      <c r="Q3" s="11"/>
    </row>
    <row r="4" spans="1:17" ht="12.75" customHeight="1">
      <c r="A4" s="12" t="s">
        <v>1047</v>
      </c>
      <c r="B4" s="12">
        <v>1169</v>
      </c>
      <c r="C4" s="12"/>
      <c r="D4" s="11"/>
      <c r="E4" s="11">
        <v>400</v>
      </c>
      <c r="F4" s="11">
        <v>374.5</v>
      </c>
      <c r="G4" s="11">
        <v>249.5</v>
      </c>
      <c r="H4" s="11">
        <v>50</v>
      </c>
      <c r="I4" s="11">
        <v>55</v>
      </c>
      <c r="J4" s="11">
        <v>40</v>
      </c>
      <c r="K4" s="11"/>
      <c r="L4" s="11"/>
      <c r="M4" s="11"/>
      <c r="N4" s="11"/>
      <c r="O4" s="11"/>
      <c r="P4" s="11"/>
      <c r="Q4" s="11"/>
    </row>
    <row r="5" spans="1:17" ht="12.75" customHeight="1">
      <c r="A5" s="11" t="s">
        <v>1075</v>
      </c>
      <c r="B5" s="11">
        <f>SUM(J5:AV5)</f>
        <v>449</v>
      </c>
      <c r="C5" s="11"/>
      <c r="D5" s="11"/>
      <c r="E5" s="11"/>
      <c r="F5" s="11"/>
      <c r="G5" s="11"/>
      <c r="H5" s="11"/>
      <c r="I5" s="11">
        <v>85</v>
      </c>
      <c r="J5" s="11">
        <v>129</v>
      </c>
      <c r="K5" s="11"/>
      <c r="L5" s="11"/>
      <c r="M5" s="11">
        <v>50</v>
      </c>
      <c r="N5" s="11">
        <v>160</v>
      </c>
      <c r="O5" s="11">
        <v>110</v>
      </c>
      <c r="P5" s="11"/>
      <c r="Q5" s="11"/>
    </row>
    <row r="6" spans="1:17" ht="12.75" customHeight="1">
      <c r="A6" s="11" t="s">
        <v>1071</v>
      </c>
      <c r="B6" s="11">
        <v>520</v>
      </c>
      <c r="C6" s="11"/>
      <c r="D6" s="11"/>
      <c r="E6" s="11"/>
      <c r="F6" s="11"/>
      <c r="G6" s="11">
        <v>59</v>
      </c>
      <c r="H6" s="11">
        <v>355</v>
      </c>
      <c r="I6" s="11">
        <v>123</v>
      </c>
      <c r="J6" s="11">
        <v>34</v>
      </c>
      <c r="K6" s="11"/>
      <c r="L6" s="11"/>
      <c r="M6" s="11"/>
      <c r="N6" s="11"/>
      <c r="O6" s="11"/>
      <c r="P6" s="11"/>
      <c r="Q6" s="11"/>
    </row>
    <row r="7" spans="1:17" ht="12.75" customHeight="1">
      <c r="A7" s="11" t="s">
        <v>1083</v>
      </c>
      <c r="B7" s="11">
        <v>500</v>
      </c>
      <c r="C7" s="11"/>
      <c r="D7" s="11"/>
      <c r="E7" s="11"/>
      <c r="F7" s="11"/>
      <c r="G7" s="11"/>
      <c r="H7" s="11"/>
      <c r="I7" s="11"/>
      <c r="J7" s="11">
        <v>107</v>
      </c>
      <c r="K7" s="11">
        <v>131</v>
      </c>
      <c r="L7" s="11">
        <v>82</v>
      </c>
      <c r="M7" s="11">
        <v>180</v>
      </c>
      <c r="N7" s="11"/>
      <c r="O7" s="11"/>
      <c r="P7" s="11"/>
      <c r="Q7" s="11"/>
    </row>
    <row r="8" spans="1:17" ht="12.75" customHeight="1">
      <c r="A8" s="11" t="s">
        <v>1091</v>
      </c>
      <c r="B8" s="11">
        <v>420.5</v>
      </c>
      <c r="C8" s="11"/>
      <c r="D8" s="11"/>
      <c r="E8" s="11"/>
      <c r="F8" s="11"/>
      <c r="G8" s="11">
        <v>369</v>
      </c>
      <c r="H8" s="11">
        <v>71</v>
      </c>
      <c r="I8" s="11"/>
      <c r="J8" s="11"/>
      <c r="K8" s="11"/>
      <c r="L8" s="11"/>
      <c r="M8" s="11"/>
      <c r="N8" s="11"/>
      <c r="O8" s="11"/>
      <c r="P8" s="11"/>
      <c r="Q8" s="11"/>
    </row>
    <row r="9" spans="1:17" ht="12.75" customHeight="1">
      <c r="A9" s="11" t="s">
        <v>1115</v>
      </c>
      <c r="B9" s="11">
        <v>358</v>
      </c>
      <c r="C9" s="11"/>
      <c r="D9" s="11"/>
      <c r="E9" s="11"/>
      <c r="F9" s="11"/>
      <c r="G9" s="11">
        <v>94</v>
      </c>
      <c r="H9" s="11">
        <v>102</v>
      </c>
      <c r="I9" s="11"/>
      <c r="J9" s="11"/>
      <c r="K9" s="11"/>
      <c r="L9" s="11"/>
      <c r="M9" s="11"/>
      <c r="N9" s="11"/>
      <c r="O9" s="11"/>
      <c r="P9" s="11"/>
      <c r="Q9" s="11"/>
    </row>
    <row r="10" spans="1:17" ht="12.75" customHeight="1">
      <c r="A10" s="11" t="s">
        <v>1102</v>
      </c>
      <c r="B10" s="11">
        <f>SUM(J10:AV10)</f>
        <v>34</v>
      </c>
      <c r="C10" s="11"/>
      <c r="D10" s="11"/>
      <c r="E10" s="11"/>
      <c r="F10" s="11"/>
      <c r="G10" s="11"/>
      <c r="H10" s="11"/>
      <c r="I10" s="11">
        <v>289</v>
      </c>
      <c r="J10" s="11">
        <v>34</v>
      </c>
      <c r="K10" s="11"/>
      <c r="L10" s="11"/>
      <c r="M10" s="11"/>
      <c r="N10" s="11"/>
      <c r="O10" s="11"/>
      <c r="P10" s="11"/>
      <c r="Q10" s="11"/>
    </row>
    <row r="11" spans="1:17" ht="12.75" customHeight="1">
      <c r="A11" s="11" t="s">
        <v>1107</v>
      </c>
      <c r="B11" s="11">
        <f>SUM(J11:AV11)</f>
        <v>80</v>
      </c>
      <c r="C11" s="11"/>
      <c r="D11" s="11"/>
      <c r="E11" s="11"/>
      <c r="F11" s="11"/>
      <c r="G11" s="11"/>
      <c r="H11" s="11">
        <v>55</v>
      </c>
      <c r="I11" s="11">
        <v>140</v>
      </c>
      <c r="J11" s="11"/>
      <c r="K11" s="11"/>
      <c r="L11" s="11"/>
      <c r="M11" s="11"/>
      <c r="N11" s="11">
        <v>80</v>
      </c>
      <c r="O11" s="11"/>
      <c r="P11" s="11"/>
      <c r="Q11" s="11"/>
    </row>
    <row r="12" spans="1:17" ht="12.75" customHeight="1">
      <c r="A12" s="11" t="s">
        <v>1109</v>
      </c>
      <c r="B12" s="11">
        <v>270</v>
      </c>
      <c r="C12" s="11"/>
      <c r="D12" s="11"/>
      <c r="E12" s="11"/>
      <c r="F12" s="11"/>
      <c r="G12" s="11"/>
      <c r="H12" s="11"/>
      <c r="I12" s="11">
        <v>270</v>
      </c>
      <c r="J12" s="11"/>
      <c r="K12" s="11"/>
      <c r="L12" s="11"/>
      <c r="M12" s="11"/>
      <c r="N12" s="11"/>
      <c r="O12" s="11"/>
      <c r="P12" s="11"/>
      <c r="Q12" s="11"/>
    </row>
    <row r="13" spans="1:17" ht="12.75" customHeight="1">
      <c r="A13" s="11" t="s">
        <v>1119</v>
      </c>
      <c r="B13" s="11">
        <v>225.85</v>
      </c>
      <c r="C13" s="11"/>
      <c r="D13" s="11">
        <v>118.85</v>
      </c>
      <c r="E13" s="11">
        <v>107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2.75" customHeight="1">
      <c r="A14" s="11" t="s">
        <v>1131</v>
      </c>
      <c r="B14" s="11">
        <f>SUM(J14:AV14)</f>
        <v>31</v>
      </c>
      <c r="C14" s="11"/>
      <c r="D14" s="11"/>
      <c r="E14" s="11"/>
      <c r="F14" s="11"/>
      <c r="G14" s="11">
        <v>39</v>
      </c>
      <c r="H14" s="11">
        <v>92</v>
      </c>
      <c r="I14" s="11">
        <v>30</v>
      </c>
      <c r="J14" s="11">
        <v>31</v>
      </c>
      <c r="K14" s="11"/>
      <c r="L14" s="11"/>
      <c r="M14" s="11"/>
      <c r="N14" s="11"/>
      <c r="O14" s="11"/>
      <c r="P14" s="11"/>
      <c r="Q14" s="11"/>
    </row>
    <row r="15" spans="1:17" ht="12.75" customHeight="1">
      <c r="A15" s="11" t="s">
        <v>1132</v>
      </c>
      <c r="B15" s="11">
        <f>SUM(J15:AV15)</f>
        <v>73</v>
      </c>
      <c r="C15" s="11"/>
      <c r="D15" s="11"/>
      <c r="E15" s="11"/>
      <c r="F15" s="11"/>
      <c r="G15" s="11"/>
      <c r="H15" s="11">
        <v>38</v>
      </c>
      <c r="I15" s="11">
        <v>74</v>
      </c>
      <c r="J15" s="11">
        <v>73</v>
      </c>
      <c r="K15" s="11"/>
      <c r="L15" s="11"/>
      <c r="M15" s="11"/>
      <c r="N15" s="11"/>
      <c r="O15" s="11"/>
      <c r="P15" s="11"/>
      <c r="Q15" s="11"/>
    </row>
    <row r="16" spans="1:17" ht="12.75" customHeight="1">
      <c r="A16" s="11" t="s">
        <v>1133</v>
      </c>
      <c r="B16" s="11">
        <f>SUM(J16:AV16)</f>
        <v>0</v>
      </c>
      <c r="C16" s="11"/>
      <c r="D16" s="11"/>
      <c r="E16" s="11"/>
      <c r="F16" s="11"/>
      <c r="G16" s="11"/>
      <c r="H16" s="11"/>
      <c r="I16" s="11">
        <v>176</v>
      </c>
      <c r="J16" s="11"/>
      <c r="K16" s="11"/>
      <c r="L16" s="11"/>
      <c r="M16" s="11"/>
      <c r="N16" s="11"/>
      <c r="O16" s="11"/>
      <c r="P16" s="11"/>
      <c r="Q16" s="11"/>
    </row>
    <row r="17" spans="1:17" ht="12.75" customHeight="1">
      <c r="A17" s="11" t="s">
        <v>1140</v>
      </c>
      <c r="B17" s="11">
        <f>SUM(J17:AV17)</f>
        <v>0</v>
      </c>
      <c r="C17" s="11"/>
      <c r="D17" s="11"/>
      <c r="E17" s="11"/>
      <c r="F17" s="11"/>
      <c r="G17" s="11"/>
      <c r="H17" s="11"/>
      <c r="I17" s="11">
        <v>165</v>
      </c>
      <c r="J17" s="11"/>
      <c r="K17" s="11"/>
      <c r="L17" s="11"/>
      <c r="M17" s="11"/>
      <c r="N17" s="11"/>
      <c r="O17" s="11"/>
      <c r="P17" s="11"/>
      <c r="Q17" s="11"/>
    </row>
    <row r="18" spans="1:17" ht="12.75" customHeight="1">
      <c r="A18" s="11" t="s">
        <v>1146</v>
      </c>
      <c r="B18" s="11">
        <f>SUM(J18:AV18)</f>
        <v>110</v>
      </c>
      <c r="C18" s="11"/>
      <c r="D18" s="11"/>
      <c r="E18" s="11"/>
      <c r="F18" s="11"/>
      <c r="G18" s="11"/>
      <c r="H18" s="11"/>
      <c r="I18" s="11">
        <v>34</v>
      </c>
      <c r="J18" s="11"/>
      <c r="K18" s="11"/>
      <c r="L18" s="11"/>
      <c r="M18" s="11"/>
      <c r="N18" s="11">
        <v>80</v>
      </c>
      <c r="O18" s="11">
        <v>30</v>
      </c>
      <c r="P18" s="11"/>
      <c r="Q18" s="11"/>
    </row>
    <row r="19" spans="1:17" ht="12.75" customHeight="1">
      <c r="A19" s="11" t="s">
        <v>1159</v>
      </c>
      <c r="B19" s="11">
        <v>122</v>
      </c>
      <c r="C19" s="11"/>
      <c r="D19" s="11"/>
      <c r="E19" s="11"/>
      <c r="F19" s="11"/>
      <c r="G19" s="11"/>
      <c r="H19" s="11">
        <v>51</v>
      </c>
      <c r="I19" s="11">
        <v>40</v>
      </c>
      <c r="J19" s="11">
        <v>31</v>
      </c>
      <c r="K19" s="11"/>
      <c r="L19" s="11"/>
      <c r="M19" s="11"/>
      <c r="N19" s="11"/>
      <c r="O19" s="11"/>
      <c r="P19" s="11"/>
      <c r="Q19" s="11"/>
    </row>
    <row r="20" spans="1:17" ht="12.75" customHeight="1">
      <c r="A20" s="13" t="s">
        <v>1173</v>
      </c>
      <c r="B20" s="11">
        <f>SUM(J20:AV20)</f>
        <v>0</v>
      </c>
      <c r="C20" s="11"/>
      <c r="D20" s="11"/>
      <c r="E20" s="11"/>
      <c r="F20" s="11"/>
      <c r="G20" s="11"/>
      <c r="H20" s="11"/>
      <c r="I20" s="11">
        <v>90</v>
      </c>
      <c r="J20" s="11"/>
      <c r="K20" s="11"/>
      <c r="L20" s="11"/>
      <c r="M20" s="11"/>
      <c r="N20" s="11"/>
      <c r="O20" s="11"/>
      <c r="P20" s="11"/>
      <c r="Q20" s="11"/>
    </row>
    <row r="21" spans="1:17" ht="12.75" customHeight="1">
      <c r="A21" s="11" t="s">
        <v>1143</v>
      </c>
      <c r="B21" s="11">
        <v>89</v>
      </c>
      <c r="C21" s="11"/>
      <c r="D21" s="11"/>
      <c r="E21" s="11"/>
      <c r="F21" s="11"/>
      <c r="G21" s="11"/>
      <c r="H21" s="11">
        <v>146</v>
      </c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12.75" customHeight="1">
      <c r="A22" s="11" t="s">
        <v>1180</v>
      </c>
      <c r="B22" s="11">
        <v>83</v>
      </c>
      <c r="C22" s="11"/>
      <c r="D22" s="11"/>
      <c r="E22" s="11"/>
      <c r="F22" s="11"/>
      <c r="G22" s="11">
        <v>83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12.75" customHeight="1">
      <c r="A23" s="11" t="s">
        <v>1195</v>
      </c>
      <c r="B23" s="11">
        <f>SUM(J23:AV23)</f>
        <v>0</v>
      </c>
      <c r="C23" s="11"/>
      <c r="D23" s="11"/>
      <c r="E23" s="11"/>
      <c r="F23" s="11"/>
      <c r="G23" s="11"/>
      <c r="H23" s="11"/>
      <c r="I23" s="11">
        <v>72</v>
      </c>
      <c r="J23" s="11"/>
      <c r="K23" s="11"/>
      <c r="L23" s="11"/>
      <c r="M23" s="11"/>
      <c r="N23" s="11"/>
      <c r="O23" s="11"/>
      <c r="P23" s="11"/>
      <c r="Q23" s="11"/>
    </row>
    <row r="24" spans="1:17" ht="12.75" customHeight="1">
      <c r="A24" s="11" t="s">
        <v>1198</v>
      </c>
      <c r="B24" s="11">
        <f>SUM(J24:AV24)</f>
        <v>0</v>
      </c>
      <c r="C24" s="11"/>
      <c r="D24" s="11"/>
      <c r="E24" s="11"/>
      <c r="F24" s="11"/>
      <c r="G24" s="11"/>
      <c r="H24" s="11"/>
      <c r="I24" s="11">
        <v>69</v>
      </c>
      <c r="J24" s="11"/>
      <c r="K24" s="11"/>
      <c r="L24" s="11"/>
      <c r="M24" s="11"/>
      <c r="N24" s="11"/>
      <c r="O24" s="11"/>
      <c r="P24" s="11"/>
      <c r="Q24" s="11"/>
    </row>
    <row r="25" spans="1:17" ht="12.75" customHeight="1">
      <c r="A25" s="11" t="s">
        <v>1199</v>
      </c>
      <c r="B25" s="11">
        <f>SUM(J25:AV25)</f>
        <v>0</v>
      </c>
      <c r="C25" s="11"/>
      <c r="D25" s="11"/>
      <c r="E25" s="11"/>
      <c r="F25" s="11"/>
      <c r="G25" s="11"/>
      <c r="H25" s="11"/>
      <c r="I25" s="11">
        <v>69</v>
      </c>
      <c r="J25" s="11"/>
      <c r="K25" s="11"/>
      <c r="L25" s="11"/>
      <c r="M25" s="11"/>
      <c r="N25" s="11"/>
      <c r="O25" s="11"/>
      <c r="P25" s="11"/>
      <c r="Q25" s="11"/>
    </row>
    <row r="26" spans="1:17" ht="12.75" customHeight="1">
      <c r="A26" s="11" t="s">
        <v>1197</v>
      </c>
      <c r="B26" s="11">
        <v>69</v>
      </c>
      <c r="C26" s="11"/>
      <c r="D26" s="11"/>
      <c r="E26" s="11"/>
      <c r="F26" s="11"/>
      <c r="G26" s="11"/>
      <c r="H26" s="11"/>
      <c r="I26" s="11">
        <v>69</v>
      </c>
      <c r="J26" s="11"/>
      <c r="K26" s="11"/>
      <c r="L26" s="11"/>
      <c r="M26" s="11"/>
      <c r="N26" s="11"/>
      <c r="O26" s="11"/>
      <c r="P26" s="11"/>
      <c r="Q26" s="11"/>
    </row>
    <row r="27" spans="1:17" ht="12.75" customHeight="1">
      <c r="A27" s="11" t="s">
        <v>1174</v>
      </c>
      <c r="B27" s="11">
        <v>69</v>
      </c>
      <c r="C27" s="11"/>
      <c r="D27" s="11"/>
      <c r="E27" s="11"/>
      <c r="F27" s="11"/>
      <c r="G27" s="11"/>
      <c r="H27" s="11"/>
      <c r="I27" s="11">
        <v>89</v>
      </c>
      <c r="J27" s="11"/>
      <c r="K27" s="11"/>
      <c r="L27" s="11"/>
      <c r="M27" s="11"/>
      <c r="N27" s="11"/>
      <c r="O27" s="11"/>
      <c r="P27" s="11"/>
      <c r="Q27" s="11"/>
    </row>
    <row r="28" spans="1:17" ht="12.75" customHeight="1">
      <c r="A28" s="13" t="s">
        <v>1200</v>
      </c>
      <c r="B28" s="11">
        <f>SUM(J28:AV28)</f>
        <v>0</v>
      </c>
      <c r="C28" s="11"/>
      <c r="D28" s="11"/>
      <c r="E28" s="11"/>
      <c r="F28" s="11"/>
      <c r="G28" s="11"/>
      <c r="H28" s="11"/>
      <c r="I28" s="11">
        <v>68</v>
      </c>
      <c r="J28" s="11"/>
      <c r="K28" s="11"/>
      <c r="L28" s="11"/>
      <c r="M28" s="11"/>
      <c r="N28" s="11"/>
      <c r="O28" s="11"/>
      <c r="P28" s="11"/>
      <c r="Q28" s="11"/>
    </row>
    <row r="29" spans="1:17" ht="12.75" customHeight="1">
      <c r="A29" s="11" t="s">
        <v>1197</v>
      </c>
      <c r="B29" s="11">
        <v>66</v>
      </c>
      <c r="C29" s="11"/>
      <c r="D29" s="11"/>
      <c r="E29" s="11"/>
      <c r="F29" s="11"/>
      <c r="G29" s="11"/>
      <c r="H29" s="11"/>
      <c r="I29" s="11">
        <v>69</v>
      </c>
      <c r="J29" s="11"/>
      <c r="K29" s="11"/>
      <c r="L29" s="11"/>
      <c r="M29" s="11"/>
      <c r="N29" s="11"/>
      <c r="O29" s="11"/>
      <c r="P29" s="11"/>
      <c r="Q29" s="11"/>
    </row>
    <row r="30" spans="1:17" ht="12.75" customHeight="1">
      <c r="A30" s="11" t="s">
        <v>1228</v>
      </c>
      <c r="B30" s="11">
        <f>SUM(J30:AV30)</f>
        <v>0</v>
      </c>
      <c r="C30" s="11"/>
      <c r="D30" s="11"/>
      <c r="E30" s="11"/>
      <c r="F30" s="11"/>
      <c r="G30" s="11"/>
      <c r="H30" s="11"/>
      <c r="I30" s="11">
        <v>40</v>
      </c>
      <c r="J30" s="11"/>
      <c r="K30" s="11"/>
      <c r="L30" s="11"/>
      <c r="M30" s="11"/>
      <c r="N30" s="11"/>
      <c r="O30" s="11"/>
      <c r="P30" s="11"/>
      <c r="Q30" s="11"/>
    </row>
    <row r="31" spans="1:17" ht="12.75" customHeight="1">
      <c r="A31" s="11" t="s">
        <v>1229</v>
      </c>
      <c r="B31" s="11">
        <f>SUM(J31:AV31)</f>
        <v>0</v>
      </c>
      <c r="C31" s="11"/>
      <c r="D31" s="11"/>
      <c r="E31" s="11"/>
      <c r="F31" s="11"/>
      <c r="G31" s="11"/>
      <c r="H31" s="11"/>
      <c r="I31" s="11">
        <v>40</v>
      </c>
      <c r="J31" s="11"/>
      <c r="K31" s="11"/>
      <c r="L31" s="11"/>
      <c r="M31" s="11"/>
      <c r="N31" s="11"/>
      <c r="O31" s="11"/>
      <c r="P31" s="11"/>
      <c r="Q31" s="11"/>
    </row>
    <row r="32" spans="1:17" ht="12.75" customHeight="1">
      <c r="A32" s="11" t="s">
        <v>1232</v>
      </c>
      <c r="B32" s="11">
        <f>SUM(J32:AV32)</f>
        <v>0</v>
      </c>
      <c r="C32" s="11"/>
      <c r="D32" s="11"/>
      <c r="E32" s="11"/>
      <c r="F32" s="11"/>
      <c r="G32" s="11"/>
      <c r="H32" s="11">
        <v>39</v>
      </c>
      <c r="I32" s="11"/>
      <c r="J32" s="11"/>
      <c r="K32" s="11"/>
      <c r="L32" s="11"/>
      <c r="M32" s="11"/>
      <c r="N32" s="11"/>
      <c r="O32" s="11"/>
      <c r="P32" s="11"/>
      <c r="Q32" s="11"/>
    </row>
    <row r="33" spans="1:18" ht="12.75" customHeight="1">
      <c r="A33" s="11" t="s">
        <v>1230</v>
      </c>
      <c r="B33" s="11">
        <v>39</v>
      </c>
      <c r="C33" s="11"/>
      <c r="D33" s="11"/>
      <c r="E33" s="11"/>
      <c r="F33" s="11"/>
      <c r="G33" s="11">
        <v>39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8" ht="12.75" customHeight="1">
      <c r="A34" s="11" t="s">
        <v>1231</v>
      </c>
      <c r="B34" s="11">
        <v>39</v>
      </c>
      <c r="C34" s="11"/>
      <c r="D34" s="11"/>
      <c r="E34" s="11"/>
      <c r="F34" s="11"/>
      <c r="G34" s="11">
        <v>39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8" ht="12.75" customHeight="1">
      <c r="A35" s="11" t="s">
        <v>1236</v>
      </c>
      <c r="B35" s="11">
        <v>37</v>
      </c>
      <c r="C35" s="11"/>
      <c r="D35" s="11"/>
      <c r="E35" s="11"/>
      <c r="F35" s="11"/>
      <c r="G35" s="11">
        <v>37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8" ht="12.75" customHeight="1">
      <c r="A36" s="13" t="s">
        <v>1242</v>
      </c>
      <c r="B36" s="11">
        <f>SUM(J36:AV36)</f>
        <v>0</v>
      </c>
      <c r="C36" s="11"/>
      <c r="D36" s="11"/>
      <c r="E36" s="11"/>
      <c r="F36" s="11"/>
      <c r="G36" s="11"/>
      <c r="H36" s="11"/>
      <c r="I36" s="11">
        <v>34</v>
      </c>
      <c r="J36" s="11"/>
      <c r="K36" s="11"/>
      <c r="L36" s="11"/>
      <c r="M36" s="11"/>
      <c r="N36" s="11"/>
      <c r="O36" s="11"/>
      <c r="P36" s="11"/>
      <c r="Q36" s="11"/>
    </row>
    <row r="37" spans="1:18" ht="12.75" customHeight="1">
      <c r="A37" s="13" t="s">
        <v>1134</v>
      </c>
      <c r="B37" s="11">
        <f>SUM(Hobused_koos!P73:AX73)</f>
        <v>0</v>
      </c>
      <c r="C37" s="11"/>
      <c r="D37" s="11"/>
      <c r="E37" s="11"/>
      <c r="F37" s="11"/>
      <c r="G37" s="11"/>
      <c r="H37" s="11">
        <v>174</v>
      </c>
      <c r="I37" s="11"/>
      <c r="J37" s="11"/>
      <c r="K37" s="11"/>
      <c r="L37" s="11"/>
      <c r="M37" s="11"/>
      <c r="N37" s="11"/>
      <c r="O37" s="11"/>
      <c r="P37" s="11"/>
      <c r="Q37" s="11"/>
    </row>
    <row r="38" spans="1:18" ht="12.75" customHeight="1">
      <c r="A38" s="11" t="s">
        <v>1205</v>
      </c>
      <c r="B38" s="11">
        <v>32</v>
      </c>
      <c r="C38" s="11"/>
      <c r="D38" s="11"/>
      <c r="E38" s="11"/>
      <c r="F38" s="11"/>
      <c r="G38" s="11"/>
      <c r="H38" s="11">
        <v>66</v>
      </c>
      <c r="I38" s="11"/>
      <c r="J38" s="11"/>
      <c r="K38" s="11"/>
      <c r="L38" s="11"/>
      <c r="M38" s="11"/>
      <c r="N38" s="11"/>
      <c r="O38" s="11"/>
      <c r="P38" s="11"/>
      <c r="Q38" s="11"/>
    </row>
    <row r="39" spans="1:18" ht="12.75" customHeight="1">
      <c r="A39" s="11" t="s">
        <v>1269</v>
      </c>
      <c r="B39" s="11">
        <v>32</v>
      </c>
      <c r="C39" s="11"/>
      <c r="D39" s="11"/>
      <c r="E39" s="11"/>
      <c r="F39" s="11"/>
      <c r="G39" s="11"/>
      <c r="H39" s="11">
        <v>32</v>
      </c>
      <c r="I39" s="11"/>
      <c r="J39" s="11"/>
      <c r="K39" s="11"/>
      <c r="L39" s="11"/>
      <c r="M39" s="11"/>
      <c r="N39" s="11"/>
      <c r="O39" s="11"/>
      <c r="P39" s="11"/>
      <c r="Q39" s="11"/>
    </row>
    <row r="40" spans="1:18" ht="12.75" customHeight="1">
      <c r="A40" s="11" t="s">
        <v>1270</v>
      </c>
      <c r="B40" s="11">
        <v>32</v>
      </c>
      <c r="C40" s="11"/>
      <c r="D40" s="11"/>
      <c r="E40" s="11"/>
      <c r="F40" s="11"/>
      <c r="G40" s="11"/>
      <c r="H40" s="11">
        <v>32</v>
      </c>
      <c r="I40" s="11"/>
      <c r="J40" s="11"/>
      <c r="K40" s="11"/>
      <c r="L40" s="11"/>
      <c r="M40" s="11"/>
      <c r="N40" s="11"/>
      <c r="O40" s="11"/>
      <c r="P40" s="11"/>
      <c r="Q40" s="11"/>
    </row>
    <row r="41" spans="1:18" ht="12.75" customHeight="1">
      <c r="A41" s="11" t="s">
        <v>1293</v>
      </c>
      <c r="B41" s="11">
        <f>SUM(J41:AV41)</f>
        <v>0</v>
      </c>
      <c r="C41" s="11"/>
      <c r="D41" s="11"/>
      <c r="E41" s="11"/>
      <c r="F41" s="11"/>
      <c r="G41" s="11"/>
      <c r="H41" s="11"/>
      <c r="I41" s="11">
        <v>30</v>
      </c>
      <c r="J41" s="11"/>
      <c r="K41" s="11"/>
      <c r="L41" s="11"/>
      <c r="M41" s="11"/>
      <c r="N41" s="11"/>
      <c r="O41" s="11"/>
      <c r="P41" s="11"/>
      <c r="Q41" s="11"/>
    </row>
    <row r="42" spans="1:18" ht="12.75" customHeight="1">
      <c r="A42" s="11" t="s">
        <v>1294</v>
      </c>
      <c r="B42" s="11">
        <f>SUM(J42:AV42)</f>
        <v>0</v>
      </c>
      <c r="C42" s="11"/>
      <c r="D42" s="11"/>
      <c r="E42" s="11"/>
      <c r="F42" s="11"/>
      <c r="G42" s="11"/>
      <c r="H42" s="11"/>
      <c r="I42" s="11">
        <v>30</v>
      </c>
      <c r="J42" s="11"/>
      <c r="K42" s="11"/>
      <c r="L42" s="11"/>
      <c r="M42" s="11"/>
      <c r="N42" s="11"/>
      <c r="O42" s="11"/>
      <c r="P42" s="11"/>
      <c r="Q42" s="11"/>
    </row>
    <row r="43" spans="1:18" ht="12.75" customHeight="1">
      <c r="A43" s="11" t="s">
        <v>1225</v>
      </c>
      <c r="B43" s="11">
        <v>30</v>
      </c>
      <c r="C43" s="11"/>
      <c r="D43" s="11"/>
      <c r="E43" s="11"/>
      <c r="F43" s="11"/>
      <c r="G43" s="11"/>
      <c r="H43" s="11">
        <v>30</v>
      </c>
      <c r="I43" s="11"/>
      <c r="J43" s="11"/>
      <c r="K43" s="11"/>
      <c r="L43" s="11"/>
      <c r="M43" s="11"/>
      <c r="N43" s="11"/>
      <c r="O43" s="11"/>
      <c r="P43" s="11"/>
      <c r="Q43" s="11"/>
    </row>
    <row r="44" spans="1:18" ht="12.75" customHeight="1">
      <c r="A44" s="11" t="s">
        <v>1153</v>
      </c>
      <c r="B44" s="11">
        <f>SUM(Hobused_koos!P82:AX82)</f>
        <v>40</v>
      </c>
      <c r="C44" s="11"/>
      <c r="D44" s="11"/>
      <c r="E44" s="11"/>
      <c r="F44" s="11"/>
      <c r="G44" s="11"/>
      <c r="H44" s="11">
        <v>128</v>
      </c>
      <c r="I44" s="11"/>
      <c r="J44" s="11"/>
      <c r="K44" s="11"/>
      <c r="L44" s="11"/>
      <c r="M44" s="11"/>
      <c r="N44" s="11"/>
      <c r="O44" s="11"/>
      <c r="P44" s="11"/>
      <c r="Q44" s="11"/>
    </row>
    <row r="45" spans="1:18" ht="12.75" customHeight="1">
      <c r="A45" s="14" t="s">
        <v>1046</v>
      </c>
      <c r="B45" s="12">
        <v>1188.2</v>
      </c>
      <c r="C45" s="15"/>
      <c r="D45" s="16">
        <v>206.2</v>
      </c>
      <c r="E45" s="11">
        <v>428</v>
      </c>
      <c r="F45" s="11">
        <v>522</v>
      </c>
      <c r="G45" s="11">
        <v>32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2.75" customHeight="1">
      <c r="A46" s="11" t="s">
        <v>1057</v>
      </c>
      <c r="B46" s="11">
        <v>638.70000000000005</v>
      </c>
      <c r="C46" s="16"/>
      <c r="D46" s="16"/>
      <c r="E46" s="11"/>
      <c r="F46" s="11">
        <v>44</v>
      </c>
      <c r="G46" s="11">
        <v>98</v>
      </c>
      <c r="H46" s="11">
        <v>360</v>
      </c>
      <c r="I46" s="11">
        <v>213</v>
      </c>
      <c r="J46" s="11">
        <v>240</v>
      </c>
      <c r="K46" s="11"/>
      <c r="L46" s="11"/>
      <c r="M46" s="11"/>
      <c r="N46" s="11"/>
      <c r="O46" s="11"/>
      <c r="P46" s="11"/>
      <c r="Q46" s="11"/>
      <c r="R46" s="11"/>
    </row>
    <row r="47" spans="1:18" ht="12.75" customHeight="1">
      <c r="A47" s="11" t="s">
        <v>1065</v>
      </c>
      <c r="B47" s="11">
        <v>614</v>
      </c>
      <c r="C47" s="16"/>
      <c r="D47" s="16"/>
      <c r="E47" s="11"/>
      <c r="F47" s="11"/>
      <c r="G47" s="11">
        <v>135</v>
      </c>
      <c r="H47" s="11">
        <v>286</v>
      </c>
      <c r="I47" s="11">
        <v>193</v>
      </c>
      <c r="J47" s="11"/>
      <c r="K47" s="11"/>
      <c r="L47" s="11"/>
      <c r="M47" s="11"/>
      <c r="N47" s="13"/>
      <c r="O47" s="11"/>
      <c r="P47" s="11"/>
      <c r="Q47" s="11"/>
      <c r="R47" s="11"/>
    </row>
    <row r="48" spans="1:18" ht="12.75" customHeight="1">
      <c r="A48" s="17" t="s">
        <v>1076</v>
      </c>
      <c r="B48" s="11">
        <v>522</v>
      </c>
      <c r="C48" s="16"/>
      <c r="D48" s="16"/>
      <c r="E48" s="11"/>
      <c r="F48" s="11">
        <v>301</v>
      </c>
      <c r="G48" s="11">
        <v>221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2.75" customHeight="1">
      <c r="A49" s="11" t="s">
        <v>1089</v>
      </c>
      <c r="B49" s="11">
        <v>472.5</v>
      </c>
      <c r="C49" s="16"/>
      <c r="D49" s="16"/>
      <c r="E49" s="11"/>
      <c r="F49" s="11"/>
      <c r="G49" s="11">
        <v>136</v>
      </c>
      <c r="H49" s="11">
        <v>89</v>
      </c>
      <c r="I49" s="11">
        <v>295</v>
      </c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2.75" customHeight="1">
      <c r="A50" s="11" t="s">
        <v>1221</v>
      </c>
      <c r="B50" s="11">
        <v>42</v>
      </c>
      <c r="C50" s="16"/>
      <c r="D50" s="16"/>
      <c r="E50" s="11">
        <v>42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2.75" customHeight="1">
      <c r="A51" s="11" t="s">
        <v>1139</v>
      </c>
      <c r="B51" s="11">
        <v>167</v>
      </c>
      <c r="C51" s="16"/>
      <c r="D51" s="16"/>
      <c r="E51" s="11"/>
      <c r="F51" s="11"/>
      <c r="G51" s="11">
        <v>135</v>
      </c>
      <c r="H51" s="11">
        <v>32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</row>
  </sheetData>
  <pageMargins left="0.70000000000000007" right="0.70000000000000007" top="1.4389763779527549" bottom="1.4389763779527549" header="1.0452755905511799" footer="1.0452755905511799"/>
  <pageSetup paperSize="0" fitToWidth="0" fitToHeight="0" pageOrder="overThenDown" orientation="portrait" horizontalDpi="0" verticalDpi="0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663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Hobused_koos</vt:lpstr>
      <vt:lpstr>aegunud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Greta</dc:creator>
  <cp:lastModifiedBy>Doris</cp:lastModifiedBy>
  <cp:revision>43</cp:revision>
  <dcterms:created xsi:type="dcterms:W3CDTF">2018-11-01T17:11:52Z</dcterms:created>
  <dcterms:modified xsi:type="dcterms:W3CDTF">2020-01-06T12:00:59Z</dcterms:modified>
</cp:coreProperties>
</file>