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\Downloads\"/>
    </mc:Choice>
  </mc:AlternateContent>
  <xr:revisionPtr revIDLastSave="0" documentId="13_ncr:1_{2F699C8E-059A-443E-A52B-C0CE2F8C1357}" xr6:coauthVersionLast="38" xr6:coauthVersionMax="38" xr10:uidLastSave="{00000000-0000-0000-0000-000000000000}"/>
  <bookViews>
    <workbookView xWindow="0" yWindow="0" windowWidth="24000" windowHeight="9255" xr2:uid="{00000000-000D-0000-FFFF-FFFF00000000}"/>
  </bookViews>
  <sheets>
    <sheet name="Hobused_koos" sheetId="1" r:id="rId1"/>
    <sheet name="aegunu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2" l="1"/>
  <c r="B37" i="2"/>
  <c r="B42" i="2"/>
  <c r="B41" i="2"/>
  <c r="B36" i="2"/>
  <c r="B32" i="2"/>
  <c r="B31" i="2"/>
  <c r="B30" i="2"/>
  <c r="B28" i="2"/>
  <c r="B25" i="2"/>
  <c r="B24" i="2"/>
  <c r="B23" i="2"/>
  <c r="B20" i="2"/>
  <c r="B18" i="2"/>
  <c r="B17" i="2"/>
  <c r="B16" i="2"/>
  <c r="B15" i="2"/>
  <c r="B14" i="2"/>
  <c r="B11" i="2"/>
  <c r="B10" i="2"/>
  <c r="B5" i="2"/>
  <c r="B3" i="2"/>
  <c r="C380" i="1"/>
  <c r="B380" i="1"/>
  <c r="C379" i="1"/>
  <c r="B379" i="1" s="1"/>
  <c r="C378" i="1"/>
  <c r="B378" i="1" s="1"/>
  <c r="C377" i="1"/>
  <c r="B377" i="1" s="1"/>
  <c r="C376" i="1"/>
  <c r="B376" i="1" s="1"/>
  <c r="C375" i="1"/>
  <c r="B375" i="1" s="1"/>
  <c r="C374" i="1"/>
  <c r="B374" i="1" s="1"/>
  <c r="C373" i="1"/>
  <c r="B373" i="1" s="1"/>
  <c r="C372" i="1"/>
  <c r="B372" i="1" s="1"/>
  <c r="C229" i="1"/>
  <c r="B229" i="1" s="1"/>
  <c r="C298" i="1"/>
  <c r="B298" i="1" s="1"/>
  <c r="C297" i="1"/>
  <c r="B297" i="1" s="1"/>
  <c r="C341" i="1"/>
  <c r="B341" i="1" s="1"/>
  <c r="C340" i="1"/>
  <c r="B340" i="1" s="1"/>
  <c r="C339" i="1"/>
  <c r="B339" i="1" s="1"/>
  <c r="C352" i="1"/>
  <c r="B352" i="1" s="1"/>
  <c r="C351" i="1"/>
  <c r="B351" i="1" s="1"/>
  <c r="C265" i="1"/>
  <c r="B265" i="1" s="1"/>
  <c r="C184" i="1"/>
  <c r="B184" i="1" s="1"/>
  <c r="C238" i="1"/>
  <c r="B238" i="1" s="1"/>
  <c r="C202" i="1"/>
  <c r="B202" i="1" s="1"/>
  <c r="C201" i="1"/>
  <c r="B201" i="1" s="1"/>
  <c r="C300" i="1"/>
  <c r="B300" i="1" s="1"/>
  <c r="C260" i="1"/>
  <c r="B260" i="1" s="1"/>
  <c r="C350" i="1"/>
  <c r="B350" i="1" s="1"/>
  <c r="C349" i="1"/>
  <c r="B349" i="1" s="1"/>
  <c r="C235" i="1"/>
  <c r="B235" i="1" s="1"/>
  <c r="C348" i="1"/>
  <c r="B348" i="1" s="1"/>
  <c r="C347" i="1"/>
  <c r="B347" i="1" s="1"/>
  <c r="C346" i="1"/>
  <c r="B346" i="1" s="1"/>
  <c r="C345" i="1"/>
  <c r="B345" i="1" s="1"/>
  <c r="C338" i="1"/>
  <c r="B338" i="1" s="1"/>
  <c r="C152" i="1"/>
  <c r="B152" i="1" s="1"/>
  <c r="C157" i="1"/>
  <c r="B157" i="1" s="1"/>
  <c r="C140" i="1"/>
  <c r="B140" i="1" s="1"/>
  <c r="C139" i="1"/>
  <c r="B139" i="1" s="1"/>
  <c r="C138" i="1"/>
  <c r="B138" i="1" s="1"/>
  <c r="C193" i="1"/>
  <c r="B193" i="1" s="1"/>
  <c r="C192" i="1"/>
  <c r="B192" i="1" s="1"/>
  <c r="C213" i="1"/>
  <c r="B213" i="1" s="1"/>
  <c r="C320" i="1"/>
  <c r="B320" i="1" s="1"/>
  <c r="C319" i="1"/>
  <c r="B319" i="1" s="1"/>
  <c r="C318" i="1"/>
  <c r="B318" i="1" s="1"/>
  <c r="C163" i="1"/>
  <c r="B163" i="1" s="1"/>
  <c r="C317" i="1"/>
  <c r="B317" i="1" s="1"/>
  <c r="C262" i="1"/>
  <c r="B262" i="1" s="1"/>
  <c r="C253" i="1"/>
  <c r="B253" i="1" s="1"/>
  <c r="C150" i="1"/>
  <c r="B150" i="1" s="1"/>
  <c r="C232" i="1"/>
  <c r="B232" i="1"/>
  <c r="C93" i="1"/>
  <c r="B93" i="1" s="1"/>
  <c r="C171" i="1"/>
  <c r="B171" i="1" s="1"/>
  <c r="C241" i="1"/>
  <c r="B241" i="1" s="1"/>
  <c r="C199" i="1"/>
  <c r="B199" i="1" s="1"/>
  <c r="C153" i="1"/>
  <c r="B153" i="1" s="1"/>
  <c r="C187" i="1"/>
  <c r="B187" i="1" s="1"/>
  <c r="C130" i="1"/>
  <c r="B130" i="1" s="1"/>
  <c r="C128" i="1"/>
  <c r="B128" i="1"/>
  <c r="D359" i="1"/>
  <c r="C359" i="1"/>
  <c r="D358" i="1"/>
  <c r="C358" i="1"/>
  <c r="B358" i="1" s="1"/>
  <c r="D357" i="1"/>
  <c r="C357" i="1"/>
  <c r="B357" i="1" s="1"/>
  <c r="D356" i="1"/>
  <c r="C356" i="1"/>
  <c r="B356" i="1" s="1"/>
  <c r="D355" i="1"/>
  <c r="C355" i="1"/>
  <c r="D354" i="1"/>
  <c r="C354" i="1"/>
  <c r="D266" i="1"/>
  <c r="C266" i="1"/>
  <c r="D203" i="1"/>
  <c r="B203" i="1" s="1"/>
  <c r="C203" i="1"/>
  <c r="D135" i="1"/>
  <c r="C135" i="1"/>
  <c r="B135" i="1" s="1"/>
  <c r="D216" i="1"/>
  <c r="C216" i="1"/>
  <c r="B216" i="1" s="1"/>
  <c r="D188" i="1"/>
  <c r="C188" i="1"/>
  <c r="B188" i="1" s="1"/>
  <c r="D148" i="1"/>
  <c r="C148" i="1"/>
  <c r="B148" i="1" s="1"/>
  <c r="D154" i="1"/>
  <c r="C154" i="1"/>
  <c r="D218" i="1"/>
  <c r="C218" i="1"/>
  <c r="D129" i="1"/>
  <c r="C129" i="1"/>
  <c r="D371" i="1"/>
  <c r="C371" i="1"/>
  <c r="B371" i="1"/>
  <c r="D177" i="1"/>
  <c r="C177" i="1"/>
  <c r="B177" i="1" s="1"/>
  <c r="D158" i="1"/>
  <c r="C158" i="1"/>
  <c r="B158" i="1" s="1"/>
  <c r="D137" i="1"/>
  <c r="C137" i="1"/>
  <c r="B137" i="1" s="1"/>
  <c r="D208" i="1"/>
  <c r="C208" i="1"/>
  <c r="B208" i="1" s="1"/>
  <c r="D69" i="1"/>
  <c r="C69" i="1"/>
  <c r="D106" i="1"/>
  <c r="C106" i="1"/>
  <c r="D94" i="1"/>
  <c r="C94" i="1"/>
  <c r="D107" i="1"/>
  <c r="B107" i="1" s="1"/>
  <c r="C107" i="1"/>
  <c r="D97" i="1"/>
  <c r="C97" i="1"/>
  <c r="B97" i="1" s="1"/>
  <c r="D178" i="1"/>
  <c r="C178" i="1"/>
  <c r="B178" i="1" s="1"/>
  <c r="D110" i="1"/>
  <c r="C110" i="1"/>
  <c r="B110" i="1" s="1"/>
  <c r="D109" i="1"/>
  <c r="C109" i="1"/>
  <c r="B109" i="1"/>
  <c r="D149" i="1"/>
  <c r="C149" i="1"/>
  <c r="F133" i="1"/>
  <c r="E133" i="1"/>
  <c r="D133" i="1"/>
  <c r="B133" i="1" s="1"/>
  <c r="C133" i="1"/>
  <c r="D142" i="1"/>
  <c r="C142" i="1"/>
  <c r="B142" i="1" s="1"/>
  <c r="D85" i="1"/>
  <c r="C85" i="1"/>
  <c r="B85" i="1" s="1"/>
  <c r="D299" i="1"/>
  <c r="C299" i="1"/>
  <c r="B299" i="1" s="1"/>
  <c r="D87" i="1"/>
  <c r="C87" i="1"/>
  <c r="B87" i="1"/>
  <c r="D370" i="1"/>
  <c r="C370" i="1"/>
  <c r="D121" i="1"/>
  <c r="C121" i="1"/>
  <c r="B121" i="1" s="1"/>
  <c r="D111" i="1"/>
  <c r="C111" i="1"/>
  <c r="E369" i="1"/>
  <c r="C369" i="1"/>
  <c r="B369" i="1"/>
  <c r="E368" i="1"/>
  <c r="B368" i="1" s="1"/>
  <c r="C368" i="1"/>
  <c r="C367" i="1"/>
  <c r="B367" i="1" s="1"/>
  <c r="C366" i="1"/>
  <c r="B366" i="1" s="1"/>
  <c r="C365" i="1"/>
  <c r="B365" i="1" s="1"/>
  <c r="G270" i="1"/>
  <c r="D270" i="1"/>
  <c r="C270" i="1"/>
  <c r="G364" i="1"/>
  <c r="C364" i="1"/>
  <c r="B364" i="1"/>
  <c r="G363" i="1"/>
  <c r="B363" i="1" s="1"/>
  <c r="C363" i="1"/>
  <c r="G362" i="1"/>
  <c r="C362" i="1"/>
  <c r="B362" i="1" s="1"/>
  <c r="G361" i="1"/>
  <c r="C361" i="1"/>
  <c r="G360" i="1"/>
  <c r="C360" i="1"/>
  <c r="B360" i="1" s="1"/>
  <c r="E230" i="1"/>
  <c r="D230" i="1"/>
  <c r="C230" i="1"/>
  <c r="B230" i="1" s="1"/>
  <c r="F353" i="1"/>
  <c r="C353" i="1"/>
  <c r="E118" i="1"/>
  <c r="C118" i="1"/>
  <c r="F344" i="1"/>
  <c r="C344" i="1"/>
  <c r="B344" i="1" s="1"/>
  <c r="F207" i="1"/>
  <c r="D207" i="1"/>
  <c r="C207" i="1"/>
  <c r="F343" i="1"/>
  <c r="C343" i="1"/>
  <c r="B343" i="1" s="1"/>
  <c r="E237" i="1"/>
  <c r="D237" i="1"/>
  <c r="C237" i="1"/>
  <c r="B237" i="1" s="1"/>
  <c r="F342" i="1"/>
  <c r="C342" i="1"/>
  <c r="E222" i="1"/>
  <c r="D222" i="1"/>
  <c r="C222" i="1"/>
  <c r="E221" i="1"/>
  <c r="C221" i="1"/>
  <c r="B221" i="1" s="1"/>
  <c r="E220" i="1"/>
  <c r="D220" i="1"/>
  <c r="C220" i="1"/>
  <c r="B220" i="1" s="1"/>
  <c r="E219" i="1"/>
  <c r="D219" i="1"/>
  <c r="C219" i="1"/>
  <c r="E61" i="1"/>
  <c r="D61" i="1"/>
  <c r="C61" i="1"/>
  <c r="E337" i="1"/>
  <c r="C337" i="1"/>
  <c r="B337" i="1" s="1"/>
  <c r="E175" i="1"/>
  <c r="B175" i="1" s="1"/>
  <c r="C175" i="1"/>
  <c r="G336" i="1"/>
  <c r="C336" i="1"/>
  <c r="G335" i="1"/>
  <c r="C335" i="1"/>
  <c r="B335" i="1" s="1"/>
  <c r="C334" i="1"/>
  <c r="B334" i="1"/>
  <c r="C333" i="1"/>
  <c r="B333" i="1" s="1"/>
  <c r="E332" i="1"/>
  <c r="C332" i="1"/>
  <c r="B332" i="1" s="1"/>
  <c r="E92" i="1"/>
  <c r="D92" i="1"/>
  <c r="C92" i="1"/>
  <c r="E331" i="1"/>
  <c r="C331" i="1"/>
  <c r="B331" i="1" s="1"/>
  <c r="E330" i="1"/>
  <c r="C330" i="1"/>
  <c r="E329" i="1"/>
  <c r="C329" i="1"/>
  <c r="E328" i="1"/>
  <c r="C328" i="1"/>
  <c r="B328" i="1" s="1"/>
  <c r="E327" i="1"/>
  <c r="B327" i="1" s="1"/>
  <c r="C327" i="1"/>
  <c r="E264" i="1"/>
  <c r="C264" i="1"/>
  <c r="E326" i="1"/>
  <c r="C326" i="1"/>
  <c r="B326" i="1" s="1"/>
  <c r="E166" i="1"/>
  <c r="D166" i="1"/>
  <c r="C166" i="1"/>
  <c r="E325" i="1"/>
  <c r="C325" i="1"/>
  <c r="B325" i="1" s="1"/>
  <c r="E324" i="1"/>
  <c r="B324" i="1" s="1"/>
  <c r="C324" i="1"/>
  <c r="F234" i="1"/>
  <c r="D234" i="1"/>
  <c r="B234" i="1" s="1"/>
  <c r="C234" i="1"/>
  <c r="F323" i="1"/>
  <c r="C323" i="1"/>
  <c r="C322" i="1"/>
  <c r="B322" i="1" s="1"/>
  <c r="C321" i="1"/>
  <c r="B321" i="1"/>
  <c r="E117" i="1"/>
  <c r="C117" i="1"/>
  <c r="E316" i="1"/>
  <c r="C316" i="1"/>
  <c r="B316" i="1" s="1"/>
  <c r="F315" i="1"/>
  <c r="B315" i="1" s="1"/>
  <c r="C315" i="1"/>
  <c r="F263" i="1"/>
  <c r="D263" i="1"/>
  <c r="B263" i="1" s="1"/>
  <c r="C263" i="1"/>
  <c r="F314" i="1"/>
  <c r="C314" i="1"/>
  <c r="F313" i="1"/>
  <c r="C313" i="1"/>
  <c r="B313" i="1" s="1"/>
  <c r="F312" i="1"/>
  <c r="C312" i="1"/>
  <c r="B312" i="1" s="1"/>
  <c r="G311" i="1"/>
  <c r="C311" i="1"/>
  <c r="B311" i="1"/>
  <c r="G310" i="1"/>
  <c r="B310" i="1" s="1"/>
  <c r="C310" i="1"/>
  <c r="G309" i="1"/>
  <c r="C309" i="1"/>
  <c r="B309" i="1" s="1"/>
  <c r="G308" i="1"/>
  <c r="C308" i="1"/>
  <c r="G307" i="1"/>
  <c r="C307" i="1"/>
  <c r="B307" i="1"/>
  <c r="C306" i="1"/>
  <c r="B306" i="1" s="1"/>
  <c r="C305" i="1"/>
  <c r="B305" i="1"/>
  <c r="G304" i="1"/>
  <c r="B304" i="1" s="1"/>
  <c r="C304" i="1"/>
  <c r="G303" i="1"/>
  <c r="C303" i="1"/>
  <c r="B303" i="1" s="1"/>
  <c r="E302" i="1"/>
  <c r="C302" i="1"/>
  <c r="F301" i="1"/>
  <c r="C301" i="1"/>
  <c r="B301" i="1"/>
  <c r="C296" i="1"/>
  <c r="B296" i="1" s="1"/>
  <c r="G295" i="1"/>
  <c r="C295" i="1"/>
  <c r="B295" i="1" s="1"/>
  <c r="G294" i="1"/>
  <c r="C294" i="1"/>
  <c r="B294" i="1" s="1"/>
  <c r="G293" i="1"/>
  <c r="C293" i="1"/>
  <c r="C292" i="1"/>
  <c r="B292" i="1" s="1"/>
  <c r="C291" i="1"/>
  <c r="B291" i="1"/>
  <c r="C290" i="1"/>
  <c r="B290" i="1" s="1"/>
  <c r="C289" i="1"/>
  <c r="B289" i="1" s="1"/>
  <c r="C288" i="1"/>
  <c r="B288" i="1" s="1"/>
  <c r="C287" i="1"/>
  <c r="B287" i="1" s="1"/>
  <c r="C286" i="1"/>
  <c r="B286" i="1" s="1"/>
  <c r="C285" i="1"/>
  <c r="B285" i="1"/>
  <c r="C284" i="1"/>
  <c r="B284" i="1" s="1"/>
  <c r="F283" i="1"/>
  <c r="C283" i="1"/>
  <c r="B283" i="1"/>
  <c r="F282" i="1"/>
  <c r="B282" i="1" s="1"/>
  <c r="C282" i="1"/>
  <c r="C281" i="1"/>
  <c r="B281" i="1" s="1"/>
  <c r="C280" i="1"/>
  <c r="B280" i="1" s="1"/>
  <c r="C279" i="1"/>
  <c r="B279" i="1" s="1"/>
  <c r="C278" i="1"/>
  <c r="B278" i="1"/>
  <c r="C277" i="1"/>
  <c r="B277" i="1" s="1"/>
  <c r="C210" i="1"/>
  <c r="B210" i="1"/>
  <c r="E276" i="1"/>
  <c r="C276" i="1"/>
  <c r="E275" i="1"/>
  <c r="C275" i="1"/>
  <c r="B275" i="1" s="1"/>
  <c r="C274" i="1"/>
  <c r="B274" i="1" s="1"/>
  <c r="C273" i="1"/>
  <c r="B273" i="1" s="1"/>
  <c r="C272" i="1"/>
  <c r="B272" i="1"/>
  <c r="C271" i="1"/>
  <c r="B271" i="1" s="1"/>
  <c r="F269" i="1"/>
  <c r="C269" i="1"/>
  <c r="B269" i="1"/>
  <c r="G268" i="1"/>
  <c r="F268" i="1"/>
  <c r="C268" i="1"/>
  <c r="B268" i="1"/>
  <c r="E100" i="1"/>
  <c r="D100" i="1"/>
  <c r="C100" i="1"/>
  <c r="B100" i="1"/>
  <c r="C267" i="1"/>
  <c r="B267" i="1" s="1"/>
  <c r="C261" i="1"/>
  <c r="B261" i="1"/>
  <c r="E115" i="1"/>
  <c r="B115" i="1" s="1"/>
  <c r="D115" i="1"/>
  <c r="C115" i="1"/>
  <c r="E132" i="1"/>
  <c r="B132" i="1" s="1"/>
  <c r="D132" i="1"/>
  <c r="C132" i="1"/>
  <c r="G259" i="1"/>
  <c r="B259" i="1" s="1"/>
  <c r="C259" i="1"/>
  <c r="G258" i="1"/>
  <c r="C258" i="1"/>
  <c r="B258" i="1" s="1"/>
  <c r="C257" i="1"/>
  <c r="B257" i="1" s="1"/>
  <c r="C256" i="1"/>
  <c r="B256" i="1" s="1"/>
  <c r="C255" i="1"/>
  <c r="B255" i="1"/>
  <c r="C254" i="1"/>
  <c r="B254" i="1" s="1"/>
  <c r="F252" i="1"/>
  <c r="C252" i="1"/>
  <c r="B252" i="1" s="1"/>
  <c r="C251" i="1"/>
  <c r="B251" i="1" s="1"/>
  <c r="C250" i="1"/>
  <c r="B250" i="1" s="1"/>
  <c r="C249" i="1"/>
  <c r="B249" i="1"/>
  <c r="G161" i="1"/>
  <c r="C161" i="1"/>
  <c r="B161" i="1" s="1"/>
  <c r="F248" i="1"/>
  <c r="E248" i="1"/>
  <c r="C248" i="1"/>
  <c r="E50" i="1"/>
  <c r="D50" i="1"/>
  <c r="C50" i="1"/>
  <c r="B50" i="1" s="1"/>
  <c r="C247" i="1"/>
  <c r="B247" i="1"/>
  <c r="E49" i="1"/>
  <c r="D49" i="1"/>
  <c r="B49" i="1" s="1"/>
  <c r="C49" i="1"/>
  <c r="E246" i="1"/>
  <c r="C246" i="1"/>
  <c r="E245" i="1"/>
  <c r="C245" i="1"/>
  <c r="B245" i="1" s="1"/>
  <c r="G244" i="1"/>
  <c r="C244" i="1"/>
  <c r="B244" i="1" s="1"/>
  <c r="G243" i="1"/>
  <c r="C243" i="1"/>
  <c r="B243" i="1"/>
  <c r="G242" i="1"/>
  <c r="B242" i="1" s="1"/>
  <c r="C242" i="1"/>
  <c r="F240" i="1"/>
  <c r="C240" i="1"/>
  <c r="B240" i="1" s="1"/>
  <c r="F239" i="1"/>
  <c r="E239" i="1"/>
  <c r="C239" i="1"/>
  <c r="F236" i="1"/>
  <c r="C236" i="1"/>
  <c r="B236" i="1" s="1"/>
  <c r="C233" i="1"/>
  <c r="B233" i="1"/>
  <c r="E231" i="1"/>
  <c r="C231" i="1"/>
  <c r="B231" i="1" s="1"/>
  <c r="E104" i="1"/>
  <c r="D104" i="1"/>
  <c r="C104" i="1"/>
  <c r="B104" i="1" s="1"/>
  <c r="G228" i="1"/>
  <c r="F228" i="1"/>
  <c r="C228" i="1"/>
  <c r="E103" i="1"/>
  <c r="D103" i="1"/>
  <c r="C103" i="1"/>
  <c r="C227" i="1"/>
  <c r="B227" i="1"/>
  <c r="G226" i="1"/>
  <c r="B226" i="1" s="1"/>
  <c r="F226" i="1"/>
  <c r="C226" i="1"/>
  <c r="C225" i="1"/>
  <c r="B225" i="1" s="1"/>
  <c r="C224" i="1"/>
  <c r="B224" i="1"/>
  <c r="C223" i="1"/>
  <c r="B223" i="1" s="1"/>
  <c r="C217" i="1"/>
  <c r="B217" i="1" s="1"/>
  <c r="E105" i="1"/>
  <c r="D105" i="1"/>
  <c r="C105" i="1"/>
  <c r="B105" i="1" s="1"/>
  <c r="F215" i="1"/>
  <c r="C215" i="1"/>
  <c r="B215" i="1" s="1"/>
  <c r="F214" i="1"/>
  <c r="C214" i="1"/>
  <c r="F212" i="1"/>
  <c r="E212" i="1"/>
  <c r="C212" i="1"/>
  <c r="B212" i="1" s="1"/>
  <c r="C211" i="1"/>
  <c r="B211" i="1"/>
  <c r="G209" i="1"/>
  <c r="F209" i="1"/>
  <c r="B209" i="1" s="1"/>
  <c r="C209" i="1"/>
  <c r="F206" i="1"/>
  <c r="E206" i="1"/>
  <c r="B206" i="1" s="1"/>
  <c r="C206" i="1"/>
  <c r="F205" i="1"/>
  <c r="E205" i="1"/>
  <c r="B205" i="1" s="1"/>
  <c r="C205" i="1"/>
  <c r="E204" i="1"/>
  <c r="C204" i="1"/>
  <c r="B204" i="1" s="1"/>
  <c r="E147" i="1"/>
  <c r="C147" i="1"/>
  <c r="B147" i="1" s="1"/>
  <c r="C200" i="1"/>
  <c r="B200" i="1"/>
  <c r="C198" i="1"/>
  <c r="B198" i="1" s="1"/>
  <c r="C197" i="1"/>
  <c r="B197" i="1"/>
  <c r="G196" i="1"/>
  <c r="B196" i="1" s="1"/>
  <c r="F196" i="1"/>
  <c r="C196" i="1"/>
  <c r="F195" i="1"/>
  <c r="C195" i="1"/>
  <c r="G78" i="1"/>
  <c r="F78" i="1"/>
  <c r="D78" i="1"/>
  <c r="B78" i="1" s="1"/>
  <c r="C78" i="1"/>
  <c r="C194" i="1"/>
  <c r="B194" i="1" s="1"/>
  <c r="C191" i="1"/>
  <c r="B191" i="1" s="1"/>
  <c r="F190" i="1"/>
  <c r="C190" i="1"/>
  <c r="B190" i="1" s="1"/>
  <c r="F189" i="1"/>
  <c r="C189" i="1"/>
  <c r="F73" i="1"/>
  <c r="E73" i="1"/>
  <c r="D73" i="1"/>
  <c r="C73" i="1"/>
  <c r="F64" i="1"/>
  <c r="E64" i="1"/>
  <c r="D64" i="1"/>
  <c r="B64" i="1" s="1"/>
  <c r="C64" i="1"/>
  <c r="F186" i="1"/>
  <c r="C186" i="1"/>
  <c r="B186" i="1" s="1"/>
  <c r="G185" i="1"/>
  <c r="C185" i="1"/>
  <c r="B185" i="1" s="1"/>
  <c r="C183" i="1"/>
  <c r="B183" i="1"/>
  <c r="G182" i="1"/>
  <c r="F182" i="1"/>
  <c r="E182" i="1"/>
  <c r="C182" i="1"/>
  <c r="B182" i="1" s="1"/>
  <c r="G181" i="1"/>
  <c r="C181" i="1"/>
  <c r="B181" i="1"/>
  <c r="C180" i="1"/>
  <c r="B180" i="1" s="1"/>
  <c r="G179" i="1"/>
  <c r="C179" i="1"/>
  <c r="B179" i="1" s="1"/>
  <c r="F164" i="1"/>
  <c r="E164" i="1"/>
  <c r="C164" i="1"/>
  <c r="E68" i="1"/>
  <c r="D68" i="1"/>
  <c r="C68" i="1"/>
  <c r="B68" i="1" s="1"/>
  <c r="C176" i="1"/>
  <c r="B176" i="1"/>
  <c r="C174" i="1"/>
  <c r="B174" i="1" s="1"/>
  <c r="G173" i="1"/>
  <c r="F173" i="1"/>
  <c r="C173" i="1"/>
  <c r="C172" i="1"/>
  <c r="B172" i="1" s="1"/>
  <c r="G170" i="1"/>
  <c r="F170" i="1"/>
  <c r="C170" i="1"/>
  <c r="G169" i="1"/>
  <c r="C169" i="1"/>
  <c r="B169" i="1" s="1"/>
  <c r="C168" i="1"/>
  <c r="B168" i="1"/>
  <c r="C167" i="1"/>
  <c r="B167" i="1" s="1"/>
  <c r="C165" i="1"/>
  <c r="B165" i="1" s="1"/>
  <c r="E91" i="1"/>
  <c r="D91" i="1"/>
  <c r="C91" i="1"/>
  <c r="B91" i="1" s="1"/>
  <c r="C162" i="1"/>
  <c r="B162" i="1" s="1"/>
  <c r="H160" i="1"/>
  <c r="G160" i="1"/>
  <c r="C160" i="1"/>
  <c r="F159" i="1"/>
  <c r="E159" i="1"/>
  <c r="C159" i="1"/>
  <c r="B159" i="1" s="1"/>
  <c r="E99" i="1"/>
  <c r="D99" i="1"/>
  <c r="C99" i="1"/>
  <c r="B99" i="1" s="1"/>
  <c r="F65" i="1"/>
  <c r="D65" i="1"/>
  <c r="C65" i="1"/>
  <c r="E156" i="1"/>
  <c r="C156" i="1"/>
  <c r="B156" i="1" s="1"/>
  <c r="F155" i="1"/>
  <c r="E155" i="1"/>
  <c r="C155" i="1"/>
  <c r="B155" i="1" s="1"/>
  <c r="F88" i="1"/>
  <c r="E88" i="1"/>
  <c r="D88" i="1"/>
  <c r="C88" i="1"/>
  <c r="F51" i="1"/>
  <c r="E51" i="1"/>
  <c r="D51" i="1"/>
  <c r="C51" i="1"/>
  <c r="C151" i="1"/>
  <c r="B151" i="1" s="1"/>
  <c r="E127" i="1"/>
  <c r="D127" i="1"/>
  <c r="C127" i="1"/>
  <c r="B127" i="1" s="1"/>
  <c r="E120" i="1"/>
  <c r="D120" i="1"/>
  <c r="C120" i="1"/>
  <c r="G131" i="1"/>
  <c r="F131" i="1"/>
  <c r="C131" i="1"/>
  <c r="E62" i="1"/>
  <c r="D62" i="1"/>
  <c r="C62" i="1"/>
  <c r="B62" i="1" s="1"/>
  <c r="C146" i="1"/>
  <c r="B146" i="1"/>
  <c r="F145" i="1"/>
  <c r="E145" i="1"/>
  <c r="B145" i="1" s="1"/>
  <c r="C145" i="1"/>
  <c r="E98" i="1"/>
  <c r="D98" i="1"/>
  <c r="C98" i="1"/>
  <c r="F124" i="1"/>
  <c r="C124" i="1"/>
  <c r="B124" i="1" s="1"/>
  <c r="C144" i="1"/>
  <c r="B144" i="1"/>
  <c r="C143" i="1"/>
  <c r="B143" i="1" s="1"/>
  <c r="C141" i="1"/>
  <c r="B141" i="1"/>
  <c r="H136" i="1"/>
  <c r="B136" i="1" s="1"/>
  <c r="G136" i="1"/>
  <c r="C136" i="1"/>
  <c r="G134" i="1"/>
  <c r="F134" i="1"/>
  <c r="E134" i="1"/>
  <c r="C134" i="1"/>
  <c r="F42" i="1"/>
  <c r="E42" i="1"/>
  <c r="D42" i="1"/>
  <c r="C42" i="1"/>
  <c r="F47" i="1"/>
  <c r="E47" i="1"/>
  <c r="D47" i="1"/>
  <c r="C47" i="1"/>
  <c r="C126" i="1"/>
  <c r="B126" i="1" s="1"/>
  <c r="C125" i="1"/>
  <c r="B125" i="1"/>
  <c r="C123" i="1"/>
  <c r="B123" i="1" s="1"/>
  <c r="F67" i="1"/>
  <c r="E67" i="1"/>
  <c r="D67" i="1"/>
  <c r="C67" i="1"/>
  <c r="C122" i="1"/>
  <c r="B122" i="1" s="1"/>
  <c r="F114" i="1"/>
  <c r="E114" i="1"/>
  <c r="C114" i="1"/>
  <c r="B114" i="1" s="1"/>
  <c r="C119" i="1"/>
  <c r="B119" i="1" s="1"/>
  <c r="C116" i="1"/>
  <c r="B116" i="1"/>
  <c r="G113" i="1"/>
  <c r="F113" i="1"/>
  <c r="E113" i="1"/>
  <c r="C113" i="1"/>
  <c r="B113" i="1" s="1"/>
  <c r="G112" i="1"/>
  <c r="F112" i="1"/>
  <c r="C112" i="1"/>
  <c r="B112" i="1" s="1"/>
  <c r="E37" i="1"/>
  <c r="D37" i="1"/>
  <c r="C37" i="1"/>
  <c r="C108" i="1"/>
  <c r="B108" i="1"/>
  <c r="F58" i="1"/>
  <c r="E58" i="1"/>
  <c r="D58" i="1"/>
  <c r="C58" i="1"/>
  <c r="B58" i="1" s="1"/>
  <c r="F29" i="1"/>
  <c r="E29" i="1"/>
  <c r="D29" i="1"/>
  <c r="C29" i="1"/>
  <c r="F56" i="1"/>
  <c r="E56" i="1"/>
  <c r="D56" i="1"/>
  <c r="C56" i="1"/>
  <c r="F63" i="1"/>
  <c r="E63" i="1"/>
  <c r="D63" i="1"/>
  <c r="B63" i="1" s="1"/>
  <c r="C63" i="1"/>
  <c r="F46" i="1"/>
  <c r="E46" i="1"/>
  <c r="D46" i="1"/>
  <c r="B46" i="1" s="1"/>
  <c r="C46" i="1"/>
  <c r="G102" i="1"/>
  <c r="F102" i="1"/>
  <c r="E102" i="1"/>
  <c r="C102" i="1"/>
  <c r="G101" i="1"/>
  <c r="F101" i="1"/>
  <c r="E101" i="1"/>
  <c r="C101" i="1"/>
  <c r="C96" i="1"/>
  <c r="B96" i="1"/>
  <c r="C95" i="1"/>
  <c r="B95" i="1"/>
  <c r="C90" i="1"/>
  <c r="B90" i="1"/>
  <c r="C89" i="1"/>
  <c r="B89" i="1"/>
  <c r="G54" i="1"/>
  <c r="F54" i="1"/>
  <c r="E54" i="1"/>
  <c r="D54" i="1"/>
  <c r="C54" i="1"/>
  <c r="B54" i="1"/>
  <c r="G31" i="1"/>
  <c r="F31" i="1"/>
  <c r="E31" i="1"/>
  <c r="D31" i="1"/>
  <c r="B31" i="1" s="1"/>
  <c r="C31" i="1"/>
  <c r="C86" i="1"/>
  <c r="B86" i="1"/>
  <c r="H84" i="1"/>
  <c r="G84" i="1"/>
  <c r="F84" i="1"/>
  <c r="C84" i="1"/>
  <c r="C83" i="1"/>
  <c r="B83" i="1" s="1"/>
  <c r="G82" i="1"/>
  <c r="E82" i="1"/>
  <c r="C82" i="1"/>
  <c r="F81" i="1"/>
  <c r="E81" i="1"/>
  <c r="C81" i="1"/>
  <c r="G80" i="1"/>
  <c r="F80" i="1"/>
  <c r="E80" i="1"/>
  <c r="C80" i="1"/>
  <c r="B80" i="1"/>
  <c r="G79" i="1"/>
  <c r="F79" i="1"/>
  <c r="C79" i="1"/>
  <c r="B79" i="1"/>
  <c r="F35" i="1"/>
  <c r="E35" i="1"/>
  <c r="D35" i="1"/>
  <c r="C35" i="1"/>
  <c r="B35" i="1" s="1"/>
  <c r="G77" i="1"/>
  <c r="F77" i="1"/>
  <c r="C77" i="1"/>
  <c r="B77" i="1" s="1"/>
  <c r="C76" i="1"/>
  <c r="B76" i="1" s="1"/>
  <c r="C75" i="1"/>
  <c r="B75" i="1" s="1"/>
  <c r="F52" i="1"/>
  <c r="E52" i="1"/>
  <c r="D52" i="1"/>
  <c r="C52" i="1"/>
  <c r="G74" i="1"/>
  <c r="F74" i="1"/>
  <c r="B74" i="1" s="1"/>
  <c r="E74" i="1"/>
  <c r="C74" i="1"/>
  <c r="C72" i="1"/>
  <c r="B72" i="1" s="1"/>
  <c r="C71" i="1"/>
  <c r="B71" i="1" s="1"/>
  <c r="C70" i="1"/>
  <c r="B70" i="1" s="1"/>
  <c r="G38" i="1"/>
  <c r="F38" i="1"/>
  <c r="E38" i="1"/>
  <c r="D38" i="1"/>
  <c r="C38" i="1"/>
  <c r="G66" i="1"/>
  <c r="C66" i="1"/>
  <c r="G57" i="1"/>
  <c r="F57" i="1"/>
  <c r="E57" i="1"/>
  <c r="D57" i="1"/>
  <c r="C57" i="1"/>
  <c r="F45" i="1"/>
  <c r="E45" i="1"/>
  <c r="D45" i="1"/>
  <c r="C45" i="1"/>
  <c r="C60" i="1"/>
  <c r="B60" i="1"/>
  <c r="G39" i="1"/>
  <c r="F39" i="1"/>
  <c r="E39" i="1"/>
  <c r="D39" i="1"/>
  <c r="C39" i="1"/>
  <c r="G59" i="1"/>
  <c r="F59" i="1"/>
  <c r="C59" i="1"/>
  <c r="B59" i="1" s="1"/>
  <c r="G41" i="1"/>
  <c r="F41" i="1"/>
  <c r="E41" i="1"/>
  <c r="D41" i="1"/>
  <c r="C41" i="1"/>
  <c r="C55" i="1"/>
  <c r="B55" i="1" s="1"/>
  <c r="G28" i="1"/>
  <c r="F28" i="1"/>
  <c r="E28" i="1"/>
  <c r="D28" i="1"/>
  <c r="C28" i="1"/>
  <c r="G53" i="1"/>
  <c r="B53" i="1" s="1"/>
  <c r="F53" i="1"/>
  <c r="E53" i="1"/>
  <c r="C53" i="1"/>
  <c r="G23" i="1"/>
  <c r="F23" i="1"/>
  <c r="E23" i="1"/>
  <c r="D23" i="1"/>
  <c r="C23" i="1"/>
  <c r="C48" i="1"/>
  <c r="B48" i="1"/>
  <c r="H43" i="1"/>
  <c r="G43" i="1"/>
  <c r="F43" i="1"/>
  <c r="D43" i="1"/>
  <c r="C43" i="1"/>
  <c r="H27" i="1"/>
  <c r="G27" i="1"/>
  <c r="F27" i="1"/>
  <c r="E27" i="1"/>
  <c r="D27" i="1"/>
  <c r="C27" i="1"/>
  <c r="G15" i="1"/>
  <c r="F15" i="1"/>
  <c r="E15" i="1"/>
  <c r="D15" i="1"/>
  <c r="C15" i="1"/>
  <c r="I44" i="1"/>
  <c r="H44" i="1"/>
  <c r="G44" i="1"/>
  <c r="F44" i="1"/>
  <c r="C44" i="1"/>
  <c r="B44" i="1" s="1"/>
  <c r="C40" i="1"/>
  <c r="B40" i="1"/>
  <c r="H22" i="1"/>
  <c r="G22" i="1"/>
  <c r="F22" i="1"/>
  <c r="E22" i="1"/>
  <c r="D22" i="1"/>
  <c r="C22" i="1"/>
  <c r="G21" i="1"/>
  <c r="F21" i="1"/>
  <c r="E21" i="1"/>
  <c r="D21" i="1"/>
  <c r="B21" i="1" s="1"/>
  <c r="C21" i="1"/>
  <c r="G30" i="1"/>
  <c r="F30" i="1"/>
  <c r="E30" i="1"/>
  <c r="D30" i="1"/>
  <c r="C30" i="1"/>
  <c r="G14" i="1"/>
  <c r="F14" i="1"/>
  <c r="E14" i="1"/>
  <c r="D14" i="1"/>
  <c r="C14" i="1"/>
  <c r="B14" i="1" s="1"/>
  <c r="C36" i="1"/>
  <c r="B36" i="1" s="1"/>
  <c r="C34" i="1"/>
  <c r="B34" i="1"/>
  <c r="C33" i="1"/>
  <c r="B33" i="1" s="1"/>
  <c r="G32" i="1"/>
  <c r="C32" i="1"/>
  <c r="B32" i="1" s="1"/>
  <c r="G10" i="1"/>
  <c r="F10" i="1"/>
  <c r="E10" i="1"/>
  <c r="D10" i="1"/>
  <c r="C10" i="1"/>
  <c r="G26" i="1"/>
  <c r="F26" i="1"/>
  <c r="E26" i="1"/>
  <c r="D26" i="1"/>
  <c r="C26" i="1"/>
  <c r="G25" i="1"/>
  <c r="F25" i="1"/>
  <c r="C25" i="1"/>
  <c r="B25" i="1" s="1"/>
  <c r="G20" i="1"/>
  <c r="F20" i="1"/>
  <c r="E20" i="1"/>
  <c r="D20" i="1"/>
  <c r="C20" i="1"/>
  <c r="C24" i="1"/>
  <c r="B24" i="1" s="1"/>
  <c r="G9" i="1"/>
  <c r="F9" i="1"/>
  <c r="E9" i="1"/>
  <c r="D9" i="1"/>
  <c r="C9" i="1"/>
  <c r="G18" i="1"/>
  <c r="F18" i="1"/>
  <c r="E18" i="1"/>
  <c r="D18" i="1"/>
  <c r="C18" i="1"/>
  <c r="B18" i="1" s="1"/>
  <c r="G19" i="1"/>
  <c r="F19" i="1"/>
  <c r="C19" i="1"/>
  <c r="B19" i="1" s="1"/>
  <c r="C17" i="1"/>
  <c r="B17" i="1" s="1"/>
  <c r="C16" i="1"/>
  <c r="B16" i="1" s="1"/>
  <c r="G11" i="1"/>
  <c r="F11" i="1"/>
  <c r="E11" i="1"/>
  <c r="D11" i="1"/>
  <c r="C11" i="1"/>
  <c r="G13" i="1"/>
  <c r="F13" i="1"/>
  <c r="E13" i="1"/>
  <c r="D13" i="1"/>
  <c r="C13" i="1"/>
  <c r="B13" i="1" s="1"/>
  <c r="G12" i="1"/>
  <c r="F12" i="1"/>
  <c r="E12" i="1"/>
  <c r="D12" i="1"/>
  <c r="C12" i="1"/>
  <c r="G5" i="1"/>
  <c r="F5" i="1"/>
  <c r="E5" i="1"/>
  <c r="D5" i="1"/>
  <c r="C5" i="1"/>
  <c r="G6" i="1"/>
  <c r="F6" i="1"/>
  <c r="E6" i="1"/>
  <c r="D6" i="1"/>
  <c r="C6" i="1"/>
  <c r="F8" i="1"/>
  <c r="B8" i="1" s="1"/>
  <c r="E8" i="1"/>
  <c r="C8" i="1"/>
  <c r="G4" i="1"/>
  <c r="F4" i="1"/>
  <c r="E4" i="1"/>
  <c r="D4" i="1"/>
  <c r="C4" i="1"/>
  <c r="G7" i="1"/>
  <c r="F7" i="1"/>
  <c r="E7" i="1"/>
  <c r="C7" i="1"/>
  <c r="G2" i="1"/>
  <c r="F2" i="1"/>
  <c r="E2" i="1"/>
  <c r="D2" i="1"/>
  <c r="C2" i="1"/>
  <c r="G3" i="1"/>
  <c r="F3" i="1"/>
  <c r="E3" i="1"/>
  <c r="D3" i="1"/>
  <c r="C3" i="1"/>
  <c r="B30" i="1" l="1"/>
  <c r="B41" i="1"/>
  <c r="B134" i="1"/>
  <c r="B98" i="1"/>
  <c r="B51" i="1"/>
  <c r="B88" i="1"/>
  <c r="B246" i="1"/>
  <c r="B293" i="1"/>
  <c r="B314" i="1"/>
  <c r="B323" i="1"/>
  <c r="B264" i="1"/>
  <c r="B336" i="1"/>
  <c r="B94" i="1"/>
  <c r="B69" i="1"/>
  <c r="B218" i="1"/>
  <c r="B266" i="1"/>
  <c r="B355" i="1"/>
  <c r="B4" i="1"/>
  <c r="B12" i="1"/>
  <c r="B20" i="1"/>
  <c r="B67" i="1"/>
  <c r="B42" i="1"/>
  <c r="B10" i="1"/>
  <c r="B27" i="1"/>
  <c r="B45" i="1"/>
  <c r="B52" i="1"/>
  <c r="B82" i="1"/>
  <c r="B101" i="1"/>
  <c r="B102" i="1"/>
  <c r="B37" i="1"/>
  <c r="B47" i="1"/>
  <c r="B120" i="1"/>
  <c r="B65" i="1"/>
  <c r="B173" i="1"/>
  <c r="B228" i="1"/>
  <c r="B239" i="1"/>
  <c r="B330" i="1"/>
  <c r="B92" i="1"/>
  <c r="B219" i="1"/>
  <c r="B342" i="1"/>
  <c r="B207" i="1"/>
  <c r="B353" i="1"/>
  <c r="B361" i="1"/>
  <c r="B359" i="1"/>
  <c r="B57" i="1"/>
  <c r="B84" i="1"/>
  <c r="B5" i="1"/>
  <c r="B2" i="1"/>
  <c r="B6" i="1"/>
  <c r="B11" i="1"/>
  <c r="B9" i="1"/>
  <c r="B26" i="1"/>
  <c r="B15" i="1"/>
  <c r="B23" i="1"/>
  <c r="B28" i="1"/>
  <c r="B39" i="1"/>
  <c r="B38" i="1"/>
  <c r="B81" i="1"/>
  <c r="B29" i="1"/>
  <c r="B131" i="1"/>
  <c r="B164" i="1"/>
  <c r="B195" i="1"/>
  <c r="B302" i="1"/>
  <c r="B308" i="1"/>
  <c r="B270" i="1"/>
  <c r="B111" i="1"/>
  <c r="B370" i="1"/>
  <c r="B149" i="1"/>
  <c r="B129" i="1"/>
  <c r="B154" i="1"/>
  <c r="B7" i="1"/>
  <c r="B170" i="1"/>
  <c r="B3" i="1"/>
  <c r="B22" i="1"/>
  <c r="B43" i="1"/>
  <c r="B66" i="1"/>
  <c r="B56" i="1"/>
  <c r="B160" i="1"/>
  <c r="B73" i="1"/>
  <c r="B189" i="1"/>
  <c r="B214" i="1"/>
  <c r="B103" i="1"/>
  <c r="B248" i="1"/>
  <c r="B276" i="1"/>
  <c r="B117" i="1"/>
  <c r="B166" i="1"/>
  <c r="B329" i="1"/>
  <c r="B61" i="1"/>
  <c r="B222" i="1"/>
  <c r="B118" i="1"/>
  <c r="B106" i="1"/>
  <c r="B3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6" authorId="0" shapeId="0" xr:uid="{00000000-0006-0000-0100-000001000000}">
      <text>
        <r>
          <rPr>
            <sz val="10"/>
            <color rgb="FF000000"/>
            <rFont val="Arial"/>
            <family val="2"/>
          </rPr>
          <t>Kasutaja:</t>
        </r>
      </text>
    </comment>
  </commentList>
</comments>
</file>

<file path=xl/sharedStrings.xml><?xml version="1.0" encoding="utf-8"?>
<sst xmlns="http://schemas.openxmlformats.org/spreadsheetml/2006/main" count="1445" uniqueCount="1389">
  <si>
    <t>Hobune</t>
  </si>
  <si>
    <t>km kokku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</si>
  <si>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</si>
  <si>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</si>
  <si>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</si>
  <si>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</si>
  <si>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</si>
  <si>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</si>
  <si>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</si>
  <si>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</si>
  <si>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</si>
  <si>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</si>
  <si>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</si>
  <si>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</si>
  <si>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</si>
  <si>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</si>
  <si>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</si>
  <si>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</si>
  <si>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</si>
  <si>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</si>
  <si>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</si>
  <si>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enne 2000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</si>
  <si>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</si>
  <si>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</si>
  <si>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</si>
  <si>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</si>
  <si>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</si>
  <si>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</si>
  <si>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</si>
  <si>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</si>
  <si>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</si>
  <si>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</si>
  <si>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</si>
  <si>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</si>
  <si>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</si>
  <si>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</si>
  <si>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</si>
  <si>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</si>
  <si>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</si>
  <si>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</si>
  <si>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</si>
  <si>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</si>
  <si>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</si>
  <si>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</si>
  <si>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</si>
  <si>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</si>
  <si>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</si>
  <si>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</si>
  <si>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</si>
  <si>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</si>
  <si>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</si>
  <si>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</si>
  <si>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</si>
  <si>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</si>
  <si>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</si>
  <si>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</si>
  <si>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</si>
  <si>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</si>
  <si>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</si>
  <si>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</si>
  <si>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</si>
  <si>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</si>
  <si>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</si>
  <si>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</si>
  <si>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</si>
  <si>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</si>
  <si>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</si>
  <si>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</si>
  <si>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</si>
  <si>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</si>
  <si>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</si>
  <si>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</si>
  <si>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</si>
  <si>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</si>
  <si>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</si>
  <si>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</si>
  <si>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</si>
  <si>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</si>
  <si>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</si>
  <si>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</si>
  <si>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</si>
  <si>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</si>
  <si>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</si>
  <si>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</si>
  <si>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</si>
  <si>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</si>
  <si>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</si>
  <si>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</si>
  <si>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</si>
  <si>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</si>
  <si>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</si>
  <si>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</si>
  <si>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</si>
  <si>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</si>
  <si>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</si>
  <si>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</si>
  <si>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</si>
  <si>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</si>
  <si>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</si>
  <si>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</si>
  <si>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</si>
  <si>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</si>
  <si>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</si>
  <si>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</si>
  <si>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</si>
  <si>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</si>
  <si>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</si>
  <si>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</si>
  <si>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</si>
  <si>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</si>
  <si>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</si>
  <si>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</si>
  <si>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</si>
  <si>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</si>
  <si>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</si>
  <si>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</si>
  <si>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</si>
  <si>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</si>
  <si>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</si>
  <si>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</si>
  <si>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</si>
  <si>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</si>
  <si>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</si>
  <si>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</si>
  <si>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</si>
  <si>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</si>
  <si>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</si>
  <si>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</si>
  <si>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</si>
  <si>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</si>
  <si>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</si>
  <si>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</si>
  <si>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</si>
  <si>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</si>
  <si>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</si>
  <si>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</si>
  <si>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</si>
  <si>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</si>
  <si>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</si>
  <si>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</si>
  <si>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</si>
  <si>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</si>
  <si>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</si>
  <si>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</si>
  <si>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</si>
  <si>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</si>
  <si>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</si>
  <si>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</si>
  <si>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</si>
  <si>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</si>
  <si>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</si>
  <si>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</si>
  <si>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</si>
  <si>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</si>
  <si>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</si>
  <si>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</si>
  <si>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</si>
  <si>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</si>
  <si>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</si>
  <si>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</si>
  <si>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</si>
  <si>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</si>
  <si>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</si>
  <si>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</si>
  <si>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</si>
  <si>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</si>
  <si>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</si>
  <si>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</si>
  <si>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</si>
  <si>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</si>
  <si>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</si>
  <si>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</si>
  <si>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</si>
  <si>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</si>
  <si>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</si>
  <si>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</si>
  <si>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</si>
  <si>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</si>
  <si>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</si>
  <si>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</si>
  <si>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</si>
  <si>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</si>
  <si>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</si>
  <si>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</si>
  <si>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</si>
  <si>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</si>
  <si>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</si>
  <si>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</si>
  <si>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</si>
  <si>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</si>
  <si>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</si>
  <si>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</si>
  <si>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</si>
  <si>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</si>
  <si>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</si>
  <si>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</si>
  <si>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</si>
  <si>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</si>
  <si>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</si>
  <si>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</si>
  <si>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</si>
  <si>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</si>
  <si>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</si>
  <si>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</si>
  <si>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</si>
  <si>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</si>
  <si>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</si>
  <si>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</si>
  <si>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</si>
  <si>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</si>
  <si>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</si>
  <si>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</si>
  <si>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</si>
  <si>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</si>
  <si>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</si>
  <si>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</si>
  <si>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</si>
  <si>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</si>
  <si>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</si>
  <si>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</si>
  <si>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</si>
  <si>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</si>
  <si>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</si>
  <si>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</si>
  <si>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</si>
  <si>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</si>
  <si>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</si>
  <si>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</si>
  <si>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</si>
  <si>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</si>
  <si>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</si>
  <si>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</si>
  <si>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</si>
  <si>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</si>
  <si>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</si>
  <si>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</si>
  <si>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</si>
  <si>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</si>
  <si>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</si>
  <si>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</si>
  <si>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</si>
  <si>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</si>
  <si>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</si>
  <si>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</si>
  <si>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</si>
  <si>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</si>
  <si>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</si>
  <si>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</si>
  <si>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</si>
  <si>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</si>
  <si>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</si>
  <si>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</si>
  <si>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</si>
  <si>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</si>
  <si>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</si>
  <si>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</si>
  <si>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</si>
  <si>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</si>
  <si>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</si>
  <si>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</si>
  <si>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</si>
  <si>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</si>
  <si>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</si>
  <si>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</si>
  <si>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</si>
  <si>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</si>
  <si>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</si>
  <si>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</si>
  <si>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</si>
  <si>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</si>
  <si>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</si>
  <si>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</si>
  <si>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</si>
  <si>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</si>
  <si>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</si>
  <si>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</si>
  <si>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</si>
  <si>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</si>
  <si>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</si>
  <si>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</si>
  <si>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</si>
  <si>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</si>
  <si>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</si>
  <si>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</si>
  <si>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</si>
  <si>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</si>
  <si>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</si>
  <si>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</si>
  <si>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</si>
  <si>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</si>
  <si>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</si>
  <si>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</si>
  <si>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</si>
  <si>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</si>
  <si>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</si>
  <si>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</si>
  <si>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</si>
  <si>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</si>
  <si>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</si>
  <si>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</si>
  <si>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</si>
  <si>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</si>
  <si>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</si>
  <si>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</si>
  <si>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</si>
  <si>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</si>
  <si>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</si>
  <si>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</si>
  <si>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</si>
  <si>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</si>
  <si>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</si>
  <si>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</si>
  <si>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</si>
  <si>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</si>
  <si>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</si>
  <si>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</si>
  <si>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</si>
  <si>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</si>
  <si>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</si>
  <si>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</si>
  <si>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</si>
  <si>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</si>
  <si>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</si>
  <si>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</si>
  <si>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</si>
  <si>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</si>
  <si>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</si>
  <si>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</si>
  <si>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</si>
  <si>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</si>
  <si>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</si>
  <si>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</si>
  <si>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</si>
  <si>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</si>
  <si>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</si>
  <si>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</si>
  <si>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</si>
  <si>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</si>
  <si>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</si>
  <si>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</si>
  <si>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</si>
  <si>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</si>
  <si>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</si>
  <si>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</si>
  <si>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</si>
  <si>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</si>
  <si>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</si>
  <si>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</si>
  <si>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</si>
  <si>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</si>
  <si>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</si>
  <si>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</si>
  <si>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</si>
  <si>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</si>
  <si>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</si>
  <si>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</si>
  <si>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</si>
  <si>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</si>
  <si>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</si>
  <si>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</si>
  <si>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</si>
  <si>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</si>
  <si>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</si>
  <si>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</si>
  <si>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</si>
  <si>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</si>
  <si>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</si>
  <si>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</si>
  <si>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</si>
  <si>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</si>
  <si>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</si>
  <si>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</si>
  <si>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</si>
  <si>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</si>
  <si>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</si>
  <si>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</si>
  <si>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</si>
  <si>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</si>
  <si>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</si>
  <si>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</si>
  <si>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</si>
  <si>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</si>
  <si>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</si>
  <si>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</si>
  <si>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</si>
  <si>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</si>
  <si>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</si>
  <si>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</si>
  <si>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</si>
  <si>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</si>
  <si>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</si>
  <si>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</si>
  <si>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</si>
  <si>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</si>
  <si>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</si>
  <si>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</si>
  <si>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</si>
  <si>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</si>
  <si>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</si>
  <si>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</si>
  <si>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</si>
  <si>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</si>
  <si>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</si>
  <si>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</si>
  <si>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</si>
  <si>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</si>
  <si>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</si>
  <si>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</si>
  <si>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</si>
  <si>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</si>
  <si>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</si>
  <si>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</si>
  <si>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</si>
  <si>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</si>
  <si>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</si>
  <si>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</si>
  <si>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</si>
  <si>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</si>
  <si>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</si>
  <si>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</si>
  <si>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</si>
  <si>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</si>
  <si>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</si>
  <si>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</si>
  <si>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</si>
  <si>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</si>
  <si>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</si>
  <si>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</si>
  <si>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</si>
  <si>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</si>
  <si>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</si>
  <si>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</si>
  <si>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</si>
  <si>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</si>
  <si>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</si>
  <si>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</si>
  <si>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</si>
  <si>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</si>
  <si>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</si>
  <si>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</si>
  <si>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</si>
  <si>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</si>
  <si>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</si>
  <si>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</si>
  <si>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</si>
  <si>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</si>
  <si>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</si>
  <si>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</si>
  <si>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</si>
  <si>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</si>
  <si>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</si>
  <si>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</si>
  <si>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</si>
  <si>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</si>
  <si>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</si>
  <si>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</si>
  <si>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</si>
  <si>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</si>
  <si>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</si>
  <si>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</si>
  <si>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</si>
  <si>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</si>
  <si>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</si>
  <si>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</si>
  <si>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</si>
  <si>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</si>
  <si>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</si>
  <si>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</si>
  <si>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</si>
  <si>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</si>
  <si>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</si>
  <si>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</si>
  <si>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</si>
  <si>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</si>
  <si>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</si>
  <si>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</si>
  <si>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</si>
  <si>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</si>
  <si>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</si>
  <si>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</si>
  <si>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</si>
  <si>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</si>
  <si>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</si>
  <si>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</si>
  <si>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</si>
  <si>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</si>
  <si>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</si>
  <si>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</si>
  <si>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</si>
  <si>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</si>
  <si>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</si>
  <si>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</si>
  <si>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</si>
  <si>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</si>
  <si>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</si>
  <si>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</si>
  <si>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</si>
  <si>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</si>
  <si>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</si>
  <si>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</si>
  <si>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</si>
  <si>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</si>
  <si>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</si>
  <si>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</si>
  <si>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</si>
  <si>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</si>
  <si>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</si>
  <si>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</si>
  <si>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</si>
  <si>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</si>
  <si>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</si>
  <si>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</si>
  <si>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</si>
  <si>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</si>
  <si>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</si>
  <si>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</si>
  <si>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</si>
  <si>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</si>
  <si>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</si>
  <si>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</si>
  <si>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</si>
  <si>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</si>
  <si>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</si>
  <si>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</si>
  <si>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</si>
  <si>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</si>
  <si>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</si>
  <si>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</si>
  <si>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</si>
  <si>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</si>
  <si>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</si>
  <si>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</si>
  <si>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</si>
  <si>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</si>
  <si>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</si>
  <si>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</si>
  <si>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</si>
  <si>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</si>
  <si>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</si>
  <si>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</si>
  <si>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</si>
  <si>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</si>
  <si>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</si>
  <si>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</si>
  <si>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</si>
  <si>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</si>
  <si>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</si>
  <si>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</si>
  <si>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</si>
  <si>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</si>
  <si>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</si>
  <si>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</si>
  <si>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</si>
  <si>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</si>
  <si>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</si>
  <si>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</si>
  <si>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</si>
  <si>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</si>
  <si>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</si>
  <si>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</si>
  <si>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</si>
  <si>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</si>
  <si>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</si>
  <si>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</si>
  <si>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</si>
  <si>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</si>
  <si>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</si>
  <si>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</si>
  <si>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</si>
  <si>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</si>
  <si>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</si>
  <si>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</si>
  <si>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</si>
  <si>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</si>
  <si>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</si>
  <si>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</si>
  <si>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</si>
  <si>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</si>
  <si>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</si>
  <si>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</si>
  <si>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</si>
  <si>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</si>
  <si>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</si>
  <si>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</si>
  <si>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</si>
  <si>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</si>
  <si>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</si>
  <si>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</si>
  <si>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</si>
  <si>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</si>
  <si>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</si>
  <si>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</si>
  <si>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</si>
  <si>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</si>
  <si>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</si>
  <si>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</si>
  <si>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</si>
  <si>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</si>
  <si>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</si>
  <si>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</si>
  <si>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</si>
  <si>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</si>
  <si>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</si>
  <si>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</si>
  <si>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</si>
  <si>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</si>
  <si>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</si>
  <si>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</si>
  <si>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</si>
  <si>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</si>
  <si>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</si>
  <si>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</si>
  <si>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</si>
  <si>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</si>
  <si>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</si>
  <si>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</si>
  <si>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</si>
  <si>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</si>
  <si>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</si>
  <si>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</si>
  <si>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</si>
  <si>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</si>
  <si>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</si>
  <si>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</si>
  <si>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</si>
  <si>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</si>
  <si>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</si>
  <si>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</si>
  <si>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</si>
  <si>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</si>
  <si>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</si>
  <si>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</si>
  <si>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</si>
  <si>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</si>
  <si>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</si>
  <si>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</si>
  <si>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</si>
  <si>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</si>
  <si>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</si>
  <si>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</si>
  <si>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</si>
  <si>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</si>
  <si>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</si>
  <si>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</si>
  <si>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</si>
  <si>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</si>
  <si>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</si>
  <si>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</si>
  <si>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</si>
  <si>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</si>
  <si>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</si>
  <si>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</si>
  <si>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</si>
  <si>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</si>
  <si>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</si>
  <si>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</si>
  <si>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</si>
  <si>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</si>
  <si>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</si>
  <si>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</si>
  <si>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</si>
  <si>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</si>
  <si>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</si>
  <si>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</si>
  <si>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</si>
  <si>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</si>
  <si>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</si>
  <si>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</si>
  <si>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</si>
  <si>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</si>
  <si>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</si>
  <si>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</si>
  <si>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</si>
  <si>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</si>
  <si>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</si>
  <si>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</si>
  <si>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</si>
  <si>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</si>
  <si>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</si>
  <si>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</si>
  <si>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</si>
  <si>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</si>
  <si>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</si>
  <si>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</si>
  <si>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</si>
  <si>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</si>
  <si>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</si>
  <si>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</si>
  <si>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</si>
  <si>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</si>
  <si>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</si>
  <si>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</si>
  <si>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</si>
  <si>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</si>
  <si>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</si>
  <si>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</si>
  <si>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</si>
  <si>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</si>
  <si>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</si>
  <si>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</si>
  <si>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</si>
  <si>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</si>
  <si>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</si>
  <si>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</si>
  <si>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</si>
  <si>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</si>
  <si>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</si>
  <si>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</si>
  <si>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</si>
  <si>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</si>
  <si>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</si>
  <si>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</si>
  <si>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</si>
  <si>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</si>
  <si>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</si>
  <si>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</si>
  <si>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</si>
  <si>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</si>
  <si>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</si>
  <si>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</si>
  <si>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</si>
  <si>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</si>
  <si>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</si>
  <si>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</si>
  <si>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</si>
  <si>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</si>
  <si>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</si>
  <si>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</si>
  <si>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</si>
  <si>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</si>
  <si>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</si>
  <si>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</si>
  <si>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</si>
  <si>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</si>
  <si>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</si>
  <si>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</si>
  <si>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</si>
  <si>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</si>
  <si>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</si>
  <si>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</si>
  <si>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</si>
  <si>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</si>
  <si>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</si>
  <si>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</si>
  <si>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</si>
  <si>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</si>
  <si>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</si>
  <si>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</si>
  <si>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</si>
  <si>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</si>
  <si>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</si>
  <si>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</si>
  <si>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</si>
  <si>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</si>
  <si>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</si>
  <si>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</si>
  <si>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</si>
  <si>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</si>
  <si>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</si>
  <si>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</si>
  <si>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</si>
  <si>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</si>
  <si>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</si>
  <si>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</si>
  <si>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</si>
  <si>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</si>
  <si>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</si>
  <si>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</si>
  <si>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</si>
  <si>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</si>
  <si>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</si>
  <si>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</si>
  <si>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</si>
  <si>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</si>
  <si>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</si>
  <si>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</si>
  <si>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</si>
  <si>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</si>
  <si>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</si>
  <si>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</si>
  <si>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</si>
  <si>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</si>
  <si>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</si>
  <si>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</si>
  <si>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</si>
  <si>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</si>
  <si>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</si>
  <si>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</si>
  <si>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</si>
  <si>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</si>
  <si>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</si>
  <si>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</si>
  <si>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</si>
  <si>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</si>
  <si>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</si>
  <si>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</si>
  <si>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</si>
  <si>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</si>
  <si>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</si>
  <si>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</si>
  <si>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</si>
  <si>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</si>
  <si>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</si>
  <si>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</si>
  <si>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</si>
  <si>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</si>
  <si>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</si>
  <si>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</si>
  <si>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</si>
  <si>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</si>
  <si>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</si>
  <si>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</si>
  <si>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</si>
  <si>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</si>
  <si>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</si>
  <si>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</si>
  <si>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</si>
  <si>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</si>
  <si>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</si>
  <si>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</si>
  <si>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</si>
  <si>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</si>
  <si>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</si>
  <si>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</si>
  <si>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</si>
  <si>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</si>
  <si>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</si>
  <si>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</si>
  <si>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</si>
  <si>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</si>
  <si>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</si>
  <si>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</si>
  <si>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</si>
  <si>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</si>
  <si>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</si>
  <si>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</si>
  <si>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</si>
  <si>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</si>
  <si>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</si>
  <si>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</si>
  <si>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</si>
  <si>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</si>
  <si>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</si>
  <si>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</si>
  <si>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</si>
  <si>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</si>
  <si>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</si>
  <si>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</si>
  <si>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</si>
  <si>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</si>
  <si>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</si>
  <si>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</si>
  <si>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</si>
  <si>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</si>
  <si>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</si>
  <si>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</si>
  <si>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</si>
  <si>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</si>
  <si>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</si>
  <si>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</si>
  <si>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</si>
  <si>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</si>
  <si>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</si>
  <si>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</si>
  <si>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</si>
  <si>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</si>
  <si>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</si>
  <si>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</si>
  <si>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</si>
  <si>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</si>
  <si>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</si>
  <si>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</si>
  <si>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</si>
  <si>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</si>
  <si>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</si>
  <si>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</si>
  <si>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</si>
  <si>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</si>
  <si>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</si>
  <si>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</si>
  <si>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</si>
  <si>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</si>
  <si>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</si>
  <si>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</si>
  <si>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</si>
  <si>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</si>
  <si>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</si>
  <si>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</si>
  <si>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</si>
  <si>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</si>
  <si>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</si>
  <si>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</si>
  <si>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</si>
  <si>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</si>
  <si>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</si>
  <si>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</si>
  <si>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</si>
  <si>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</si>
  <si>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</si>
  <si>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</si>
  <si>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</si>
  <si>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</si>
  <si>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</si>
  <si>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</si>
  <si>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</si>
  <si>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</si>
  <si>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</si>
  <si>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</si>
  <si>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</si>
  <si>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</si>
  <si>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</si>
  <si>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</si>
  <si>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</si>
  <si>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</si>
  <si>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</si>
  <si>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</si>
  <si>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</si>
  <si>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</si>
  <si>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</si>
  <si>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</si>
  <si>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</si>
  <si>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</si>
  <si>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</si>
  <si>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</si>
  <si>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</si>
  <si>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</si>
  <si>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</si>
  <si>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</si>
  <si>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</si>
  <si>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</si>
  <si>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</si>
  <si>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</si>
  <si>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</si>
  <si>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</si>
  <si>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</si>
  <si>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</si>
  <si>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</si>
  <si>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</si>
  <si>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</si>
  <si>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</si>
  <si>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</si>
  <si>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</si>
  <si>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</si>
  <si>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</si>
  <si>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</si>
  <si>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</si>
  <si>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</si>
  <si>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</si>
  <si>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</si>
  <si>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</si>
  <si>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</si>
  <si>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</si>
  <si>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</si>
  <si>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</si>
  <si>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</si>
  <si>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</si>
  <si>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</si>
  <si>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</si>
  <si>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</si>
  <si>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</si>
  <si>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</si>
  <si>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</si>
  <si>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</si>
  <si>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</si>
  <si>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</si>
  <si>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</si>
  <si>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</si>
  <si>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</si>
  <si>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</si>
  <si>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</si>
  <si>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</si>
  <si>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</si>
  <si>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</si>
  <si>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</si>
  <si>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</si>
  <si>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</si>
  <si>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</si>
  <si>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</si>
  <si>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</si>
  <si>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</si>
  <si>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</si>
  <si>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</si>
  <si>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</si>
  <si>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</si>
  <si>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</si>
  <si>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</si>
  <si>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</si>
  <si>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</si>
  <si>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</si>
  <si>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</si>
  <si>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</si>
  <si>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</si>
  <si>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</si>
  <si>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</si>
  <si>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</si>
  <si>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</si>
  <si>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</si>
  <si>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</si>
  <si>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</si>
  <si>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</si>
  <si>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</si>
  <si>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</si>
  <si>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</si>
  <si>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</si>
  <si>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</si>
  <si>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</si>
  <si>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</si>
  <si>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</si>
  <si>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</si>
  <si>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</si>
  <si>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</si>
  <si>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</si>
  <si>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</si>
  <si>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</si>
  <si>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</si>
  <si>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</si>
  <si>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</si>
  <si>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</si>
  <si>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</si>
  <si>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</si>
  <si>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</si>
  <si>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</si>
  <si>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</si>
  <si>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</si>
  <si>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Baltimor</t>
  </si>
  <si>
    <t>Filly Bella</t>
  </si>
  <si>
    <t>Jethro</t>
  </si>
  <si>
    <t>Kilvet</t>
  </si>
  <si>
    <t>Byron</t>
  </si>
  <si>
    <t>Pleyon</t>
  </si>
  <si>
    <t>Nilsson</t>
  </si>
  <si>
    <t>Amanda</t>
  </si>
  <si>
    <t>Frank Fränk</t>
  </si>
  <si>
    <t>Herr Hugo</t>
  </si>
  <si>
    <t>Galarina</t>
  </si>
  <si>
    <t>Fiasko</t>
  </si>
  <si>
    <t>Nola</t>
  </si>
  <si>
    <t>Ecuador Baff</t>
  </si>
  <si>
    <t>Fatas Zanisbaar</t>
  </si>
  <si>
    <t>Jadu</t>
  </si>
  <si>
    <t>Paragon</t>
  </si>
  <si>
    <t>Suzuki</t>
  </si>
  <si>
    <t>Jalizza Adamas</t>
  </si>
  <si>
    <t>Nella</t>
  </si>
  <si>
    <t>Memphis</t>
  </si>
  <si>
    <t>Sebastian</t>
  </si>
  <si>
    <t>Nero</t>
  </si>
  <si>
    <t>Oopus</t>
  </si>
  <si>
    <t>Ilueedi</t>
  </si>
  <si>
    <t>Parzival</t>
  </si>
  <si>
    <t>Local Sunshine</t>
  </si>
  <si>
    <t>Galaxy</t>
  </si>
  <si>
    <t>Wierusz</t>
  </si>
  <si>
    <t>Super pearl</t>
  </si>
  <si>
    <t>Assmann</t>
  </si>
  <si>
    <t>Sofa</t>
  </si>
  <si>
    <t>Thor Emira</t>
  </si>
  <si>
    <t>Adidas</t>
  </si>
  <si>
    <t>SALSA</t>
  </si>
  <si>
    <t>Cairo OX</t>
  </si>
  <si>
    <t>Jaliszko</t>
  </si>
  <si>
    <t>Mozart</t>
  </si>
  <si>
    <t>Samurai</t>
  </si>
  <si>
    <t>Tigris Line</t>
  </si>
  <si>
    <t>Vigor ox</t>
  </si>
  <si>
    <t>AdmiralB</t>
  </si>
  <si>
    <t>POLEDRA</t>
  </si>
  <si>
    <t>Atrillo</t>
  </si>
  <si>
    <t>Amorita</t>
  </si>
  <si>
    <t>Bergama ox</t>
  </si>
  <si>
    <t>Brethila</t>
  </si>
  <si>
    <t>Arhuuskonventsioon</t>
  </si>
  <si>
    <t>Samurai junior</t>
  </si>
  <si>
    <t>Michel</t>
  </si>
  <si>
    <t>WIN O`FAYA</t>
  </si>
  <si>
    <t>Aabram</t>
  </si>
  <si>
    <t>Fantaghiro</t>
  </si>
  <si>
    <t>Greek Ministra</t>
  </si>
  <si>
    <t>GUNPOWDER BOY</t>
  </si>
  <si>
    <t>FARID IBN SHADWAN</t>
  </si>
  <si>
    <t>Ruudik</t>
  </si>
  <si>
    <t>CVR ATHINO OX</t>
  </si>
  <si>
    <t>MAZUNA'S JASMIN</t>
  </si>
  <si>
    <t>Zlatograd</t>
  </si>
  <si>
    <t>Vandah el Aryes</t>
  </si>
  <si>
    <t>Simson</t>
  </si>
  <si>
    <t>Fix</t>
  </si>
  <si>
    <t>JAMILA EL AWRAH OX</t>
  </si>
  <si>
    <t>Frühling Kassarist</t>
  </si>
  <si>
    <t>Atlas</t>
  </si>
  <si>
    <t>Mahal Zadida</t>
  </si>
  <si>
    <t>Nobel</t>
  </si>
  <si>
    <t>PIRATE</t>
  </si>
  <si>
    <t>Rumba-Arma</t>
  </si>
  <si>
    <t>Mercy (SP)</t>
  </si>
  <si>
    <t>Penton</t>
  </si>
  <si>
    <t>PENELOPE</t>
  </si>
  <si>
    <t>VON VÜRTSPETER</t>
  </si>
  <si>
    <t>VIVA-DENUSTE OX</t>
  </si>
  <si>
    <t>Vilgas</t>
  </si>
  <si>
    <t>Autor</t>
  </si>
  <si>
    <t>Viiking</t>
  </si>
  <si>
    <t>Fakiir Kassarist</t>
  </si>
  <si>
    <t>Pärlike</t>
  </si>
  <si>
    <t>DAGÖ BANKER</t>
  </si>
  <si>
    <t>Orhidee</t>
  </si>
  <si>
    <t>Luukas</t>
  </si>
  <si>
    <t>Dimitri Donskoi</t>
  </si>
  <si>
    <t>Africana</t>
  </si>
  <si>
    <t>Arabel</t>
  </si>
  <si>
    <t>AMAL EL AWRAH OX</t>
  </si>
  <si>
    <t>Rossa</t>
  </si>
  <si>
    <t>Kalibar</t>
  </si>
  <si>
    <t>Alora</t>
  </si>
  <si>
    <t>Muusik</t>
  </si>
  <si>
    <t>Surra-Muura-Donna</t>
  </si>
  <si>
    <t>Maybach</t>
  </si>
  <si>
    <t>GRETI-GREY</t>
  </si>
  <si>
    <t>CHIQUITA</t>
  </si>
  <si>
    <t>Gilmor</t>
  </si>
  <si>
    <t>Gold Street Boy</t>
  </si>
  <si>
    <t>OOFY</t>
  </si>
  <si>
    <t>Ariman</t>
  </si>
  <si>
    <t>PÄIKE</t>
  </si>
  <si>
    <t>Fanny</t>
  </si>
  <si>
    <t>Feeling Banker</t>
  </si>
  <si>
    <t>Pralinee</t>
  </si>
  <si>
    <t>QUITO EL INDALO OX</t>
  </si>
  <si>
    <t>Larka</t>
  </si>
  <si>
    <t>BREMEN</t>
  </si>
  <si>
    <t>Olwen</t>
  </si>
  <si>
    <t>Sheik</t>
  </si>
  <si>
    <t>Fiona</t>
  </si>
  <si>
    <t>Baron</t>
  </si>
  <si>
    <t>Mikser</t>
  </si>
  <si>
    <t>Presto</t>
  </si>
  <si>
    <t>U Passion</t>
  </si>
  <si>
    <t>Ansip</t>
  </si>
  <si>
    <t>Go-go Printsess</t>
  </si>
  <si>
    <t>MY POLO JP</t>
  </si>
  <si>
    <t>Askant</t>
  </si>
  <si>
    <t>Eeva</t>
  </si>
  <si>
    <t>JAY CLAIM</t>
  </si>
  <si>
    <t>BEAUTY TOOMA</t>
  </si>
  <si>
    <t>Zandberg S Naomi</t>
  </si>
  <si>
    <t>KAARMA</t>
  </si>
  <si>
    <t>VIIROK</t>
  </si>
  <si>
    <t>Viirus</t>
  </si>
  <si>
    <t>Piiga</t>
  </si>
  <si>
    <t>BRITA</t>
  </si>
  <si>
    <t>ETNIES</t>
  </si>
  <si>
    <t>Siesta</t>
  </si>
  <si>
    <t>FAIRI KASSARIST</t>
  </si>
  <si>
    <t>Penno</t>
  </si>
  <si>
    <t>Donna-Bella</t>
  </si>
  <si>
    <t>Elium</t>
  </si>
  <si>
    <t>Paros</t>
  </si>
  <si>
    <t>RAFIAH OX</t>
  </si>
  <si>
    <t>Royal Pearl</t>
  </si>
  <si>
    <t>Roswell</t>
  </si>
  <si>
    <t>Sonja</t>
  </si>
  <si>
    <t>Maggie Sharmant</t>
  </si>
  <si>
    <t>KARLA DE FONTANEL</t>
  </si>
  <si>
    <t>Relikvia</t>
  </si>
  <si>
    <t>Herr Harat</t>
  </si>
  <si>
    <t>Armi</t>
  </si>
  <si>
    <t>Gianni</t>
  </si>
  <si>
    <t>Go-Go Aaron</t>
  </si>
  <si>
    <t>Lissabon</t>
  </si>
  <si>
    <t>Viko</t>
  </si>
  <si>
    <t>Vips</t>
  </si>
  <si>
    <t>Belegia</t>
  </si>
  <si>
    <t>Gurmaan</t>
  </si>
  <si>
    <t>Lucky Pinnacle</t>
  </si>
  <si>
    <t>Prunts</t>
  </si>
  <si>
    <t>Cadillac</t>
  </si>
  <si>
    <t>Bingo</t>
  </si>
  <si>
    <t>Deisi</t>
  </si>
  <si>
    <t>Mon Hera</t>
  </si>
  <si>
    <t>PERCIPUS</t>
  </si>
  <si>
    <t>Kesgin</t>
  </si>
  <si>
    <t>Trend</t>
  </si>
  <si>
    <t>Hiiu Haldjas</t>
  </si>
  <si>
    <t>MON LADY (SP)</t>
  </si>
  <si>
    <t>KABEIDON</t>
  </si>
  <si>
    <t>REMARK</t>
  </si>
  <si>
    <t>TRUMM</t>
  </si>
  <si>
    <t>ODYSSEIA</t>
  </si>
  <si>
    <t>Kitekät</t>
  </si>
  <si>
    <t>Ragazza</t>
  </si>
  <si>
    <t>Riks</t>
  </si>
  <si>
    <t>Cedrik</t>
  </si>
  <si>
    <t>KINDERSURPRISE</t>
  </si>
  <si>
    <t>Tepsi</t>
  </si>
  <si>
    <t>Prodway</t>
  </si>
  <si>
    <t>Zorro</t>
  </si>
  <si>
    <t>Aada</t>
  </si>
  <si>
    <t>TOASKE OET DE BEKZIED</t>
  </si>
  <si>
    <t>Balzak</t>
  </si>
  <si>
    <t>Bordeaux</t>
  </si>
  <si>
    <t>Dinaar</t>
  </si>
  <si>
    <t>Eesav</t>
  </si>
  <si>
    <t>Rabat- Arma</t>
  </si>
  <si>
    <t>Risk-Arma</t>
  </si>
  <si>
    <t>Mihkel-Muhkel</t>
  </si>
  <si>
    <t>Loke</t>
  </si>
  <si>
    <t>Melu</t>
  </si>
  <si>
    <t>Piira</t>
  </si>
  <si>
    <t>Ravell</t>
  </si>
  <si>
    <t>CESJA</t>
  </si>
  <si>
    <t>Härel</t>
  </si>
  <si>
    <t>Shamori</t>
  </si>
  <si>
    <t>Cvr Astoria</t>
  </si>
  <si>
    <t>Ufo</t>
  </si>
  <si>
    <t>Valetine ox</t>
  </si>
  <si>
    <t>Vinge</t>
  </si>
  <si>
    <t>Vaarao</t>
  </si>
  <si>
    <t>Rivanera</t>
  </si>
  <si>
    <t>Good Hunting</t>
  </si>
  <si>
    <t>Aurora</t>
  </si>
  <si>
    <t>Orlando</t>
  </si>
  <si>
    <t>Landys</t>
  </si>
  <si>
    <t>Azartas</t>
  </si>
  <si>
    <t>FOLLE</t>
  </si>
  <si>
    <t>HYLKE VROUCK</t>
  </si>
  <si>
    <t>Reka</t>
  </si>
  <si>
    <t>Viroonia</t>
  </si>
  <si>
    <t>Herstog</t>
  </si>
  <si>
    <t>Mistress</t>
  </si>
  <si>
    <t>Nelli</t>
  </si>
  <si>
    <t>Tequila</t>
  </si>
  <si>
    <t>Oidipus</t>
  </si>
  <si>
    <t>Hera</t>
  </si>
  <si>
    <t>Big Doll</t>
  </si>
  <si>
    <t>PANIS CAYENNE</t>
  </si>
  <si>
    <t>HIIU HERSEDES</t>
  </si>
  <si>
    <t>ROXI (SP)</t>
  </si>
  <si>
    <t>Lonny</t>
  </si>
  <si>
    <t>Karri</t>
  </si>
  <si>
    <t>Aqilah</t>
  </si>
  <si>
    <t>Raasuke</t>
  </si>
  <si>
    <t>Twix</t>
  </si>
  <si>
    <t>Otto Osborn</t>
  </si>
  <si>
    <t>Aida</t>
  </si>
  <si>
    <t>YETI FLY DE LANDETTE</t>
  </si>
  <si>
    <t>Hermala</t>
  </si>
  <si>
    <t>PRINTSESS BLACKY</t>
  </si>
  <si>
    <t>M Polo</t>
  </si>
  <si>
    <t>Ats</t>
  </si>
  <si>
    <t>HABITUAL DANCER</t>
  </si>
  <si>
    <t>NEFF</t>
  </si>
  <si>
    <t>Paula</t>
  </si>
  <si>
    <t>Alma</t>
  </si>
  <si>
    <t>Fairy-Tale</t>
  </si>
  <si>
    <t>Mullikile</t>
  </si>
  <si>
    <t>Mister Tondi</t>
  </si>
  <si>
    <t>Pinoccio</t>
  </si>
  <si>
    <t>Altius</t>
  </si>
  <si>
    <t>SAMURAI`S MIRACLE</t>
  </si>
  <si>
    <t>Meelis</t>
  </si>
  <si>
    <t>Mantra</t>
  </si>
  <si>
    <t>Effi Nile</t>
  </si>
  <si>
    <t>Ralli</t>
  </si>
  <si>
    <t>Raal</t>
  </si>
  <si>
    <t>Kaevatsi LA</t>
  </si>
  <si>
    <t>Lucy</t>
  </si>
  <si>
    <t>Kustav</t>
  </si>
  <si>
    <t>Svetlana</t>
  </si>
  <si>
    <t>Anella</t>
  </si>
  <si>
    <t>Reemus</t>
  </si>
  <si>
    <t>Matrix</t>
  </si>
  <si>
    <t>Perla</t>
  </si>
  <si>
    <t>E-Tibu</t>
  </si>
  <si>
    <t>LILLEMONS THUNDERACE</t>
  </si>
  <si>
    <t>Amishu</t>
  </si>
  <si>
    <t>Habitual Dancer</t>
  </si>
  <si>
    <t>HR.Hanks</t>
  </si>
  <si>
    <t>Fruty</t>
  </si>
  <si>
    <t>Riida</t>
  </si>
  <si>
    <t>Hermela</t>
  </si>
  <si>
    <t>Riviera Lunette</t>
  </si>
  <si>
    <t>Aslan</t>
  </si>
  <si>
    <t>Robyn</t>
  </si>
  <si>
    <t>Kiho</t>
  </si>
  <si>
    <t>RAFAEL</t>
  </si>
  <si>
    <t>ELEX</t>
  </si>
  <si>
    <t>A.Rosita</t>
  </si>
  <si>
    <t>HERR DIMUHA</t>
  </si>
  <si>
    <t>Ruutu</t>
  </si>
  <si>
    <t>Perun</t>
  </si>
  <si>
    <t>HULTAJKA</t>
  </si>
  <si>
    <t>ARNO (SP)</t>
  </si>
  <si>
    <t>RO - RO</t>
  </si>
  <si>
    <t>Hedi</t>
  </si>
  <si>
    <t>Futurama</t>
  </si>
  <si>
    <t>Palooma</t>
  </si>
  <si>
    <t>Roki</t>
  </si>
  <si>
    <t>Prita</t>
  </si>
  <si>
    <t>Gabryel ox</t>
  </si>
  <si>
    <t>Vironia ox</t>
  </si>
  <si>
    <t>Rooni</t>
  </si>
  <si>
    <t>Simone ox</t>
  </si>
  <si>
    <t>Perfect Timing</t>
  </si>
  <si>
    <t>Odile`</t>
  </si>
  <si>
    <t>RASHID OX</t>
  </si>
  <si>
    <t>Laferme</t>
  </si>
  <si>
    <t>Turtas</t>
  </si>
  <si>
    <t>Alausas ox</t>
  </si>
  <si>
    <t>Avatar</t>
  </si>
  <si>
    <t>Petronella</t>
  </si>
  <si>
    <t>Solaris</t>
  </si>
  <si>
    <t>Leonardo</t>
  </si>
  <si>
    <t>Abellamy ox</t>
  </si>
  <si>
    <t>Pocahontas ox</t>
  </si>
  <si>
    <t>Sipsik</t>
  </si>
  <si>
    <t>Landora</t>
  </si>
  <si>
    <t>X.Y.Z.Gladiator</t>
  </si>
  <si>
    <t>Pilvet</t>
  </si>
  <si>
    <t>Mon Alisa</t>
  </si>
  <si>
    <t>Murakas</t>
  </si>
  <si>
    <t>Maher ox</t>
  </si>
  <si>
    <t>Eduard</t>
  </si>
  <si>
    <t>Meriin</t>
  </si>
  <si>
    <t>Sunitha L3</t>
  </si>
  <si>
    <t>Kamira</t>
  </si>
  <si>
    <t>Bella</t>
  </si>
  <si>
    <t>Saphira Cayenne ox</t>
  </si>
  <si>
    <t>Trollu</t>
  </si>
  <si>
    <t>Salsita</t>
  </si>
  <si>
    <t>Omer s</t>
  </si>
  <si>
    <t>Oskar s</t>
  </si>
  <si>
    <t>Cassanova</t>
  </si>
  <si>
    <t>Indekss</t>
  </si>
  <si>
    <t>Osman s</t>
  </si>
  <si>
    <t>Oidipus s</t>
  </si>
  <si>
    <t>Nafisa</t>
  </si>
  <si>
    <t>Unagi Des Dolines</t>
  </si>
  <si>
    <t>Red</t>
  </si>
  <si>
    <t>Chardash vh</t>
  </si>
  <si>
    <t>Winning Amour</t>
  </si>
  <si>
    <t>Power Of Dreams</t>
  </si>
  <si>
    <t>Galaxy Tooma</t>
  </si>
  <si>
    <t>Dancing Flame</t>
  </si>
  <si>
    <t>Extrema</t>
  </si>
  <si>
    <t>Satirikon</t>
  </si>
  <si>
    <t>Namaste</t>
  </si>
  <si>
    <t>Monarh</t>
  </si>
  <si>
    <t>Arlon</t>
  </si>
  <si>
    <t xml:space="preserve">Power </t>
  </si>
  <si>
    <t>Mahdi</t>
  </si>
  <si>
    <t>Baxter-Arma</t>
  </si>
  <si>
    <t>Barcelona-Arma</t>
  </si>
  <si>
    <t>Emanuella</t>
  </si>
  <si>
    <t>Ae Egyptian Aliyy Jamil ox</t>
  </si>
  <si>
    <t>Piazo</t>
  </si>
  <si>
    <t>Blueenn Du Porjou</t>
  </si>
  <si>
    <t>Coat Merret Arvor</t>
  </si>
  <si>
    <t>Red Bull Al Karbid</t>
  </si>
  <si>
    <t>Kassandra De Lam</t>
  </si>
  <si>
    <t>Jacqueline Tdc</t>
  </si>
  <si>
    <t>Pontiak</t>
  </si>
  <si>
    <t>Pavlik</t>
  </si>
  <si>
    <t>Witcher</t>
  </si>
  <si>
    <t>Kingviin</t>
  </si>
  <si>
    <t>Kolumbus Crish</t>
  </si>
  <si>
    <t>B Catman Fs</t>
  </si>
  <si>
    <t>Vana Toomas</t>
  </si>
  <si>
    <t>Hästin</t>
  </si>
  <si>
    <t>Etalon</t>
  </si>
  <si>
    <t>Atout Neyette</t>
  </si>
  <si>
    <t>Violine La Bergerie</t>
  </si>
  <si>
    <t>Druid</t>
  </si>
  <si>
    <t>JB Enchanter</t>
  </si>
  <si>
    <t>Asva Eqhar Mon</t>
  </si>
  <si>
    <t>Fanta</t>
  </si>
  <si>
    <t>Vaheda</t>
  </si>
  <si>
    <t>Robi</t>
  </si>
  <si>
    <t>Pia's Fantastic</t>
  </si>
  <si>
    <t>Patina</t>
  </si>
  <si>
    <t>Tinkerbell J</t>
  </si>
  <si>
    <t>Aragon</t>
  </si>
  <si>
    <t>enne2000</t>
  </si>
  <si>
    <t>Mustafo Malabah</t>
  </si>
  <si>
    <t>BALTAZAR EL INDALO OX</t>
  </si>
  <si>
    <t>Gepara OX</t>
  </si>
  <si>
    <t>JASIM EL AWRAH OX</t>
  </si>
  <si>
    <t>TEMPU</t>
  </si>
  <si>
    <t>PRINZ</t>
  </si>
  <si>
    <t>Pugatshova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</si>
</sst>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5]General"/>
    <numFmt numFmtId="165" formatCode="0.0"/>
    <numFmt numFmtId="166" formatCode="#,##0.00&quot; &quot;[$€-425];[Red]&quot;-&quot;#,##0.00&quot; &quot;[$€-425]"/>
  </numFmts>
  <fonts count="13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Liberation Sans"/>
    </font>
    <font>
      <b/>
      <i/>
      <u/>
      <sz val="11"/>
      <color rgb="FF000000"/>
      <name val="Arial"/>
      <family val="2"/>
    </font>
    <font>
      <b/>
      <i/>
      <u/>
      <sz val="11"/>
      <color rgb="FF000000"/>
      <name val="Liberation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4" fontId="3" fillId="0" borderId="0" applyBorder="0" applyProtection="0">
      <alignment horizontal="center"/>
    </xf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5" fillId="0" borderId="0" applyBorder="0" applyProtection="0"/>
    <xf numFmtId="166" fontId="4" fillId="0" borderId="0" applyBorder="0" applyProtection="0"/>
    <xf numFmtId="166" fontId="5" fillId="0" borderId="0" applyBorder="0" applyProtection="0"/>
  </cellStyleXfs>
  <cellXfs count="24">
    <xf numFmtId="0" fontId="0" fillId="0" borderId="0" xfId="0"/>
    <xf numFmtId="164" fontId="6" fillId="0" borderId="1" xfId="2" applyFont="1" applyFill="1" applyBorder="1" applyAlignment="1" applyProtection="1"/>
    <xf numFmtId="164" fontId="7" fillId="0" borderId="1" xfId="2" applyFont="1" applyFill="1" applyBorder="1" applyAlignment="1" applyProtection="1"/>
    <xf numFmtId="164" fontId="6" fillId="0" borderId="0" xfId="2" applyFont="1" applyFill="1" applyAlignment="1" applyProtection="1"/>
    <xf numFmtId="164" fontId="7" fillId="0" borderId="0" xfId="2" applyFont="1" applyFill="1" applyAlignment="1" applyProtection="1"/>
    <xf numFmtId="164" fontId="8" fillId="0" borderId="3" xfId="2" applyFont="1" applyFill="1" applyBorder="1" applyAlignment="1" applyProtection="1"/>
    <xf numFmtId="164" fontId="8" fillId="0" borderId="4" xfId="2" applyFont="1" applyFill="1" applyBorder="1" applyAlignment="1" applyProtection="1"/>
    <xf numFmtId="164" fontId="1" fillId="0" borderId="0" xfId="2" applyFont="1" applyFill="1" applyAlignment="1" applyProtection="1"/>
    <xf numFmtId="164" fontId="9" fillId="0" borderId="5" xfId="2" applyFont="1" applyFill="1" applyBorder="1" applyAlignment="1" applyProtection="1"/>
    <xf numFmtId="164" fontId="1" fillId="0" borderId="5" xfId="2" applyFont="1" applyFill="1" applyBorder="1" applyAlignment="1" applyProtection="1"/>
    <xf numFmtId="164" fontId="9" fillId="0" borderId="3" xfId="2" applyFont="1" applyFill="1" applyBorder="1" applyAlignment="1" applyProtection="1"/>
    <xf numFmtId="164" fontId="1" fillId="0" borderId="3" xfId="2" applyFont="1" applyFill="1" applyBorder="1" applyAlignment="1" applyProtection="1"/>
    <xf numFmtId="164" fontId="10" fillId="0" borderId="3" xfId="2" applyFont="1" applyFill="1" applyBorder="1" applyAlignment="1" applyProtection="1"/>
    <xf numFmtId="164" fontId="11" fillId="0" borderId="3" xfId="2" applyFont="1" applyFill="1" applyBorder="1" applyAlignment="1" applyProtection="1"/>
    <xf numFmtId="164" fontId="12" fillId="0" borderId="3" xfId="2" applyFont="1" applyFill="1" applyBorder="1" applyAlignment="1" applyProtection="1"/>
    <xf numFmtId="164" fontId="10" fillId="0" borderId="4" xfId="2" applyFont="1" applyFill="1" applyBorder="1" applyAlignment="1" applyProtection="1"/>
    <xf numFmtId="164" fontId="1" fillId="0" borderId="4" xfId="2" applyFont="1" applyFill="1" applyBorder="1" applyAlignment="1" applyProtection="1"/>
    <xf numFmtId="164" fontId="11" fillId="0" borderId="3" xfId="2" applyFont="1" applyFill="1" applyBorder="1" applyAlignment="1" applyProtection="1">
      <alignment wrapText="1"/>
    </xf>
    <xf numFmtId="165" fontId="6" fillId="0" borderId="1" xfId="2" applyNumberFormat="1" applyFont="1" applyFill="1" applyBorder="1" applyAlignment="1" applyProtection="1">
      <alignment horizontal="left"/>
    </xf>
    <xf numFmtId="165" fontId="6" fillId="0" borderId="2" xfId="2" applyNumberFormat="1" applyFont="1" applyFill="1" applyBorder="1" applyAlignment="1" applyProtection="1">
      <alignment horizontal="left"/>
    </xf>
    <xf numFmtId="164" fontId="6" fillId="0" borderId="2" xfId="2" applyFont="1" applyFill="1" applyBorder="1" applyAlignment="1" applyProtection="1">
      <alignment horizontal="left"/>
    </xf>
    <xf numFmtId="165" fontId="6" fillId="0" borderId="0" xfId="2" applyNumberFormat="1" applyFont="1" applyFill="1" applyBorder="1" applyAlignment="1" applyProtection="1">
      <alignment horizontal="left"/>
    </xf>
    <xf numFmtId="165" fontId="6" fillId="0" borderId="0" xfId="2" applyNumberFormat="1" applyFont="1" applyFill="1" applyAlignment="1" applyProtection="1">
      <alignment horizontal="left"/>
    </xf>
    <xf numFmtId="164" fontId="6" fillId="0" borderId="0" xfId="2" applyFont="1" applyFill="1" applyAlignment="1" applyProtection="1">
      <alignment horizontal="left"/>
    </xf>
  </cellXfs>
  <cellStyles count="10">
    <cellStyle name="Excel Built-in Explanatory Text" xfId="2" xr:uid="{00000000-0005-0000-0000-000000000000}"/>
    <cellStyle name="Heading" xfId="3" xr:uid="{00000000-0005-0000-0000-000001000000}"/>
    <cellStyle name="Heading 1" xfId="1" builtinId="16" customBuiltin="1"/>
    <cellStyle name="Heading1" xfId="4" xr:uid="{00000000-0005-0000-0000-000003000000}"/>
    <cellStyle name="Heading1 1" xfId="5" xr:uid="{00000000-0005-0000-0000-000004000000}"/>
    <cellStyle name="Normal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1:AMJ1048576" totalsRowShown="0">
  <sortState xmlns:xlrd2="http://schemas.microsoft.com/office/spreadsheetml/2017/richdata2" ref="A2:AMJ380">
    <sortCondition descending="1" ref="B2:B380"/>
  </sortState>
  <tableColumns count="1024">
    <tableColumn id="1" xr3:uid="{00000000-0010-0000-0000-000001000000}" name="Hobune" dataDxfId="0"/>
    <tableColumn id="2" xr3:uid="{00000000-0010-0000-0000-000002000000}" name="km kokku"/>
    <tableColumn id="3" xr3:uid="{00000000-0010-0000-0000-000003000000}" name="2018"/>
    <tableColumn id="4" xr3:uid="{00000000-0010-0000-0000-000004000000}" name="2017"/>
    <tableColumn id="5" xr3:uid="{00000000-0010-0000-0000-000005000000}" name="2016"/>
    <tableColumn id="6" xr3:uid="{00000000-0010-0000-0000-000006000000}" name="2015"/>
    <tableColumn id="7" xr3:uid="{00000000-0010-0000-0000-000007000000}" name="2014"/>
    <tableColumn id="8" xr3:uid="{00000000-0010-0000-0000-000008000000}" name="2013"/>
    <tableColumn id="9" xr3:uid="{00000000-0010-0000-0000-000009000000}" name="2012"/>
    <tableColumn id="10" xr3:uid="{00000000-0010-0000-0000-00000A000000}" name="2011"/>
    <tableColumn id="11" xr3:uid="{00000000-0010-0000-0000-00000B000000}" name="2010"/>
    <tableColumn id="12" xr3:uid="{00000000-0010-0000-0000-00000C000000}" name="2009"/>
    <tableColumn id="13" xr3:uid="{00000000-0010-0000-0000-00000D000000}" name="2008"/>
    <tableColumn id="14" xr3:uid="{00000000-0010-0000-0000-00000E000000}" name="2007"/>
    <tableColumn id="15" xr3:uid="{00000000-0010-0000-0000-00000F000000}" name="2006"/>
    <tableColumn id="16" xr3:uid="{00000000-0010-0000-0000-000010000000}" name="2005"/>
    <tableColumn id="17" xr3:uid="{00000000-0010-0000-0000-000011000000}" name="2004"/>
    <tableColumn id="18" xr3:uid="{00000000-0010-0000-0000-000012000000}" name="2003"/>
    <tableColumn id="19" xr3:uid="{00000000-0010-0000-0000-000013000000}" name="2002"/>
    <tableColumn id="20" xr3:uid="{00000000-0010-0000-0000-000014000000}" name="2001"/>
    <tableColumn id="21" xr3:uid="{00000000-0010-0000-0000-000015000000}" name="2000"/>
    <tableColumn id="22" xr3:uid="{00000000-0010-0000-0000-000016000000}" name="enne 2000"/>
    <tableColumn id="23" xr3:uid="{00000000-0010-0000-0000-000017000000}" name="Column1"/>
    <tableColumn id="24" xr3:uid="{00000000-0010-0000-0000-000018000000}" name="Column2"/>
    <tableColumn id="25" xr3:uid="{00000000-0010-0000-0000-000019000000}" name="Column3"/>
    <tableColumn id="26" xr3:uid="{00000000-0010-0000-0000-00001A000000}" name="Column4"/>
    <tableColumn id="27" xr3:uid="{00000000-0010-0000-0000-00001B000000}" name="Column5"/>
    <tableColumn id="28" xr3:uid="{00000000-0010-0000-0000-00001C000000}" name="Column6"/>
    <tableColumn id="29" xr3:uid="{00000000-0010-0000-0000-00001D000000}" name="Column7"/>
    <tableColumn id="30" xr3:uid="{00000000-0010-0000-0000-00001E000000}" name="Column8"/>
    <tableColumn id="31" xr3:uid="{00000000-0010-0000-0000-00001F000000}" name="Column9"/>
    <tableColumn id="32" xr3:uid="{00000000-0010-0000-0000-000020000000}" name="Column10"/>
    <tableColumn id="33" xr3:uid="{00000000-0010-0000-0000-000021000000}" name="Column11"/>
    <tableColumn id="34" xr3:uid="{00000000-0010-0000-0000-000022000000}" name="Column12"/>
    <tableColumn id="35" xr3:uid="{00000000-0010-0000-0000-000023000000}" name="Column13"/>
    <tableColumn id="36" xr3:uid="{00000000-0010-0000-0000-000024000000}" name="Column14"/>
    <tableColumn id="37" xr3:uid="{00000000-0010-0000-0000-000025000000}" name="Column15"/>
    <tableColumn id="38" xr3:uid="{00000000-0010-0000-0000-000026000000}" name="Column16"/>
    <tableColumn id="39" xr3:uid="{00000000-0010-0000-0000-000027000000}" name="Column17"/>
    <tableColumn id="40" xr3:uid="{00000000-0010-0000-0000-000028000000}" name="Column18"/>
    <tableColumn id="41" xr3:uid="{00000000-0010-0000-0000-000029000000}" name="Column19"/>
    <tableColumn id="42" xr3:uid="{00000000-0010-0000-0000-00002A000000}" name="Column20"/>
    <tableColumn id="43" xr3:uid="{00000000-0010-0000-0000-00002B000000}" name="Column21"/>
    <tableColumn id="44" xr3:uid="{00000000-0010-0000-0000-00002C000000}" name="Column22"/>
    <tableColumn id="45" xr3:uid="{00000000-0010-0000-0000-00002D000000}" name="Column23"/>
    <tableColumn id="46" xr3:uid="{00000000-0010-0000-0000-00002E000000}" name="Column24"/>
    <tableColumn id="47" xr3:uid="{00000000-0010-0000-0000-00002F000000}" name="Column25"/>
    <tableColumn id="48" xr3:uid="{00000000-0010-0000-0000-000030000000}" name="Column26"/>
    <tableColumn id="49" xr3:uid="{00000000-0010-0000-0000-000031000000}" name="Column27"/>
    <tableColumn id="50" xr3:uid="{00000000-0010-0000-0000-000032000000}" name="Column28"/>
    <tableColumn id="51" xr3:uid="{00000000-0010-0000-0000-000033000000}" name="Column29"/>
    <tableColumn id="52" xr3:uid="{00000000-0010-0000-0000-000034000000}" name="Column30"/>
    <tableColumn id="53" xr3:uid="{00000000-0010-0000-0000-000035000000}" name="Column31"/>
    <tableColumn id="54" xr3:uid="{00000000-0010-0000-0000-000036000000}" name="Column32"/>
    <tableColumn id="55" xr3:uid="{00000000-0010-0000-0000-000037000000}" name="Column33"/>
    <tableColumn id="56" xr3:uid="{00000000-0010-0000-0000-000038000000}" name="Column34"/>
    <tableColumn id="57" xr3:uid="{00000000-0010-0000-0000-000039000000}" name="Column35"/>
    <tableColumn id="58" xr3:uid="{00000000-0010-0000-0000-00003A000000}" name="Column36"/>
    <tableColumn id="59" xr3:uid="{00000000-0010-0000-0000-00003B000000}" name="Column37"/>
    <tableColumn id="60" xr3:uid="{00000000-0010-0000-0000-00003C000000}" name="Column38"/>
    <tableColumn id="61" xr3:uid="{00000000-0010-0000-0000-00003D000000}" name="Column39"/>
    <tableColumn id="62" xr3:uid="{00000000-0010-0000-0000-00003E000000}" name="Column40"/>
    <tableColumn id="63" xr3:uid="{00000000-0010-0000-0000-00003F000000}" name="Column41"/>
    <tableColumn id="64" xr3:uid="{00000000-0010-0000-0000-000040000000}" name="Column42"/>
    <tableColumn id="65" xr3:uid="{00000000-0010-0000-0000-000041000000}" name="Column43"/>
    <tableColumn id="66" xr3:uid="{00000000-0010-0000-0000-000042000000}" name="Column44"/>
    <tableColumn id="67" xr3:uid="{00000000-0010-0000-0000-000043000000}" name="Column45"/>
    <tableColumn id="68" xr3:uid="{00000000-0010-0000-0000-000044000000}" name="Column46"/>
    <tableColumn id="69" xr3:uid="{00000000-0010-0000-0000-000045000000}" name="Column47"/>
    <tableColumn id="70" xr3:uid="{00000000-0010-0000-0000-000046000000}" name="Column48"/>
    <tableColumn id="71" xr3:uid="{00000000-0010-0000-0000-000047000000}" name="Column49"/>
    <tableColumn id="72" xr3:uid="{00000000-0010-0000-0000-000048000000}" name="Column50"/>
    <tableColumn id="73" xr3:uid="{00000000-0010-0000-0000-000049000000}" name="Column51"/>
    <tableColumn id="74" xr3:uid="{00000000-0010-0000-0000-00004A000000}" name="Column52"/>
    <tableColumn id="75" xr3:uid="{00000000-0010-0000-0000-00004B000000}" name="Column53"/>
    <tableColumn id="76" xr3:uid="{00000000-0010-0000-0000-00004C000000}" name="Column54"/>
    <tableColumn id="77" xr3:uid="{00000000-0010-0000-0000-00004D000000}" name="Column55"/>
    <tableColumn id="78" xr3:uid="{00000000-0010-0000-0000-00004E000000}" name="Column56"/>
    <tableColumn id="79" xr3:uid="{00000000-0010-0000-0000-00004F000000}" name="Column57"/>
    <tableColumn id="80" xr3:uid="{00000000-0010-0000-0000-000050000000}" name="Column58"/>
    <tableColumn id="81" xr3:uid="{00000000-0010-0000-0000-000051000000}" name="Column59"/>
    <tableColumn id="82" xr3:uid="{00000000-0010-0000-0000-000052000000}" name="Column60"/>
    <tableColumn id="83" xr3:uid="{00000000-0010-0000-0000-000053000000}" name="Column61"/>
    <tableColumn id="84" xr3:uid="{00000000-0010-0000-0000-000054000000}" name="Column62"/>
    <tableColumn id="85" xr3:uid="{00000000-0010-0000-0000-000055000000}" name="Column63"/>
    <tableColumn id="86" xr3:uid="{00000000-0010-0000-0000-000056000000}" name="Column64"/>
    <tableColumn id="87" xr3:uid="{00000000-0010-0000-0000-000057000000}" name="Column65"/>
    <tableColumn id="88" xr3:uid="{00000000-0010-0000-0000-000058000000}" name="Column66"/>
    <tableColumn id="89" xr3:uid="{00000000-0010-0000-0000-000059000000}" name="Column67"/>
    <tableColumn id="90" xr3:uid="{00000000-0010-0000-0000-00005A000000}" name="Column68"/>
    <tableColumn id="91" xr3:uid="{00000000-0010-0000-0000-00005B000000}" name="Column69"/>
    <tableColumn id="92" xr3:uid="{00000000-0010-0000-0000-00005C000000}" name="Column70"/>
    <tableColumn id="93" xr3:uid="{00000000-0010-0000-0000-00005D000000}" name="Column71"/>
    <tableColumn id="94" xr3:uid="{00000000-0010-0000-0000-00005E000000}" name="Column72"/>
    <tableColumn id="95" xr3:uid="{00000000-0010-0000-0000-00005F000000}" name="Column73"/>
    <tableColumn id="96" xr3:uid="{00000000-0010-0000-0000-000060000000}" name="Column74"/>
    <tableColumn id="97" xr3:uid="{00000000-0010-0000-0000-000061000000}" name="Column75"/>
    <tableColumn id="98" xr3:uid="{00000000-0010-0000-0000-000062000000}" name="Column76"/>
    <tableColumn id="99" xr3:uid="{00000000-0010-0000-0000-000063000000}" name="Column77"/>
    <tableColumn id="100" xr3:uid="{00000000-0010-0000-0000-000064000000}" name="Column78"/>
    <tableColumn id="101" xr3:uid="{00000000-0010-0000-0000-000065000000}" name="Column79"/>
    <tableColumn id="102" xr3:uid="{00000000-0010-0000-0000-000066000000}" name="Column80"/>
    <tableColumn id="103" xr3:uid="{00000000-0010-0000-0000-000067000000}" name="Column81"/>
    <tableColumn id="104" xr3:uid="{00000000-0010-0000-0000-000068000000}" name="Column82"/>
    <tableColumn id="105" xr3:uid="{00000000-0010-0000-0000-000069000000}" name="Column83"/>
    <tableColumn id="106" xr3:uid="{00000000-0010-0000-0000-00006A000000}" name="Column84"/>
    <tableColumn id="107" xr3:uid="{00000000-0010-0000-0000-00006B000000}" name="Column85"/>
    <tableColumn id="108" xr3:uid="{00000000-0010-0000-0000-00006C000000}" name="Column86"/>
    <tableColumn id="109" xr3:uid="{00000000-0010-0000-0000-00006D000000}" name="Column87"/>
    <tableColumn id="110" xr3:uid="{00000000-0010-0000-0000-00006E000000}" name="Column88"/>
    <tableColumn id="111" xr3:uid="{00000000-0010-0000-0000-00006F000000}" name="Column89"/>
    <tableColumn id="112" xr3:uid="{00000000-0010-0000-0000-000070000000}" name="Column90"/>
    <tableColumn id="113" xr3:uid="{00000000-0010-0000-0000-000071000000}" name="Column91"/>
    <tableColumn id="114" xr3:uid="{00000000-0010-0000-0000-000072000000}" name="Column92"/>
    <tableColumn id="115" xr3:uid="{00000000-0010-0000-0000-000073000000}" name="Column93"/>
    <tableColumn id="116" xr3:uid="{00000000-0010-0000-0000-000074000000}" name="Column94"/>
    <tableColumn id="117" xr3:uid="{00000000-0010-0000-0000-000075000000}" name="Column95"/>
    <tableColumn id="118" xr3:uid="{00000000-0010-0000-0000-000076000000}" name="Column96"/>
    <tableColumn id="119" xr3:uid="{00000000-0010-0000-0000-000077000000}" name="Column97"/>
    <tableColumn id="120" xr3:uid="{00000000-0010-0000-0000-000078000000}" name="Column98"/>
    <tableColumn id="121" xr3:uid="{00000000-0010-0000-0000-000079000000}" name="Column99"/>
    <tableColumn id="122" xr3:uid="{00000000-0010-0000-0000-00007A000000}" name="Column100"/>
    <tableColumn id="123" xr3:uid="{00000000-0010-0000-0000-00007B000000}" name="Column101"/>
    <tableColumn id="124" xr3:uid="{00000000-0010-0000-0000-00007C000000}" name="Column102"/>
    <tableColumn id="125" xr3:uid="{00000000-0010-0000-0000-00007D000000}" name="Column103"/>
    <tableColumn id="126" xr3:uid="{00000000-0010-0000-0000-00007E000000}" name="Column104"/>
    <tableColumn id="127" xr3:uid="{00000000-0010-0000-0000-00007F000000}" name="Column105"/>
    <tableColumn id="128" xr3:uid="{00000000-0010-0000-0000-000080000000}" name="Column106"/>
    <tableColumn id="129" xr3:uid="{00000000-0010-0000-0000-000081000000}" name="Column107"/>
    <tableColumn id="130" xr3:uid="{00000000-0010-0000-0000-000082000000}" name="Column108"/>
    <tableColumn id="131" xr3:uid="{00000000-0010-0000-0000-000083000000}" name="Column109"/>
    <tableColumn id="132" xr3:uid="{00000000-0010-0000-0000-000084000000}" name="Column110"/>
    <tableColumn id="133" xr3:uid="{00000000-0010-0000-0000-000085000000}" name="Column111"/>
    <tableColumn id="134" xr3:uid="{00000000-0010-0000-0000-000086000000}" name="Column112"/>
    <tableColumn id="135" xr3:uid="{00000000-0010-0000-0000-000087000000}" name="Column113"/>
    <tableColumn id="136" xr3:uid="{00000000-0010-0000-0000-000088000000}" name="Column114"/>
    <tableColumn id="137" xr3:uid="{00000000-0010-0000-0000-000089000000}" name="Column115"/>
    <tableColumn id="138" xr3:uid="{00000000-0010-0000-0000-00008A000000}" name="Column116"/>
    <tableColumn id="139" xr3:uid="{00000000-0010-0000-0000-00008B000000}" name="Column117"/>
    <tableColumn id="140" xr3:uid="{00000000-0010-0000-0000-00008C000000}" name="Column118"/>
    <tableColumn id="141" xr3:uid="{00000000-0010-0000-0000-00008D000000}" name="Column119"/>
    <tableColumn id="142" xr3:uid="{00000000-0010-0000-0000-00008E000000}" name="Column120"/>
    <tableColumn id="143" xr3:uid="{00000000-0010-0000-0000-00008F000000}" name="Column121"/>
    <tableColumn id="144" xr3:uid="{00000000-0010-0000-0000-000090000000}" name="Column122"/>
    <tableColumn id="145" xr3:uid="{00000000-0010-0000-0000-000091000000}" name="Column123"/>
    <tableColumn id="146" xr3:uid="{00000000-0010-0000-0000-000092000000}" name="Column124"/>
    <tableColumn id="147" xr3:uid="{00000000-0010-0000-0000-000093000000}" name="Column125"/>
    <tableColumn id="148" xr3:uid="{00000000-0010-0000-0000-000094000000}" name="Column126"/>
    <tableColumn id="149" xr3:uid="{00000000-0010-0000-0000-000095000000}" name="Column127"/>
    <tableColumn id="150" xr3:uid="{00000000-0010-0000-0000-000096000000}" name="Column128"/>
    <tableColumn id="151" xr3:uid="{00000000-0010-0000-0000-000097000000}" name="Column129"/>
    <tableColumn id="152" xr3:uid="{00000000-0010-0000-0000-000098000000}" name="Column130"/>
    <tableColumn id="153" xr3:uid="{00000000-0010-0000-0000-000099000000}" name="Column131"/>
    <tableColumn id="154" xr3:uid="{00000000-0010-0000-0000-00009A000000}" name="Column132"/>
    <tableColumn id="155" xr3:uid="{00000000-0010-0000-0000-00009B000000}" name="Column133"/>
    <tableColumn id="156" xr3:uid="{00000000-0010-0000-0000-00009C000000}" name="Column134"/>
    <tableColumn id="157" xr3:uid="{00000000-0010-0000-0000-00009D000000}" name="Column135"/>
    <tableColumn id="158" xr3:uid="{00000000-0010-0000-0000-00009E000000}" name="Column136"/>
    <tableColumn id="159" xr3:uid="{00000000-0010-0000-0000-00009F000000}" name="Column137"/>
    <tableColumn id="160" xr3:uid="{00000000-0010-0000-0000-0000A0000000}" name="Column138"/>
    <tableColumn id="161" xr3:uid="{00000000-0010-0000-0000-0000A1000000}" name="Column139"/>
    <tableColumn id="162" xr3:uid="{00000000-0010-0000-0000-0000A2000000}" name="Column140"/>
    <tableColumn id="163" xr3:uid="{00000000-0010-0000-0000-0000A3000000}" name="Column141"/>
    <tableColumn id="164" xr3:uid="{00000000-0010-0000-0000-0000A4000000}" name="Column142"/>
    <tableColumn id="165" xr3:uid="{00000000-0010-0000-0000-0000A5000000}" name="Column143"/>
    <tableColumn id="166" xr3:uid="{00000000-0010-0000-0000-0000A6000000}" name="Column144"/>
    <tableColumn id="167" xr3:uid="{00000000-0010-0000-0000-0000A7000000}" name="Column145"/>
    <tableColumn id="168" xr3:uid="{00000000-0010-0000-0000-0000A8000000}" name="Column146"/>
    <tableColumn id="169" xr3:uid="{00000000-0010-0000-0000-0000A9000000}" name="Column147"/>
    <tableColumn id="170" xr3:uid="{00000000-0010-0000-0000-0000AA000000}" name="Column148"/>
    <tableColumn id="171" xr3:uid="{00000000-0010-0000-0000-0000AB000000}" name="Column149"/>
    <tableColumn id="172" xr3:uid="{00000000-0010-0000-0000-0000AC000000}" name="Column150"/>
    <tableColumn id="173" xr3:uid="{00000000-0010-0000-0000-0000AD000000}" name="Column151"/>
    <tableColumn id="174" xr3:uid="{00000000-0010-0000-0000-0000AE000000}" name="Column152"/>
    <tableColumn id="175" xr3:uid="{00000000-0010-0000-0000-0000AF000000}" name="Column153"/>
    <tableColumn id="176" xr3:uid="{00000000-0010-0000-0000-0000B0000000}" name="Column154"/>
    <tableColumn id="177" xr3:uid="{00000000-0010-0000-0000-0000B1000000}" name="Column155"/>
    <tableColumn id="178" xr3:uid="{00000000-0010-0000-0000-0000B2000000}" name="Column156"/>
    <tableColumn id="179" xr3:uid="{00000000-0010-0000-0000-0000B3000000}" name="Column157"/>
    <tableColumn id="180" xr3:uid="{00000000-0010-0000-0000-0000B4000000}" name="Column158"/>
    <tableColumn id="181" xr3:uid="{00000000-0010-0000-0000-0000B5000000}" name="Column159"/>
    <tableColumn id="182" xr3:uid="{00000000-0010-0000-0000-0000B6000000}" name="Column160"/>
    <tableColumn id="183" xr3:uid="{00000000-0010-0000-0000-0000B7000000}" name="Column161"/>
    <tableColumn id="184" xr3:uid="{00000000-0010-0000-0000-0000B8000000}" name="Column162"/>
    <tableColumn id="185" xr3:uid="{00000000-0010-0000-0000-0000B9000000}" name="Column163"/>
    <tableColumn id="186" xr3:uid="{00000000-0010-0000-0000-0000BA000000}" name="Column164"/>
    <tableColumn id="187" xr3:uid="{00000000-0010-0000-0000-0000BB000000}" name="Column165"/>
    <tableColumn id="188" xr3:uid="{00000000-0010-0000-0000-0000BC000000}" name="Column166"/>
    <tableColumn id="189" xr3:uid="{00000000-0010-0000-0000-0000BD000000}" name="Column167"/>
    <tableColumn id="190" xr3:uid="{00000000-0010-0000-0000-0000BE000000}" name="Column168"/>
    <tableColumn id="191" xr3:uid="{00000000-0010-0000-0000-0000BF000000}" name="Column169"/>
    <tableColumn id="192" xr3:uid="{00000000-0010-0000-0000-0000C0000000}" name="Column170"/>
    <tableColumn id="193" xr3:uid="{00000000-0010-0000-0000-0000C1000000}" name="Column171"/>
    <tableColumn id="194" xr3:uid="{00000000-0010-0000-0000-0000C2000000}" name="Column172"/>
    <tableColumn id="195" xr3:uid="{00000000-0010-0000-0000-0000C3000000}" name="Column173"/>
    <tableColumn id="196" xr3:uid="{00000000-0010-0000-0000-0000C4000000}" name="Column174"/>
    <tableColumn id="197" xr3:uid="{00000000-0010-0000-0000-0000C5000000}" name="Column175"/>
    <tableColumn id="198" xr3:uid="{00000000-0010-0000-0000-0000C6000000}" name="Column176"/>
    <tableColumn id="199" xr3:uid="{00000000-0010-0000-0000-0000C7000000}" name="Column177"/>
    <tableColumn id="200" xr3:uid="{00000000-0010-0000-0000-0000C8000000}" name="Column178"/>
    <tableColumn id="201" xr3:uid="{00000000-0010-0000-0000-0000C9000000}" name="Column179"/>
    <tableColumn id="202" xr3:uid="{00000000-0010-0000-0000-0000CA000000}" name="Column180"/>
    <tableColumn id="203" xr3:uid="{00000000-0010-0000-0000-0000CB000000}" name="Column181"/>
    <tableColumn id="204" xr3:uid="{00000000-0010-0000-0000-0000CC000000}" name="Column182"/>
    <tableColumn id="205" xr3:uid="{00000000-0010-0000-0000-0000CD000000}" name="Column183"/>
    <tableColumn id="206" xr3:uid="{00000000-0010-0000-0000-0000CE000000}" name="Column184"/>
    <tableColumn id="207" xr3:uid="{00000000-0010-0000-0000-0000CF000000}" name="Column185"/>
    <tableColumn id="208" xr3:uid="{00000000-0010-0000-0000-0000D0000000}" name="Column186"/>
    <tableColumn id="209" xr3:uid="{00000000-0010-0000-0000-0000D1000000}" name="Column187"/>
    <tableColumn id="210" xr3:uid="{00000000-0010-0000-0000-0000D2000000}" name="Column188"/>
    <tableColumn id="211" xr3:uid="{00000000-0010-0000-0000-0000D3000000}" name="Column189"/>
    <tableColumn id="212" xr3:uid="{00000000-0010-0000-0000-0000D4000000}" name="Column190"/>
    <tableColumn id="213" xr3:uid="{00000000-0010-0000-0000-0000D5000000}" name="Column191"/>
    <tableColumn id="214" xr3:uid="{00000000-0010-0000-0000-0000D6000000}" name="Column192"/>
    <tableColumn id="215" xr3:uid="{00000000-0010-0000-0000-0000D7000000}" name="Column193"/>
    <tableColumn id="216" xr3:uid="{00000000-0010-0000-0000-0000D8000000}" name="Column194"/>
    <tableColumn id="217" xr3:uid="{00000000-0010-0000-0000-0000D9000000}" name="Column195"/>
    <tableColumn id="218" xr3:uid="{00000000-0010-0000-0000-0000DA000000}" name="Column196"/>
    <tableColumn id="219" xr3:uid="{00000000-0010-0000-0000-0000DB000000}" name="Column197"/>
    <tableColumn id="220" xr3:uid="{00000000-0010-0000-0000-0000DC000000}" name="Column198"/>
    <tableColumn id="221" xr3:uid="{00000000-0010-0000-0000-0000DD000000}" name="Column199"/>
    <tableColumn id="222" xr3:uid="{00000000-0010-0000-0000-0000DE000000}" name="Column200"/>
    <tableColumn id="223" xr3:uid="{00000000-0010-0000-0000-0000DF000000}" name="Column201"/>
    <tableColumn id="224" xr3:uid="{00000000-0010-0000-0000-0000E0000000}" name="Column202"/>
    <tableColumn id="225" xr3:uid="{00000000-0010-0000-0000-0000E1000000}" name="Column203"/>
    <tableColumn id="226" xr3:uid="{00000000-0010-0000-0000-0000E2000000}" name="Column204"/>
    <tableColumn id="227" xr3:uid="{00000000-0010-0000-0000-0000E3000000}" name="Column205"/>
    <tableColumn id="228" xr3:uid="{00000000-0010-0000-0000-0000E4000000}" name="Column206"/>
    <tableColumn id="229" xr3:uid="{00000000-0010-0000-0000-0000E5000000}" name="Column207"/>
    <tableColumn id="230" xr3:uid="{00000000-0010-0000-0000-0000E6000000}" name="Column208"/>
    <tableColumn id="231" xr3:uid="{00000000-0010-0000-0000-0000E7000000}" name="Column209"/>
    <tableColumn id="232" xr3:uid="{00000000-0010-0000-0000-0000E8000000}" name="Column210"/>
    <tableColumn id="233" xr3:uid="{00000000-0010-0000-0000-0000E9000000}" name="Column211"/>
    <tableColumn id="234" xr3:uid="{00000000-0010-0000-0000-0000EA000000}" name="Column212"/>
    <tableColumn id="235" xr3:uid="{00000000-0010-0000-0000-0000EB000000}" name="Column213"/>
    <tableColumn id="236" xr3:uid="{00000000-0010-0000-0000-0000EC000000}" name="Column214"/>
    <tableColumn id="237" xr3:uid="{00000000-0010-0000-0000-0000ED000000}" name="Column215"/>
    <tableColumn id="238" xr3:uid="{00000000-0010-0000-0000-0000EE000000}" name="Column216"/>
    <tableColumn id="239" xr3:uid="{00000000-0010-0000-0000-0000EF000000}" name="Column217"/>
    <tableColumn id="240" xr3:uid="{00000000-0010-0000-0000-0000F0000000}" name="Column218"/>
    <tableColumn id="241" xr3:uid="{00000000-0010-0000-0000-0000F1000000}" name="Column219"/>
    <tableColumn id="242" xr3:uid="{00000000-0010-0000-0000-0000F2000000}" name="Column220"/>
    <tableColumn id="243" xr3:uid="{00000000-0010-0000-0000-0000F3000000}" name="Column221"/>
    <tableColumn id="244" xr3:uid="{00000000-0010-0000-0000-0000F4000000}" name="Column222"/>
    <tableColumn id="245" xr3:uid="{00000000-0010-0000-0000-0000F5000000}" name="Column223"/>
    <tableColumn id="246" xr3:uid="{00000000-0010-0000-0000-0000F6000000}" name="Column224"/>
    <tableColumn id="247" xr3:uid="{00000000-0010-0000-0000-0000F7000000}" name="Column225"/>
    <tableColumn id="248" xr3:uid="{00000000-0010-0000-0000-0000F8000000}" name="Column226"/>
    <tableColumn id="249" xr3:uid="{00000000-0010-0000-0000-0000F9000000}" name="Column227"/>
    <tableColumn id="250" xr3:uid="{00000000-0010-0000-0000-0000FA000000}" name="Column228"/>
    <tableColumn id="251" xr3:uid="{00000000-0010-0000-0000-0000FB000000}" name="Column229"/>
    <tableColumn id="252" xr3:uid="{00000000-0010-0000-0000-0000FC000000}" name="Column230"/>
    <tableColumn id="253" xr3:uid="{00000000-0010-0000-0000-0000FD000000}" name="Column231"/>
    <tableColumn id="254" xr3:uid="{00000000-0010-0000-0000-0000FE000000}" name="Column232"/>
    <tableColumn id="255" xr3:uid="{00000000-0010-0000-0000-0000FF000000}" name="Column233"/>
    <tableColumn id="256" xr3:uid="{00000000-0010-0000-0000-000000010000}" name="Column234"/>
    <tableColumn id="257" xr3:uid="{00000000-0010-0000-0000-000001010000}" name="Column235"/>
    <tableColumn id="258" xr3:uid="{00000000-0010-0000-0000-000002010000}" name="Column236"/>
    <tableColumn id="259" xr3:uid="{00000000-0010-0000-0000-000003010000}" name="Column237"/>
    <tableColumn id="260" xr3:uid="{00000000-0010-0000-0000-000004010000}" name="Column238"/>
    <tableColumn id="261" xr3:uid="{00000000-0010-0000-0000-000005010000}" name="Column239"/>
    <tableColumn id="262" xr3:uid="{00000000-0010-0000-0000-000006010000}" name="Column240"/>
    <tableColumn id="263" xr3:uid="{00000000-0010-0000-0000-000007010000}" name="Column241"/>
    <tableColumn id="264" xr3:uid="{00000000-0010-0000-0000-000008010000}" name="Column242"/>
    <tableColumn id="265" xr3:uid="{00000000-0010-0000-0000-000009010000}" name="Column243"/>
    <tableColumn id="266" xr3:uid="{00000000-0010-0000-0000-00000A010000}" name="Column244"/>
    <tableColumn id="267" xr3:uid="{00000000-0010-0000-0000-00000B010000}" name="Column245"/>
    <tableColumn id="268" xr3:uid="{00000000-0010-0000-0000-00000C010000}" name="Column246"/>
    <tableColumn id="269" xr3:uid="{00000000-0010-0000-0000-00000D010000}" name="Column247"/>
    <tableColumn id="270" xr3:uid="{00000000-0010-0000-0000-00000E010000}" name="Column248"/>
    <tableColumn id="271" xr3:uid="{00000000-0010-0000-0000-00000F010000}" name="Column249"/>
    <tableColumn id="272" xr3:uid="{00000000-0010-0000-0000-000010010000}" name="Column250"/>
    <tableColumn id="273" xr3:uid="{00000000-0010-0000-0000-000011010000}" name="Column251"/>
    <tableColumn id="274" xr3:uid="{00000000-0010-0000-0000-000012010000}" name="Column252"/>
    <tableColumn id="275" xr3:uid="{00000000-0010-0000-0000-000013010000}" name="Column253"/>
    <tableColumn id="276" xr3:uid="{00000000-0010-0000-0000-000014010000}" name="Column254"/>
    <tableColumn id="277" xr3:uid="{00000000-0010-0000-0000-000015010000}" name="Column255"/>
    <tableColumn id="278" xr3:uid="{00000000-0010-0000-0000-000016010000}" name="Column256"/>
    <tableColumn id="279" xr3:uid="{00000000-0010-0000-0000-000017010000}" name="Column257"/>
    <tableColumn id="280" xr3:uid="{00000000-0010-0000-0000-000018010000}" name="Column258"/>
    <tableColumn id="281" xr3:uid="{00000000-0010-0000-0000-000019010000}" name="Column259"/>
    <tableColumn id="282" xr3:uid="{00000000-0010-0000-0000-00001A010000}" name="Column260"/>
    <tableColumn id="283" xr3:uid="{00000000-0010-0000-0000-00001B010000}" name="Column261"/>
    <tableColumn id="284" xr3:uid="{00000000-0010-0000-0000-00001C010000}" name="Column262"/>
    <tableColumn id="285" xr3:uid="{00000000-0010-0000-0000-00001D010000}" name="Column263"/>
    <tableColumn id="286" xr3:uid="{00000000-0010-0000-0000-00001E010000}" name="Column264"/>
    <tableColumn id="287" xr3:uid="{00000000-0010-0000-0000-00001F010000}" name="Column265"/>
    <tableColumn id="288" xr3:uid="{00000000-0010-0000-0000-000020010000}" name="Column266"/>
    <tableColumn id="289" xr3:uid="{00000000-0010-0000-0000-000021010000}" name="Column267"/>
    <tableColumn id="290" xr3:uid="{00000000-0010-0000-0000-000022010000}" name="Column268"/>
    <tableColumn id="291" xr3:uid="{00000000-0010-0000-0000-000023010000}" name="Column269"/>
    <tableColumn id="292" xr3:uid="{00000000-0010-0000-0000-000024010000}" name="Column270"/>
    <tableColumn id="293" xr3:uid="{00000000-0010-0000-0000-000025010000}" name="Column271"/>
    <tableColumn id="294" xr3:uid="{00000000-0010-0000-0000-000026010000}" name="Column272"/>
    <tableColumn id="295" xr3:uid="{00000000-0010-0000-0000-000027010000}" name="Column273"/>
    <tableColumn id="296" xr3:uid="{00000000-0010-0000-0000-000028010000}" name="Column274"/>
    <tableColumn id="297" xr3:uid="{00000000-0010-0000-0000-000029010000}" name="Column275"/>
    <tableColumn id="298" xr3:uid="{00000000-0010-0000-0000-00002A010000}" name="Column276"/>
    <tableColumn id="299" xr3:uid="{00000000-0010-0000-0000-00002B010000}" name="Column277"/>
    <tableColumn id="300" xr3:uid="{00000000-0010-0000-0000-00002C010000}" name="Column278"/>
    <tableColumn id="301" xr3:uid="{00000000-0010-0000-0000-00002D010000}" name="Column279"/>
    <tableColumn id="302" xr3:uid="{00000000-0010-0000-0000-00002E010000}" name="Column280"/>
    <tableColumn id="303" xr3:uid="{00000000-0010-0000-0000-00002F010000}" name="Column281"/>
    <tableColumn id="304" xr3:uid="{00000000-0010-0000-0000-000030010000}" name="Column282"/>
    <tableColumn id="305" xr3:uid="{00000000-0010-0000-0000-000031010000}" name="Column283"/>
    <tableColumn id="306" xr3:uid="{00000000-0010-0000-0000-000032010000}" name="Column284"/>
    <tableColumn id="307" xr3:uid="{00000000-0010-0000-0000-000033010000}" name="Column285"/>
    <tableColumn id="308" xr3:uid="{00000000-0010-0000-0000-000034010000}" name="Column286"/>
    <tableColumn id="309" xr3:uid="{00000000-0010-0000-0000-000035010000}" name="Column287"/>
    <tableColumn id="310" xr3:uid="{00000000-0010-0000-0000-000036010000}" name="Column288"/>
    <tableColumn id="311" xr3:uid="{00000000-0010-0000-0000-000037010000}" name="Column289"/>
    <tableColumn id="312" xr3:uid="{00000000-0010-0000-0000-000038010000}" name="Column290"/>
    <tableColumn id="313" xr3:uid="{00000000-0010-0000-0000-000039010000}" name="Column291"/>
    <tableColumn id="314" xr3:uid="{00000000-0010-0000-0000-00003A010000}" name="Column292"/>
    <tableColumn id="315" xr3:uid="{00000000-0010-0000-0000-00003B010000}" name="Column293"/>
    <tableColumn id="316" xr3:uid="{00000000-0010-0000-0000-00003C010000}" name="Column294"/>
    <tableColumn id="317" xr3:uid="{00000000-0010-0000-0000-00003D010000}" name="Column295"/>
    <tableColumn id="318" xr3:uid="{00000000-0010-0000-0000-00003E010000}" name="Column296"/>
    <tableColumn id="319" xr3:uid="{00000000-0010-0000-0000-00003F010000}" name="Column297"/>
    <tableColumn id="320" xr3:uid="{00000000-0010-0000-0000-000040010000}" name="Column298"/>
    <tableColumn id="321" xr3:uid="{00000000-0010-0000-0000-000041010000}" name="Column299"/>
    <tableColumn id="322" xr3:uid="{00000000-0010-0000-0000-000042010000}" name="Column300"/>
    <tableColumn id="323" xr3:uid="{00000000-0010-0000-0000-000043010000}" name="Column301"/>
    <tableColumn id="324" xr3:uid="{00000000-0010-0000-0000-000044010000}" name="Column302"/>
    <tableColumn id="325" xr3:uid="{00000000-0010-0000-0000-000045010000}" name="Column303"/>
    <tableColumn id="326" xr3:uid="{00000000-0010-0000-0000-000046010000}" name="Column304"/>
    <tableColumn id="327" xr3:uid="{00000000-0010-0000-0000-000047010000}" name="Column305"/>
    <tableColumn id="328" xr3:uid="{00000000-0010-0000-0000-000048010000}" name="Column306"/>
    <tableColumn id="329" xr3:uid="{00000000-0010-0000-0000-000049010000}" name="Column307"/>
    <tableColumn id="330" xr3:uid="{00000000-0010-0000-0000-00004A010000}" name="Column308"/>
    <tableColumn id="331" xr3:uid="{00000000-0010-0000-0000-00004B010000}" name="Column309"/>
    <tableColumn id="332" xr3:uid="{00000000-0010-0000-0000-00004C010000}" name="Column310"/>
    <tableColumn id="333" xr3:uid="{00000000-0010-0000-0000-00004D010000}" name="Column311"/>
    <tableColumn id="334" xr3:uid="{00000000-0010-0000-0000-00004E010000}" name="Column312"/>
    <tableColumn id="335" xr3:uid="{00000000-0010-0000-0000-00004F010000}" name="Column313"/>
    <tableColumn id="336" xr3:uid="{00000000-0010-0000-0000-000050010000}" name="Column314"/>
    <tableColumn id="337" xr3:uid="{00000000-0010-0000-0000-000051010000}" name="Column315"/>
    <tableColumn id="338" xr3:uid="{00000000-0010-0000-0000-000052010000}" name="Column316"/>
    <tableColumn id="339" xr3:uid="{00000000-0010-0000-0000-000053010000}" name="Column317"/>
    <tableColumn id="340" xr3:uid="{00000000-0010-0000-0000-000054010000}" name="Column318"/>
    <tableColumn id="341" xr3:uid="{00000000-0010-0000-0000-000055010000}" name="Column319"/>
    <tableColumn id="342" xr3:uid="{00000000-0010-0000-0000-000056010000}" name="Column320"/>
    <tableColumn id="343" xr3:uid="{00000000-0010-0000-0000-000057010000}" name="Column321"/>
    <tableColumn id="344" xr3:uid="{00000000-0010-0000-0000-000058010000}" name="Column322"/>
    <tableColumn id="345" xr3:uid="{00000000-0010-0000-0000-000059010000}" name="Column323"/>
    <tableColumn id="346" xr3:uid="{00000000-0010-0000-0000-00005A010000}" name="Column324"/>
    <tableColumn id="347" xr3:uid="{00000000-0010-0000-0000-00005B010000}" name="Column325"/>
    <tableColumn id="348" xr3:uid="{00000000-0010-0000-0000-00005C010000}" name="Column326"/>
    <tableColumn id="349" xr3:uid="{00000000-0010-0000-0000-00005D010000}" name="Column327"/>
    <tableColumn id="350" xr3:uid="{00000000-0010-0000-0000-00005E010000}" name="Column328"/>
    <tableColumn id="351" xr3:uid="{00000000-0010-0000-0000-00005F010000}" name="Column329"/>
    <tableColumn id="352" xr3:uid="{00000000-0010-0000-0000-000060010000}" name="Column330"/>
    <tableColumn id="353" xr3:uid="{00000000-0010-0000-0000-000061010000}" name="Column331"/>
    <tableColumn id="354" xr3:uid="{00000000-0010-0000-0000-000062010000}" name="Column332"/>
    <tableColumn id="355" xr3:uid="{00000000-0010-0000-0000-000063010000}" name="Column333"/>
    <tableColumn id="356" xr3:uid="{00000000-0010-0000-0000-000064010000}" name="Column334"/>
    <tableColumn id="357" xr3:uid="{00000000-0010-0000-0000-000065010000}" name="Column335"/>
    <tableColumn id="358" xr3:uid="{00000000-0010-0000-0000-000066010000}" name="Column336"/>
    <tableColumn id="359" xr3:uid="{00000000-0010-0000-0000-000067010000}" name="Column337"/>
    <tableColumn id="360" xr3:uid="{00000000-0010-0000-0000-000068010000}" name="Column338"/>
    <tableColumn id="361" xr3:uid="{00000000-0010-0000-0000-000069010000}" name="Column339"/>
    <tableColumn id="362" xr3:uid="{00000000-0010-0000-0000-00006A010000}" name="Column340"/>
    <tableColumn id="363" xr3:uid="{00000000-0010-0000-0000-00006B010000}" name="Column341"/>
    <tableColumn id="364" xr3:uid="{00000000-0010-0000-0000-00006C010000}" name="Column342"/>
    <tableColumn id="365" xr3:uid="{00000000-0010-0000-0000-00006D010000}" name="Column343"/>
    <tableColumn id="366" xr3:uid="{00000000-0010-0000-0000-00006E010000}" name="Column344"/>
    <tableColumn id="367" xr3:uid="{00000000-0010-0000-0000-00006F010000}" name="Column345"/>
    <tableColumn id="368" xr3:uid="{00000000-0010-0000-0000-000070010000}" name="Column346"/>
    <tableColumn id="369" xr3:uid="{00000000-0010-0000-0000-000071010000}" name="Column347"/>
    <tableColumn id="370" xr3:uid="{00000000-0010-0000-0000-000072010000}" name="Column348"/>
    <tableColumn id="371" xr3:uid="{00000000-0010-0000-0000-000073010000}" name="Column349"/>
    <tableColumn id="372" xr3:uid="{00000000-0010-0000-0000-000074010000}" name="Column350"/>
    <tableColumn id="373" xr3:uid="{00000000-0010-0000-0000-000075010000}" name="Column351"/>
    <tableColumn id="374" xr3:uid="{00000000-0010-0000-0000-000076010000}" name="Column352"/>
    <tableColumn id="375" xr3:uid="{00000000-0010-0000-0000-000077010000}" name="Column353"/>
    <tableColumn id="376" xr3:uid="{00000000-0010-0000-0000-000078010000}" name="Column354"/>
    <tableColumn id="377" xr3:uid="{00000000-0010-0000-0000-000079010000}" name="Column355"/>
    <tableColumn id="378" xr3:uid="{00000000-0010-0000-0000-00007A010000}" name="Column356"/>
    <tableColumn id="379" xr3:uid="{00000000-0010-0000-0000-00007B010000}" name="Column357"/>
    <tableColumn id="380" xr3:uid="{00000000-0010-0000-0000-00007C010000}" name="Column358"/>
    <tableColumn id="381" xr3:uid="{00000000-0010-0000-0000-00007D010000}" name="Column359"/>
    <tableColumn id="382" xr3:uid="{00000000-0010-0000-0000-00007E010000}" name="Column360"/>
    <tableColumn id="383" xr3:uid="{00000000-0010-0000-0000-00007F010000}" name="Column361"/>
    <tableColumn id="384" xr3:uid="{00000000-0010-0000-0000-000080010000}" name="Column362"/>
    <tableColumn id="385" xr3:uid="{00000000-0010-0000-0000-000081010000}" name="Column363"/>
    <tableColumn id="386" xr3:uid="{00000000-0010-0000-0000-000082010000}" name="Column364"/>
    <tableColumn id="387" xr3:uid="{00000000-0010-0000-0000-000083010000}" name="Column365"/>
    <tableColumn id="388" xr3:uid="{00000000-0010-0000-0000-000084010000}" name="Column366"/>
    <tableColumn id="389" xr3:uid="{00000000-0010-0000-0000-000085010000}" name="Column367"/>
    <tableColumn id="390" xr3:uid="{00000000-0010-0000-0000-000086010000}" name="Column368"/>
    <tableColumn id="391" xr3:uid="{00000000-0010-0000-0000-000087010000}" name="Column369"/>
    <tableColumn id="392" xr3:uid="{00000000-0010-0000-0000-000088010000}" name="Column370"/>
    <tableColumn id="393" xr3:uid="{00000000-0010-0000-0000-000089010000}" name="Column371"/>
    <tableColumn id="394" xr3:uid="{00000000-0010-0000-0000-00008A010000}" name="Column372"/>
    <tableColumn id="395" xr3:uid="{00000000-0010-0000-0000-00008B010000}" name="Column373"/>
    <tableColumn id="396" xr3:uid="{00000000-0010-0000-0000-00008C010000}" name="Column374"/>
    <tableColumn id="397" xr3:uid="{00000000-0010-0000-0000-00008D010000}" name="Column375"/>
    <tableColumn id="398" xr3:uid="{00000000-0010-0000-0000-00008E010000}" name="Column376"/>
    <tableColumn id="399" xr3:uid="{00000000-0010-0000-0000-00008F010000}" name="Column377"/>
    <tableColumn id="400" xr3:uid="{00000000-0010-0000-0000-000090010000}" name="Column378"/>
    <tableColumn id="401" xr3:uid="{00000000-0010-0000-0000-000091010000}" name="Column379"/>
    <tableColumn id="402" xr3:uid="{00000000-0010-0000-0000-000092010000}" name="Column380"/>
    <tableColumn id="403" xr3:uid="{00000000-0010-0000-0000-000093010000}" name="Column381"/>
    <tableColumn id="404" xr3:uid="{00000000-0010-0000-0000-000094010000}" name="Column382"/>
    <tableColumn id="405" xr3:uid="{00000000-0010-0000-0000-000095010000}" name="Column383"/>
    <tableColumn id="406" xr3:uid="{00000000-0010-0000-0000-000096010000}" name="Column384"/>
    <tableColumn id="407" xr3:uid="{00000000-0010-0000-0000-000097010000}" name="Column385"/>
    <tableColumn id="408" xr3:uid="{00000000-0010-0000-0000-000098010000}" name="Column386"/>
    <tableColumn id="409" xr3:uid="{00000000-0010-0000-0000-000099010000}" name="Column387"/>
    <tableColumn id="410" xr3:uid="{00000000-0010-0000-0000-00009A010000}" name="Column388"/>
    <tableColumn id="411" xr3:uid="{00000000-0010-0000-0000-00009B010000}" name="Column389"/>
    <tableColumn id="412" xr3:uid="{00000000-0010-0000-0000-00009C010000}" name="Column390"/>
    <tableColumn id="413" xr3:uid="{00000000-0010-0000-0000-00009D010000}" name="Column391"/>
    <tableColumn id="414" xr3:uid="{00000000-0010-0000-0000-00009E010000}" name="Column392"/>
    <tableColumn id="415" xr3:uid="{00000000-0010-0000-0000-00009F010000}" name="Column393"/>
    <tableColumn id="416" xr3:uid="{00000000-0010-0000-0000-0000A0010000}" name="Column394"/>
    <tableColumn id="417" xr3:uid="{00000000-0010-0000-0000-0000A1010000}" name="Column395"/>
    <tableColumn id="418" xr3:uid="{00000000-0010-0000-0000-0000A2010000}" name="Column396"/>
    <tableColumn id="419" xr3:uid="{00000000-0010-0000-0000-0000A3010000}" name="Column397"/>
    <tableColumn id="420" xr3:uid="{00000000-0010-0000-0000-0000A4010000}" name="Column398"/>
    <tableColumn id="421" xr3:uid="{00000000-0010-0000-0000-0000A5010000}" name="Column399"/>
    <tableColumn id="422" xr3:uid="{00000000-0010-0000-0000-0000A6010000}" name="Column400"/>
    <tableColumn id="423" xr3:uid="{00000000-0010-0000-0000-0000A7010000}" name="Column401"/>
    <tableColumn id="424" xr3:uid="{00000000-0010-0000-0000-0000A8010000}" name="Column402"/>
    <tableColumn id="425" xr3:uid="{00000000-0010-0000-0000-0000A9010000}" name="Column403"/>
    <tableColumn id="426" xr3:uid="{00000000-0010-0000-0000-0000AA010000}" name="Column404"/>
    <tableColumn id="427" xr3:uid="{00000000-0010-0000-0000-0000AB010000}" name="Column405"/>
    <tableColumn id="428" xr3:uid="{00000000-0010-0000-0000-0000AC010000}" name="Column406"/>
    <tableColumn id="429" xr3:uid="{00000000-0010-0000-0000-0000AD010000}" name="Column407"/>
    <tableColumn id="430" xr3:uid="{00000000-0010-0000-0000-0000AE010000}" name="Column408"/>
    <tableColumn id="431" xr3:uid="{00000000-0010-0000-0000-0000AF010000}" name="Column409"/>
    <tableColumn id="432" xr3:uid="{00000000-0010-0000-0000-0000B0010000}" name="Column410"/>
    <tableColumn id="433" xr3:uid="{00000000-0010-0000-0000-0000B1010000}" name="Column411"/>
    <tableColumn id="434" xr3:uid="{00000000-0010-0000-0000-0000B2010000}" name="Column412"/>
    <tableColumn id="435" xr3:uid="{00000000-0010-0000-0000-0000B3010000}" name="Column413"/>
    <tableColumn id="436" xr3:uid="{00000000-0010-0000-0000-0000B4010000}" name="Column414"/>
    <tableColumn id="437" xr3:uid="{00000000-0010-0000-0000-0000B5010000}" name="Column415"/>
    <tableColumn id="438" xr3:uid="{00000000-0010-0000-0000-0000B6010000}" name="Column416"/>
    <tableColumn id="439" xr3:uid="{00000000-0010-0000-0000-0000B7010000}" name="Column417"/>
    <tableColumn id="440" xr3:uid="{00000000-0010-0000-0000-0000B8010000}" name="Column418"/>
    <tableColumn id="441" xr3:uid="{00000000-0010-0000-0000-0000B9010000}" name="Column419"/>
    <tableColumn id="442" xr3:uid="{00000000-0010-0000-0000-0000BA010000}" name="Column420"/>
    <tableColumn id="443" xr3:uid="{00000000-0010-0000-0000-0000BB010000}" name="Column421"/>
    <tableColumn id="444" xr3:uid="{00000000-0010-0000-0000-0000BC010000}" name="Column422"/>
    <tableColumn id="445" xr3:uid="{00000000-0010-0000-0000-0000BD010000}" name="Column423"/>
    <tableColumn id="446" xr3:uid="{00000000-0010-0000-0000-0000BE010000}" name="Column424"/>
    <tableColumn id="447" xr3:uid="{00000000-0010-0000-0000-0000BF010000}" name="Column425"/>
    <tableColumn id="448" xr3:uid="{00000000-0010-0000-0000-0000C0010000}" name="Column426"/>
    <tableColumn id="449" xr3:uid="{00000000-0010-0000-0000-0000C1010000}" name="Column427"/>
    <tableColumn id="450" xr3:uid="{00000000-0010-0000-0000-0000C2010000}" name="Column428"/>
    <tableColumn id="451" xr3:uid="{00000000-0010-0000-0000-0000C3010000}" name="Column429"/>
    <tableColumn id="452" xr3:uid="{00000000-0010-0000-0000-0000C4010000}" name="Column430"/>
    <tableColumn id="453" xr3:uid="{00000000-0010-0000-0000-0000C5010000}" name="Column431"/>
    <tableColumn id="454" xr3:uid="{00000000-0010-0000-0000-0000C6010000}" name="Column432"/>
    <tableColumn id="455" xr3:uid="{00000000-0010-0000-0000-0000C7010000}" name="Column433"/>
    <tableColumn id="456" xr3:uid="{00000000-0010-0000-0000-0000C8010000}" name="Column434"/>
    <tableColumn id="457" xr3:uid="{00000000-0010-0000-0000-0000C9010000}" name="Column435"/>
    <tableColumn id="458" xr3:uid="{00000000-0010-0000-0000-0000CA010000}" name="Column436"/>
    <tableColumn id="459" xr3:uid="{00000000-0010-0000-0000-0000CB010000}" name="Column437"/>
    <tableColumn id="460" xr3:uid="{00000000-0010-0000-0000-0000CC010000}" name="Column438"/>
    <tableColumn id="461" xr3:uid="{00000000-0010-0000-0000-0000CD010000}" name="Column439"/>
    <tableColumn id="462" xr3:uid="{00000000-0010-0000-0000-0000CE010000}" name="Column440"/>
    <tableColumn id="463" xr3:uid="{00000000-0010-0000-0000-0000CF010000}" name="Column441"/>
    <tableColumn id="464" xr3:uid="{00000000-0010-0000-0000-0000D0010000}" name="Column442"/>
    <tableColumn id="465" xr3:uid="{00000000-0010-0000-0000-0000D1010000}" name="Column443"/>
    <tableColumn id="466" xr3:uid="{00000000-0010-0000-0000-0000D2010000}" name="Column444"/>
    <tableColumn id="467" xr3:uid="{00000000-0010-0000-0000-0000D3010000}" name="Column445"/>
    <tableColumn id="468" xr3:uid="{00000000-0010-0000-0000-0000D4010000}" name="Column446"/>
    <tableColumn id="469" xr3:uid="{00000000-0010-0000-0000-0000D5010000}" name="Column447"/>
    <tableColumn id="470" xr3:uid="{00000000-0010-0000-0000-0000D6010000}" name="Column448"/>
    <tableColumn id="471" xr3:uid="{00000000-0010-0000-0000-0000D7010000}" name="Column449"/>
    <tableColumn id="472" xr3:uid="{00000000-0010-0000-0000-0000D8010000}" name="Column450"/>
    <tableColumn id="473" xr3:uid="{00000000-0010-0000-0000-0000D9010000}" name="Column451"/>
    <tableColumn id="474" xr3:uid="{00000000-0010-0000-0000-0000DA010000}" name="Column452"/>
    <tableColumn id="475" xr3:uid="{00000000-0010-0000-0000-0000DB010000}" name="Column453"/>
    <tableColumn id="476" xr3:uid="{00000000-0010-0000-0000-0000DC010000}" name="Column454"/>
    <tableColumn id="477" xr3:uid="{00000000-0010-0000-0000-0000DD010000}" name="Column455"/>
    <tableColumn id="478" xr3:uid="{00000000-0010-0000-0000-0000DE010000}" name="Column456"/>
    <tableColumn id="479" xr3:uid="{00000000-0010-0000-0000-0000DF010000}" name="Column457"/>
    <tableColumn id="480" xr3:uid="{00000000-0010-0000-0000-0000E0010000}" name="Column458"/>
    <tableColumn id="481" xr3:uid="{00000000-0010-0000-0000-0000E1010000}" name="Column459"/>
    <tableColumn id="482" xr3:uid="{00000000-0010-0000-0000-0000E2010000}" name="Column460"/>
    <tableColumn id="483" xr3:uid="{00000000-0010-0000-0000-0000E3010000}" name="Column461"/>
    <tableColumn id="484" xr3:uid="{00000000-0010-0000-0000-0000E4010000}" name="Column462"/>
    <tableColumn id="485" xr3:uid="{00000000-0010-0000-0000-0000E5010000}" name="Column463"/>
    <tableColumn id="486" xr3:uid="{00000000-0010-0000-0000-0000E6010000}" name="Column464"/>
    <tableColumn id="487" xr3:uid="{00000000-0010-0000-0000-0000E7010000}" name="Column465"/>
    <tableColumn id="488" xr3:uid="{00000000-0010-0000-0000-0000E8010000}" name="Column466"/>
    <tableColumn id="489" xr3:uid="{00000000-0010-0000-0000-0000E9010000}" name="Column467"/>
    <tableColumn id="490" xr3:uid="{00000000-0010-0000-0000-0000EA010000}" name="Column468"/>
    <tableColumn id="491" xr3:uid="{00000000-0010-0000-0000-0000EB010000}" name="Column469"/>
    <tableColumn id="492" xr3:uid="{00000000-0010-0000-0000-0000EC010000}" name="Column470"/>
    <tableColumn id="493" xr3:uid="{00000000-0010-0000-0000-0000ED010000}" name="Column471"/>
    <tableColumn id="494" xr3:uid="{00000000-0010-0000-0000-0000EE010000}" name="Column472"/>
    <tableColumn id="495" xr3:uid="{00000000-0010-0000-0000-0000EF010000}" name="Column473"/>
    <tableColumn id="496" xr3:uid="{00000000-0010-0000-0000-0000F0010000}" name="Column474"/>
    <tableColumn id="497" xr3:uid="{00000000-0010-0000-0000-0000F1010000}" name="Column475"/>
    <tableColumn id="498" xr3:uid="{00000000-0010-0000-0000-0000F2010000}" name="Column476"/>
    <tableColumn id="499" xr3:uid="{00000000-0010-0000-0000-0000F3010000}" name="Column477"/>
    <tableColumn id="500" xr3:uid="{00000000-0010-0000-0000-0000F4010000}" name="Column478"/>
    <tableColumn id="501" xr3:uid="{00000000-0010-0000-0000-0000F5010000}" name="Column479"/>
    <tableColumn id="502" xr3:uid="{00000000-0010-0000-0000-0000F6010000}" name="Column480"/>
    <tableColumn id="503" xr3:uid="{00000000-0010-0000-0000-0000F7010000}" name="Column481"/>
    <tableColumn id="504" xr3:uid="{00000000-0010-0000-0000-0000F8010000}" name="Column482"/>
    <tableColumn id="505" xr3:uid="{00000000-0010-0000-0000-0000F9010000}" name="Column483"/>
    <tableColumn id="506" xr3:uid="{00000000-0010-0000-0000-0000FA010000}" name="Column484"/>
    <tableColumn id="507" xr3:uid="{00000000-0010-0000-0000-0000FB010000}" name="Column485"/>
    <tableColumn id="508" xr3:uid="{00000000-0010-0000-0000-0000FC010000}" name="Column486"/>
    <tableColumn id="509" xr3:uid="{00000000-0010-0000-0000-0000FD010000}" name="Column487"/>
    <tableColumn id="510" xr3:uid="{00000000-0010-0000-0000-0000FE010000}" name="Column488"/>
    <tableColumn id="511" xr3:uid="{00000000-0010-0000-0000-0000FF010000}" name="Column489"/>
    <tableColumn id="512" xr3:uid="{00000000-0010-0000-0000-000000020000}" name="Column490"/>
    <tableColumn id="513" xr3:uid="{00000000-0010-0000-0000-000001020000}" name="Column491"/>
    <tableColumn id="514" xr3:uid="{00000000-0010-0000-0000-000002020000}" name="Column492"/>
    <tableColumn id="515" xr3:uid="{00000000-0010-0000-0000-000003020000}" name="Column493"/>
    <tableColumn id="516" xr3:uid="{00000000-0010-0000-0000-000004020000}" name="Column494"/>
    <tableColumn id="517" xr3:uid="{00000000-0010-0000-0000-000005020000}" name="Column495"/>
    <tableColumn id="518" xr3:uid="{00000000-0010-0000-0000-000006020000}" name="Column496"/>
    <tableColumn id="519" xr3:uid="{00000000-0010-0000-0000-000007020000}" name="Column497"/>
    <tableColumn id="520" xr3:uid="{00000000-0010-0000-0000-000008020000}" name="Column498"/>
    <tableColumn id="521" xr3:uid="{00000000-0010-0000-0000-000009020000}" name="Column499"/>
    <tableColumn id="522" xr3:uid="{00000000-0010-0000-0000-00000A020000}" name="Column500"/>
    <tableColumn id="523" xr3:uid="{00000000-0010-0000-0000-00000B020000}" name="Column501"/>
    <tableColumn id="524" xr3:uid="{00000000-0010-0000-0000-00000C020000}" name="Column502"/>
    <tableColumn id="525" xr3:uid="{00000000-0010-0000-0000-00000D020000}" name="Column503"/>
    <tableColumn id="526" xr3:uid="{00000000-0010-0000-0000-00000E020000}" name="Column504"/>
    <tableColumn id="527" xr3:uid="{00000000-0010-0000-0000-00000F020000}" name="Column505"/>
    <tableColumn id="528" xr3:uid="{00000000-0010-0000-0000-000010020000}" name="Column506"/>
    <tableColumn id="529" xr3:uid="{00000000-0010-0000-0000-000011020000}" name="Column507"/>
    <tableColumn id="530" xr3:uid="{00000000-0010-0000-0000-000012020000}" name="Column508"/>
    <tableColumn id="531" xr3:uid="{00000000-0010-0000-0000-000013020000}" name="Column509"/>
    <tableColumn id="532" xr3:uid="{00000000-0010-0000-0000-000014020000}" name="Column510"/>
    <tableColumn id="533" xr3:uid="{00000000-0010-0000-0000-000015020000}" name="Column511"/>
    <tableColumn id="534" xr3:uid="{00000000-0010-0000-0000-000016020000}" name="Column512"/>
    <tableColumn id="535" xr3:uid="{00000000-0010-0000-0000-000017020000}" name="Column513"/>
    <tableColumn id="536" xr3:uid="{00000000-0010-0000-0000-000018020000}" name="Column514"/>
    <tableColumn id="537" xr3:uid="{00000000-0010-0000-0000-000019020000}" name="Column515"/>
    <tableColumn id="538" xr3:uid="{00000000-0010-0000-0000-00001A020000}" name="Column516"/>
    <tableColumn id="539" xr3:uid="{00000000-0010-0000-0000-00001B020000}" name="Column517"/>
    <tableColumn id="540" xr3:uid="{00000000-0010-0000-0000-00001C020000}" name="Column518"/>
    <tableColumn id="541" xr3:uid="{00000000-0010-0000-0000-00001D020000}" name="Column519"/>
    <tableColumn id="542" xr3:uid="{00000000-0010-0000-0000-00001E020000}" name="Column520"/>
    <tableColumn id="543" xr3:uid="{00000000-0010-0000-0000-00001F020000}" name="Column521"/>
    <tableColumn id="544" xr3:uid="{00000000-0010-0000-0000-000020020000}" name="Column522"/>
    <tableColumn id="545" xr3:uid="{00000000-0010-0000-0000-000021020000}" name="Column523"/>
    <tableColumn id="546" xr3:uid="{00000000-0010-0000-0000-000022020000}" name="Column524"/>
    <tableColumn id="547" xr3:uid="{00000000-0010-0000-0000-000023020000}" name="Column525"/>
    <tableColumn id="548" xr3:uid="{00000000-0010-0000-0000-000024020000}" name="Column526"/>
    <tableColumn id="549" xr3:uid="{00000000-0010-0000-0000-000025020000}" name="Column527"/>
    <tableColumn id="550" xr3:uid="{00000000-0010-0000-0000-000026020000}" name="Column528"/>
    <tableColumn id="551" xr3:uid="{00000000-0010-0000-0000-000027020000}" name="Column529"/>
    <tableColumn id="552" xr3:uid="{00000000-0010-0000-0000-000028020000}" name="Column530"/>
    <tableColumn id="553" xr3:uid="{00000000-0010-0000-0000-000029020000}" name="Column531"/>
    <tableColumn id="554" xr3:uid="{00000000-0010-0000-0000-00002A020000}" name="Column532"/>
    <tableColumn id="555" xr3:uid="{00000000-0010-0000-0000-00002B020000}" name="Column533"/>
    <tableColumn id="556" xr3:uid="{00000000-0010-0000-0000-00002C020000}" name="Column534"/>
    <tableColumn id="557" xr3:uid="{00000000-0010-0000-0000-00002D020000}" name="Column535"/>
    <tableColumn id="558" xr3:uid="{00000000-0010-0000-0000-00002E020000}" name="Column536"/>
    <tableColumn id="559" xr3:uid="{00000000-0010-0000-0000-00002F020000}" name="Column537"/>
    <tableColumn id="560" xr3:uid="{00000000-0010-0000-0000-000030020000}" name="Column538"/>
    <tableColumn id="561" xr3:uid="{00000000-0010-0000-0000-000031020000}" name="Column539"/>
    <tableColumn id="562" xr3:uid="{00000000-0010-0000-0000-000032020000}" name="Column540"/>
    <tableColumn id="563" xr3:uid="{00000000-0010-0000-0000-000033020000}" name="Column541"/>
    <tableColumn id="564" xr3:uid="{00000000-0010-0000-0000-000034020000}" name="Column542"/>
    <tableColumn id="565" xr3:uid="{00000000-0010-0000-0000-000035020000}" name="Column543"/>
    <tableColumn id="566" xr3:uid="{00000000-0010-0000-0000-000036020000}" name="Column544"/>
    <tableColumn id="567" xr3:uid="{00000000-0010-0000-0000-000037020000}" name="Column545"/>
    <tableColumn id="568" xr3:uid="{00000000-0010-0000-0000-000038020000}" name="Column546"/>
    <tableColumn id="569" xr3:uid="{00000000-0010-0000-0000-000039020000}" name="Column547"/>
    <tableColumn id="570" xr3:uid="{00000000-0010-0000-0000-00003A020000}" name="Column548"/>
    <tableColumn id="571" xr3:uid="{00000000-0010-0000-0000-00003B020000}" name="Column549"/>
    <tableColumn id="572" xr3:uid="{00000000-0010-0000-0000-00003C020000}" name="Column550"/>
    <tableColumn id="573" xr3:uid="{00000000-0010-0000-0000-00003D020000}" name="Column551"/>
    <tableColumn id="574" xr3:uid="{00000000-0010-0000-0000-00003E020000}" name="Column552"/>
    <tableColumn id="575" xr3:uid="{00000000-0010-0000-0000-00003F020000}" name="Column553"/>
    <tableColumn id="576" xr3:uid="{00000000-0010-0000-0000-000040020000}" name="Column554"/>
    <tableColumn id="577" xr3:uid="{00000000-0010-0000-0000-000041020000}" name="Column555"/>
    <tableColumn id="578" xr3:uid="{00000000-0010-0000-0000-000042020000}" name="Column556"/>
    <tableColumn id="579" xr3:uid="{00000000-0010-0000-0000-000043020000}" name="Column557"/>
    <tableColumn id="580" xr3:uid="{00000000-0010-0000-0000-000044020000}" name="Column558"/>
    <tableColumn id="581" xr3:uid="{00000000-0010-0000-0000-000045020000}" name="Column559"/>
    <tableColumn id="582" xr3:uid="{00000000-0010-0000-0000-000046020000}" name="Column560"/>
    <tableColumn id="583" xr3:uid="{00000000-0010-0000-0000-000047020000}" name="Column561"/>
    <tableColumn id="584" xr3:uid="{00000000-0010-0000-0000-000048020000}" name="Column562"/>
    <tableColumn id="585" xr3:uid="{00000000-0010-0000-0000-000049020000}" name="Column563"/>
    <tableColumn id="586" xr3:uid="{00000000-0010-0000-0000-00004A020000}" name="Column564"/>
    <tableColumn id="587" xr3:uid="{00000000-0010-0000-0000-00004B020000}" name="Column565"/>
    <tableColumn id="588" xr3:uid="{00000000-0010-0000-0000-00004C020000}" name="Column566"/>
    <tableColumn id="589" xr3:uid="{00000000-0010-0000-0000-00004D020000}" name="Column567"/>
    <tableColumn id="590" xr3:uid="{00000000-0010-0000-0000-00004E020000}" name="Column568"/>
    <tableColumn id="591" xr3:uid="{00000000-0010-0000-0000-00004F020000}" name="Column569"/>
    <tableColumn id="592" xr3:uid="{00000000-0010-0000-0000-000050020000}" name="Column570"/>
    <tableColumn id="593" xr3:uid="{00000000-0010-0000-0000-000051020000}" name="Column571"/>
    <tableColumn id="594" xr3:uid="{00000000-0010-0000-0000-000052020000}" name="Column572"/>
    <tableColumn id="595" xr3:uid="{00000000-0010-0000-0000-000053020000}" name="Column573"/>
    <tableColumn id="596" xr3:uid="{00000000-0010-0000-0000-000054020000}" name="Column574"/>
    <tableColumn id="597" xr3:uid="{00000000-0010-0000-0000-000055020000}" name="Column575"/>
    <tableColumn id="598" xr3:uid="{00000000-0010-0000-0000-000056020000}" name="Column576"/>
    <tableColumn id="599" xr3:uid="{00000000-0010-0000-0000-000057020000}" name="Column577"/>
    <tableColumn id="600" xr3:uid="{00000000-0010-0000-0000-000058020000}" name="Column578"/>
    <tableColumn id="601" xr3:uid="{00000000-0010-0000-0000-000059020000}" name="Column579"/>
    <tableColumn id="602" xr3:uid="{00000000-0010-0000-0000-00005A020000}" name="Column580"/>
    <tableColumn id="603" xr3:uid="{00000000-0010-0000-0000-00005B020000}" name="Column581"/>
    <tableColumn id="604" xr3:uid="{00000000-0010-0000-0000-00005C020000}" name="Column582"/>
    <tableColumn id="605" xr3:uid="{00000000-0010-0000-0000-00005D020000}" name="Column583"/>
    <tableColumn id="606" xr3:uid="{00000000-0010-0000-0000-00005E020000}" name="Column584"/>
    <tableColumn id="607" xr3:uid="{00000000-0010-0000-0000-00005F020000}" name="Column585"/>
    <tableColumn id="608" xr3:uid="{00000000-0010-0000-0000-000060020000}" name="Column586"/>
    <tableColumn id="609" xr3:uid="{00000000-0010-0000-0000-000061020000}" name="Column587"/>
    <tableColumn id="610" xr3:uid="{00000000-0010-0000-0000-000062020000}" name="Column588"/>
    <tableColumn id="611" xr3:uid="{00000000-0010-0000-0000-000063020000}" name="Column589"/>
    <tableColumn id="612" xr3:uid="{00000000-0010-0000-0000-000064020000}" name="Column590"/>
    <tableColumn id="613" xr3:uid="{00000000-0010-0000-0000-000065020000}" name="Column591"/>
    <tableColumn id="614" xr3:uid="{00000000-0010-0000-0000-000066020000}" name="Column592"/>
    <tableColumn id="615" xr3:uid="{00000000-0010-0000-0000-000067020000}" name="Column593"/>
    <tableColumn id="616" xr3:uid="{00000000-0010-0000-0000-000068020000}" name="Column594"/>
    <tableColumn id="617" xr3:uid="{00000000-0010-0000-0000-000069020000}" name="Column595"/>
    <tableColumn id="618" xr3:uid="{00000000-0010-0000-0000-00006A020000}" name="Column596"/>
    <tableColumn id="619" xr3:uid="{00000000-0010-0000-0000-00006B020000}" name="Column597"/>
    <tableColumn id="620" xr3:uid="{00000000-0010-0000-0000-00006C020000}" name="Column598"/>
    <tableColumn id="621" xr3:uid="{00000000-0010-0000-0000-00006D020000}" name="Column599"/>
    <tableColumn id="622" xr3:uid="{00000000-0010-0000-0000-00006E020000}" name="Column600"/>
    <tableColumn id="623" xr3:uid="{00000000-0010-0000-0000-00006F020000}" name="Column601"/>
    <tableColumn id="624" xr3:uid="{00000000-0010-0000-0000-000070020000}" name="Column602"/>
    <tableColumn id="625" xr3:uid="{00000000-0010-0000-0000-000071020000}" name="Column603"/>
    <tableColumn id="626" xr3:uid="{00000000-0010-0000-0000-000072020000}" name="Column604"/>
    <tableColumn id="627" xr3:uid="{00000000-0010-0000-0000-000073020000}" name="Column605"/>
    <tableColumn id="628" xr3:uid="{00000000-0010-0000-0000-000074020000}" name="Column606"/>
    <tableColumn id="629" xr3:uid="{00000000-0010-0000-0000-000075020000}" name="Column607"/>
    <tableColumn id="630" xr3:uid="{00000000-0010-0000-0000-000076020000}" name="Column608"/>
    <tableColumn id="631" xr3:uid="{00000000-0010-0000-0000-000077020000}" name="Column609"/>
    <tableColumn id="632" xr3:uid="{00000000-0010-0000-0000-000078020000}" name="Column610"/>
    <tableColumn id="633" xr3:uid="{00000000-0010-0000-0000-000079020000}" name="Column611"/>
    <tableColumn id="634" xr3:uid="{00000000-0010-0000-0000-00007A020000}" name="Column612"/>
    <tableColumn id="635" xr3:uid="{00000000-0010-0000-0000-00007B020000}" name="Column613"/>
    <tableColumn id="636" xr3:uid="{00000000-0010-0000-0000-00007C020000}" name="Column614"/>
    <tableColumn id="637" xr3:uid="{00000000-0010-0000-0000-00007D020000}" name="Column615"/>
    <tableColumn id="638" xr3:uid="{00000000-0010-0000-0000-00007E020000}" name="Column616"/>
    <tableColumn id="639" xr3:uid="{00000000-0010-0000-0000-00007F020000}" name="Column617"/>
    <tableColumn id="640" xr3:uid="{00000000-0010-0000-0000-000080020000}" name="Column618"/>
    <tableColumn id="641" xr3:uid="{00000000-0010-0000-0000-000081020000}" name="Column619"/>
    <tableColumn id="642" xr3:uid="{00000000-0010-0000-0000-000082020000}" name="Column620"/>
    <tableColumn id="643" xr3:uid="{00000000-0010-0000-0000-000083020000}" name="Column621"/>
    <tableColumn id="644" xr3:uid="{00000000-0010-0000-0000-000084020000}" name="Column622"/>
    <tableColumn id="645" xr3:uid="{00000000-0010-0000-0000-000085020000}" name="Column623"/>
    <tableColumn id="646" xr3:uid="{00000000-0010-0000-0000-000086020000}" name="Column624"/>
    <tableColumn id="647" xr3:uid="{00000000-0010-0000-0000-000087020000}" name="Column625"/>
    <tableColumn id="648" xr3:uid="{00000000-0010-0000-0000-000088020000}" name="Column626"/>
    <tableColumn id="649" xr3:uid="{00000000-0010-0000-0000-000089020000}" name="Column627"/>
    <tableColumn id="650" xr3:uid="{00000000-0010-0000-0000-00008A020000}" name="Column628"/>
    <tableColumn id="651" xr3:uid="{00000000-0010-0000-0000-00008B020000}" name="Column629"/>
    <tableColumn id="652" xr3:uid="{00000000-0010-0000-0000-00008C020000}" name="Column630"/>
    <tableColumn id="653" xr3:uid="{00000000-0010-0000-0000-00008D020000}" name="Column631"/>
    <tableColumn id="654" xr3:uid="{00000000-0010-0000-0000-00008E020000}" name="Column632"/>
    <tableColumn id="655" xr3:uid="{00000000-0010-0000-0000-00008F020000}" name="Column633"/>
    <tableColumn id="656" xr3:uid="{00000000-0010-0000-0000-000090020000}" name="Column634"/>
    <tableColumn id="657" xr3:uid="{00000000-0010-0000-0000-000091020000}" name="Column635"/>
    <tableColumn id="658" xr3:uid="{00000000-0010-0000-0000-000092020000}" name="Column636"/>
    <tableColumn id="659" xr3:uid="{00000000-0010-0000-0000-000093020000}" name="Column637"/>
    <tableColumn id="660" xr3:uid="{00000000-0010-0000-0000-000094020000}" name="Column638"/>
    <tableColumn id="661" xr3:uid="{00000000-0010-0000-0000-000095020000}" name="Column639"/>
    <tableColumn id="662" xr3:uid="{00000000-0010-0000-0000-000096020000}" name="Column640"/>
    <tableColumn id="663" xr3:uid="{00000000-0010-0000-0000-000097020000}" name="Column641"/>
    <tableColumn id="664" xr3:uid="{00000000-0010-0000-0000-000098020000}" name="Column642"/>
    <tableColumn id="665" xr3:uid="{00000000-0010-0000-0000-000099020000}" name="Column643"/>
    <tableColumn id="666" xr3:uid="{00000000-0010-0000-0000-00009A020000}" name="Column644"/>
    <tableColumn id="667" xr3:uid="{00000000-0010-0000-0000-00009B020000}" name="Column645"/>
    <tableColumn id="668" xr3:uid="{00000000-0010-0000-0000-00009C020000}" name="Column646"/>
    <tableColumn id="669" xr3:uid="{00000000-0010-0000-0000-00009D020000}" name="Column647"/>
    <tableColumn id="670" xr3:uid="{00000000-0010-0000-0000-00009E020000}" name="Column648"/>
    <tableColumn id="671" xr3:uid="{00000000-0010-0000-0000-00009F020000}" name="Column649"/>
    <tableColumn id="672" xr3:uid="{00000000-0010-0000-0000-0000A0020000}" name="Column650"/>
    <tableColumn id="673" xr3:uid="{00000000-0010-0000-0000-0000A1020000}" name="Column651"/>
    <tableColumn id="674" xr3:uid="{00000000-0010-0000-0000-0000A2020000}" name="Column652"/>
    <tableColumn id="675" xr3:uid="{00000000-0010-0000-0000-0000A3020000}" name="Column653"/>
    <tableColumn id="676" xr3:uid="{00000000-0010-0000-0000-0000A4020000}" name="Column654"/>
    <tableColumn id="677" xr3:uid="{00000000-0010-0000-0000-0000A5020000}" name="Column655"/>
    <tableColumn id="678" xr3:uid="{00000000-0010-0000-0000-0000A6020000}" name="Column656"/>
    <tableColumn id="679" xr3:uid="{00000000-0010-0000-0000-0000A7020000}" name="Column657"/>
    <tableColumn id="680" xr3:uid="{00000000-0010-0000-0000-0000A8020000}" name="Column658"/>
    <tableColumn id="681" xr3:uid="{00000000-0010-0000-0000-0000A9020000}" name="Column659"/>
    <tableColumn id="682" xr3:uid="{00000000-0010-0000-0000-0000AA020000}" name="Column660"/>
    <tableColumn id="683" xr3:uid="{00000000-0010-0000-0000-0000AB020000}" name="Column661"/>
    <tableColumn id="684" xr3:uid="{00000000-0010-0000-0000-0000AC020000}" name="Column662"/>
    <tableColumn id="685" xr3:uid="{00000000-0010-0000-0000-0000AD020000}" name="Column663"/>
    <tableColumn id="686" xr3:uid="{00000000-0010-0000-0000-0000AE020000}" name="Column664"/>
    <tableColumn id="687" xr3:uid="{00000000-0010-0000-0000-0000AF020000}" name="Column665"/>
    <tableColumn id="688" xr3:uid="{00000000-0010-0000-0000-0000B0020000}" name="Column666"/>
    <tableColumn id="689" xr3:uid="{00000000-0010-0000-0000-0000B1020000}" name="Column667"/>
    <tableColumn id="690" xr3:uid="{00000000-0010-0000-0000-0000B2020000}" name="Column668"/>
    <tableColumn id="691" xr3:uid="{00000000-0010-0000-0000-0000B3020000}" name="Column669"/>
    <tableColumn id="692" xr3:uid="{00000000-0010-0000-0000-0000B4020000}" name="Column670"/>
    <tableColumn id="693" xr3:uid="{00000000-0010-0000-0000-0000B5020000}" name="Column671"/>
    <tableColumn id="694" xr3:uid="{00000000-0010-0000-0000-0000B6020000}" name="Column672"/>
    <tableColumn id="695" xr3:uid="{00000000-0010-0000-0000-0000B7020000}" name="Column673"/>
    <tableColumn id="696" xr3:uid="{00000000-0010-0000-0000-0000B8020000}" name="Column674"/>
    <tableColumn id="697" xr3:uid="{00000000-0010-0000-0000-0000B9020000}" name="Column675"/>
    <tableColumn id="698" xr3:uid="{00000000-0010-0000-0000-0000BA020000}" name="Column676"/>
    <tableColumn id="699" xr3:uid="{00000000-0010-0000-0000-0000BB020000}" name="Column677"/>
    <tableColumn id="700" xr3:uid="{00000000-0010-0000-0000-0000BC020000}" name="Column678"/>
    <tableColumn id="701" xr3:uid="{00000000-0010-0000-0000-0000BD020000}" name="Column679"/>
    <tableColumn id="702" xr3:uid="{00000000-0010-0000-0000-0000BE020000}" name="Column680"/>
    <tableColumn id="703" xr3:uid="{00000000-0010-0000-0000-0000BF020000}" name="Column681"/>
    <tableColumn id="704" xr3:uid="{00000000-0010-0000-0000-0000C0020000}" name="Column682"/>
    <tableColumn id="705" xr3:uid="{00000000-0010-0000-0000-0000C1020000}" name="Column683"/>
    <tableColumn id="706" xr3:uid="{00000000-0010-0000-0000-0000C2020000}" name="Column684"/>
    <tableColumn id="707" xr3:uid="{00000000-0010-0000-0000-0000C3020000}" name="Column685"/>
    <tableColumn id="708" xr3:uid="{00000000-0010-0000-0000-0000C4020000}" name="Column686"/>
    <tableColumn id="709" xr3:uid="{00000000-0010-0000-0000-0000C5020000}" name="Column687"/>
    <tableColumn id="710" xr3:uid="{00000000-0010-0000-0000-0000C6020000}" name="Column688"/>
    <tableColumn id="711" xr3:uid="{00000000-0010-0000-0000-0000C7020000}" name="Column689"/>
    <tableColumn id="712" xr3:uid="{00000000-0010-0000-0000-0000C8020000}" name="Column690"/>
    <tableColumn id="713" xr3:uid="{00000000-0010-0000-0000-0000C9020000}" name="Column691"/>
    <tableColumn id="714" xr3:uid="{00000000-0010-0000-0000-0000CA020000}" name="Column692"/>
    <tableColumn id="715" xr3:uid="{00000000-0010-0000-0000-0000CB020000}" name="Column693"/>
    <tableColumn id="716" xr3:uid="{00000000-0010-0000-0000-0000CC020000}" name="Column694"/>
    <tableColumn id="717" xr3:uid="{00000000-0010-0000-0000-0000CD020000}" name="Column695"/>
    <tableColumn id="718" xr3:uid="{00000000-0010-0000-0000-0000CE020000}" name="Column696"/>
    <tableColumn id="719" xr3:uid="{00000000-0010-0000-0000-0000CF020000}" name="Column697"/>
    <tableColumn id="720" xr3:uid="{00000000-0010-0000-0000-0000D0020000}" name="Column698"/>
    <tableColumn id="721" xr3:uid="{00000000-0010-0000-0000-0000D1020000}" name="Column699"/>
    <tableColumn id="722" xr3:uid="{00000000-0010-0000-0000-0000D2020000}" name="Column700"/>
    <tableColumn id="723" xr3:uid="{00000000-0010-0000-0000-0000D3020000}" name="Column701"/>
    <tableColumn id="724" xr3:uid="{00000000-0010-0000-0000-0000D4020000}" name="Column702"/>
    <tableColumn id="725" xr3:uid="{00000000-0010-0000-0000-0000D5020000}" name="Column703"/>
    <tableColumn id="726" xr3:uid="{00000000-0010-0000-0000-0000D6020000}" name="Column704"/>
    <tableColumn id="727" xr3:uid="{00000000-0010-0000-0000-0000D7020000}" name="Column705"/>
    <tableColumn id="728" xr3:uid="{00000000-0010-0000-0000-0000D8020000}" name="Column706"/>
    <tableColumn id="729" xr3:uid="{00000000-0010-0000-0000-0000D9020000}" name="Column707"/>
    <tableColumn id="730" xr3:uid="{00000000-0010-0000-0000-0000DA020000}" name="Column708"/>
    <tableColumn id="731" xr3:uid="{00000000-0010-0000-0000-0000DB020000}" name="Column709"/>
    <tableColumn id="732" xr3:uid="{00000000-0010-0000-0000-0000DC020000}" name="Column710"/>
    <tableColumn id="733" xr3:uid="{00000000-0010-0000-0000-0000DD020000}" name="Column711"/>
    <tableColumn id="734" xr3:uid="{00000000-0010-0000-0000-0000DE020000}" name="Column712"/>
    <tableColumn id="735" xr3:uid="{00000000-0010-0000-0000-0000DF020000}" name="Column713"/>
    <tableColumn id="736" xr3:uid="{00000000-0010-0000-0000-0000E0020000}" name="Column714"/>
    <tableColumn id="737" xr3:uid="{00000000-0010-0000-0000-0000E1020000}" name="Column715"/>
    <tableColumn id="738" xr3:uid="{00000000-0010-0000-0000-0000E2020000}" name="Column716"/>
    <tableColumn id="739" xr3:uid="{00000000-0010-0000-0000-0000E3020000}" name="Column717"/>
    <tableColumn id="740" xr3:uid="{00000000-0010-0000-0000-0000E4020000}" name="Column718"/>
    <tableColumn id="741" xr3:uid="{00000000-0010-0000-0000-0000E5020000}" name="Column719"/>
    <tableColumn id="742" xr3:uid="{00000000-0010-0000-0000-0000E6020000}" name="Column720"/>
    <tableColumn id="743" xr3:uid="{00000000-0010-0000-0000-0000E7020000}" name="Column721"/>
    <tableColumn id="744" xr3:uid="{00000000-0010-0000-0000-0000E8020000}" name="Column722"/>
    <tableColumn id="745" xr3:uid="{00000000-0010-0000-0000-0000E9020000}" name="Column723"/>
    <tableColumn id="746" xr3:uid="{00000000-0010-0000-0000-0000EA020000}" name="Column724"/>
    <tableColumn id="747" xr3:uid="{00000000-0010-0000-0000-0000EB020000}" name="Column725"/>
    <tableColumn id="748" xr3:uid="{00000000-0010-0000-0000-0000EC020000}" name="Column726"/>
    <tableColumn id="749" xr3:uid="{00000000-0010-0000-0000-0000ED020000}" name="Column727"/>
    <tableColumn id="750" xr3:uid="{00000000-0010-0000-0000-0000EE020000}" name="Column728"/>
    <tableColumn id="751" xr3:uid="{00000000-0010-0000-0000-0000EF020000}" name="Column729"/>
    <tableColumn id="752" xr3:uid="{00000000-0010-0000-0000-0000F0020000}" name="Column730"/>
    <tableColumn id="753" xr3:uid="{00000000-0010-0000-0000-0000F1020000}" name="Column731"/>
    <tableColumn id="754" xr3:uid="{00000000-0010-0000-0000-0000F2020000}" name="Column732"/>
    <tableColumn id="755" xr3:uid="{00000000-0010-0000-0000-0000F3020000}" name="Column733"/>
    <tableColumn id="756" xr3:uid="{00000000-0010-0000-0000-0000F4020000}" name="Column734"/>
    <tableColumn id="757" xr3:uid="{00000000-0010-0000-0000-0000F5020000}" name="Column735"/>
    <tableColumn id="758" xr3:uid="{00000000-0010-0000-0000-0000F6020000}" name="Column736"/>
    <tableColumn id="759" xr3:uid="{00000000-0010-0000-0000-0000F7020000}" name="Column737"/>
    <tableColumn id="760" xr3:uid="{00000000-0010-0000-0000-0000F8020000}" name="Column738"/>
    <tableColumn id="761" xr3:uid="{00000000-0010-0000-0000-0000F9020000}" name="Column739"/>
    <tableColumn id="762" xr3:uid="{00000000-0010-0000-0000-0000FA020000}" name="Column740"/>
    <tableColumn id="763" xr3:uid="{00000000-0010-0000-0000-0000FB020000}" name="Column741"/>
    <tableColumn id="764" xr3:uid="{00000000-0010-0000-0000-0000FC020000}" name="Column742"/>
    <tableColumn id="765" xr3:uid="{00000000-0010-0000-0000-0000FD020000}" name="Column743"/>
    <tableColumn id="766" xr3:uid="{00000000-0010-0000-0000-0000FE020000}" name="Column744"/>
    <tableColumn id="767" xr3:uid="{00000000-0010-0000-0000-0000FF020000}" name="Column745"/>
    <tableColumn id="768" xr3:uid="{00000000-0010-0000-0000-000000030000}" name="Column746"/>
    <tableColumn id="769" xr3:uid="{00000000-0010-0000-0000-000001030000}" name="Column747"/>
    <tableColumn id="770" xr3:uid="{00000000-0010-0000-0000-000002030000}" name="Column748"/>
    <tableColumn id="771" xr3:uid="{00000000-0010-0000-0000-000003030000}" name="Column749"/>
    <tableColumn id="772" xr3:uid="{00000000-0010-0000-0000-000004030000}" name="Column750"/>
    <tableColumn id="773" xr3:uid="{00000000-0010-0000-0000-000005030000}" name="Column751"/>
    <tableColumn id="774" xr3:uid="{00000000-0010-0000-0000-000006030000}" name="Column752"/>
    <tableColumn id="775" xr3:uid="{00000000-0010-0000-0000-000007030000}" name="Column753"/>
    <tableColumn id="776" xr3:uid="{00000000-0010-0000-0000-000008030000}" name="Column754"/>
    <tableColumn id="777" xr3:uid="{00000000-0010-0000-0000-000009030000}" name="Column755"/>
    <tableColumn id="778" xr3:uid="{00000000-0010-0000-0000-00000A030000}" name="Column756"/>
    <tableColumn id="779" xr3:uid="{00000000-0010-0000-0000-00000B030000}" name="Column757"/>
    <tableColumn id="780" xr3:uid="{00000000-0010-0000-0000-00000C030000}" name="Column758"/>
    <tableColumn id="781" xr3:uid="{00000000-0010-0000-0000-00000D030000}" name="Column759"/>
    <tableColumn id="782" xr3:uid="{00000000-0010-0000-0000-00000E030000}" name="Column760"/>
    <tableColumn id="783" xr3:uid="{00000000-0010-0000-0000-00000F030000}" name="Column761"/>
    <tableColumn id="784" xr3:uid="{00000000-0010-0000-0000-000010030000}" name="Column762"/>
    <tableColumn id="785" xr3:uid="{00000000-0010-0000-0000-000011030000}" name="Column763"/>
    <tableColumn id="786" xr3:uid="{00000000-0010-0000-0000-000012030000}" name="Column764"/>
    <tableColumn id="787" xr3:uid="{00000000-0010-0000-0000-000013030000}" name="Column765"/>
    <tableColumn id="788" xr3:uid="{00000000-0010-0000-0000-000014030000}" name="Column766"/>
    <tableColumn id="789" xr3:uid="{00000000-0010-0000-0000-000015030000}" name="Column767"/>
    <tableColumn id="790" xr3:uid="{00000000-0010-0000-0000-000016030000}" name="Column768"/>
    <tableColumn id="791" xr3:uid="{00000000-0010-0000-0000-000017030000}" name="Column769"/>
    <tableColumn id="792" xr3:uid="{00000000-0010-0000-0000-000018030000}" name="Column770"/>
    <tableColumn id="793" xr3:uid="{00000000-0010-0000-0000-000019030000}" name="Column771"/>
    <tableColumn id="794" xr3:uid="{00000000-0010-0000-0000-00001A030000}" name="Column772"/>
    <tableColumn id="795" xr3:uid="{00000000-0010-0000-0000-00001B030000}" name="Column773"/>
    <tableColumn id="796" xr3:uid="{00000000-0010-0000-0000-00001C030000}" name="Column774"/>
    <tableColumn id="797" xr3:uid="{00000000-0010-0000-0000-00001D030000}" name="Column775"/>
    <tableColumn id="798" xr3:uid="{00000000-0010-0000-0000-00001E030000}" name="Column776"/>
    <tableColumn id="799" xr3:uid="{00000000-0010-0000-0000-00001F030000}" name="Column777"/>
    <tableColumn id="800" xr3:uid="{00000000-0010-0000-0000-000020030000}" name="Column778"/>
    <tableColumn id="801" xr3:uid="{00000000-0010-0000-0000-000021030000}" name="Column779"/>
    <tableColumn id="802" xr3:uid="{00000000-0010-0000-0000-000022030000}" name="Column780"/>
    <tableColumn id="803" xr3:uid="{00000000-0010-0000-0000-000023030000}" name="Column781"/>
    <tableColumn id="804" xr3:uid="{00000000-0010-0000-0000-000024030000}" name="Column782"/>
    <tableColumn id="805" xr3:uid="{00000000-0010-0000-0000-000025030000}" name="Column783"/>
    <tableColumn id="806" xr3:uid="{00000000-0010-0000-0000-000026030000}" name="Column784"/>
    <tableColumn id="807" xr3:uid="{00000000-0010-0000-0000-000027030000}" name="Column785"/>
    <tableColumn id="808" xr3:uid="{00000000-0010-0000-0000-000028030000}" name="Column786"/>
    <tableColumn id="809" xr3:uid="{00000000-0010-0000-0000-000029030000}" name="Column787"/>
    <tableColumn id="810" xr3:uid="{00000000-0010-0000-0000-00002A030000}" name="Column788"/>
    <tableColumn id="811" xr3:uid="{00000000-0010-0000-0000-00002B030000}" name="Column789"/>
    <tableColumn id="812" xr3:uid="{00000000-0010-0000-0000-00002C030000}" name="Column790"/>
    <tableColumn id="813" xr3:uid="{00000000-0010-0000-0000-00002D030000}" name="Column791"/>
    <tableColumn id="814" xr3:uid="{00000000-0010-0000-0000-00002E030000}" name="Column792"/>
    <tableColumn id="815" xr3:uid="{00000000-0010-0000-0000-00002F030000}" name="Column793"/>
    <tableColumn id="816" xr3:uid="{00000000-0010-0000-0000-000030030000}" name="Column794"/>
    <tableColumn id="817" xr3:uid="{00000000-0010-0000-0000-000031030000}" name="Column795"/>
    <tableColumn id="818" xr3:uid="{00000000-0010-0000-0000-000032030000}" name="Column796"/>
    <tableColumn id="819" xr3:uid="{00000000-0010-0000-0000-000033030000}" name="Column797"/>
    <tableColumn id="820" xr3:uid="{00000000-0010-0000-0000-000034030000}" name="Column798"/>
    <tableColumn id="821" xr3:uid="{00000000-0010-0000-0000-000035030000}" name="Column799"/>
    <tableColumn id="822" xr3:uid="{00000000-0010-0000-0000-000036030000}" name="Column800"/>
    <tableColumn id="823" xr3:uid="{00000000-0010-0000-0000-000037030000}" name="Column801"/>
    <tableColumn id="824" xr3:uid="{00000000-0010-0000-0000-000038030000}" name="Column802"/>
    <tableColumn id="825" xr3:uid="{00000000-0010-0000-0000-000039030000}" name="Column803"/>
    <tableColumn id="826" xr3:uid="{00000000-0010-0000-0000-00003A030000}" name="Column804"/>
    <tableColumn id="827" xr3:uid="{00000000-0010-0000-0000-00003B030000}" name="Column805"/>
    <tableColumn id="828" xr3:uid="{00000000-0010-0000-0000-00003C030000}" name="Column806"/>
    <tableColumn id="829" xr3:uid="{00000000-0010-0000-0000-00003D030000}" name="Column807"/>
    <tableColumn id="830" xr3:uid="{00000000-0010-0000-0000-00003E030000}" name="Column808"/>
    <tableColumn id="831" xr3:uid="{00000000-0010-0000-0000-00003F030000}" name="Column809"/>
    <tableColumn id="832" xr3:uid="{00000000-0010-0000-0000-000040030000}" name="Column810"/>
    <tableColumn id="833" xr3:uid="{00000000-0010-0000-0000-000041030000}" name="Column811"/>
    <tableColumn id="834" xr3:uid="{00000000-0010-0000-0000-000042030000}" name="Column812"/>
    <tableColumn id="835" xr3:uid="{00000000-0010-0000-0000-000043030000}" name="Column813"/>
    <tableColumn id="836" xr3:uid="{00000000-0010-0000-0000-000044030000}" name="Column814"/>
    <tableColumn id="837" xr3:uid="{00000000-0010-0000-0000-000045030000}" name="Column815"/>
    <tableColumn id="838" xr3:uid="{00000000-0010-0000-0000-000046030000}" name="Column816"/>
    <tableColumn id="839" xr3:uid="{00000000-0010-0000-0000-000047030000}" name="Column817"/>
    <tableColumn id="840" xr3:uid="{00000000-0010-0000-0000-000048030000}" name="Column818"/>
    <tableColumn id="841" xr3:uid="{00000000-0010-0000-0000-000049030000}" name="Column819"/>
    <tableColumn id="842" xr3:uid="{00000000-0010-0000-0000-00004A030000}" name="Column820"/>
    <tableColumn id="843" xr3:uid="{00000000-0010-0000-0000-00004B030000}" name="Column821"/>
    <tableColumn id="844" xr3:uid="{00000000-0010-0000-0000-00004C030000}" name="Column822"/>
    <tableColumn id="845" xr3:uid="{00000000-0010-0000-0000-00004D030000}" name="Column823"/>
    <tableColumn id="846" xr3:uid="{00000000-0010-0000-0000-00004E030000}" name="Column824"/>
    <tableColumn id="847" xr3:uid="{00000000-0010-0000-0000-00004F030000}" name="Column825"/>
    <tableColumn id="848" xr3:uid="{00000000-0010-0000-0000-000050030000}" name="Column826"/>
    <tableColumn id="849" xr3:uid="{00000000-0010-0000-0000-000051030000}" name="Column827"/>
    <tableColumn id="850" xr3:uid="{00000000-0010-0000-0000-000052030000}" name="Column828"/>
    <tableColumn id="851" xr3:uid="{00000000-0010-0000-0000-000053030000}" name="Column829"/>
    <tableColumn id="852" xr3:uid="{00000000-0010-0000-0000-000054030000}" name="Column830"/>
    <tableColumn id="853" xr3:uid="{00000000-0010-0000-0000-000055030000}" name="Column831"/>
    <tableColumn id="854" xr3:uid="{00000000-0010-0000-0000-000056030000}" name="Column832"/>
    <tableColumn id="855" xr3:uid="{00000000-0010-0000-0000-000057030000}" name="Column833"/>
    <tableColumn id="856" xr3:uid="{00000000-0010-0000-0000-000058030000}" name="Column834"/>
    <tableColumn id="857" xr3:uid="{00000000-0010-0000-0000-000059030000}" name="Column835"/>
    <tableColumn id="858" xr3:uid="{00000000-0010-0000-0000-00005A030000}" name="Column836"/>
    <tableColumn id="859" xr3:uid="{00000000-0010-0000-0000-00005B030000}" name="Column837"/>
    <tableColumn id="860" xr3:uid="{00000000-0010-0000-0000-00005C030000}" name="Column838"/>
    <tableColumn id="861" xr3:uid="{00000000-0010-0000-0000-00005D030000}" name="Column839"/>
    <tableColumn id="862" xr3:uid="{00000000-0010-0000-0000-00005E030000}" name="Column840"/>
    <tableColumn id="863" xr3:uid="{00000000-0010-0000-0000-00005F030000}" name="Column841"/>
    <tableColumn id="864" xr3:uid="{00000000-0010-0000-0000-000060030000}" name="Column842"/>
    <tableColumn id="865" xr3:uid="{00000000-0010-0000-0000-000061030000}" name="Column843"/>
    <tableColumn id="866" xr3:uid="{00000000-0010-0000-0000-000062030000}" name="Column844"/>
    <tableColumn id="867" xr3:uid="{00000000-0010-0000-0000-000063030000}" name="Column845"/>
    <tableColumn id="868" xr3:uid="{00000000-0010-0000-0000-000064030000}" name="Column846"/>
    <tableColumn id="869" xr3:uid="{00000000-0010-0000-0000-000065030000}" name="Column847"/>
    <tableColumn id="870" xr3:uid="{00000000-0010-0000-0000-000066030000}" name="Column848"/>
    <tableColumn id="871" xr3:uid="{00000000-0010-0000-0000-000067030000}" name="Column849"/>
    <tableColumn id="872" xr3:uid="{00000000-0010-0000-0000-000068030000}" name="Column850"/>
    <tableColumn id="873" xr3:uid="{00000000-0010-0000-0000-000069030000}" name="Column851"/>
    <tableColumn id="874" xr3:uid="{00000000-0010-0000-0000-00006A030000}" name="Column852"/>
    <tableColumn id="875" xr3:uid="{00000000-0010-0000-0000-00006B030000}" name="Column853"/>
    <tableColumn id="876" xr3:uid="{00000000-0010-0000-0000-00006C030000}" name="Column854"/>
    <tableColumn id="877" xr3:uid="{00000000-0010-0000-0000-00006D030000}" name="Column855"/>
    <tableColumn id="878" xr3:uid="{00000000-0010-0000-0000-00006E030000}" name="Column856"/>
    <tableColumn id="879" xr3:uid="{00000000-0010-0000-0000-00006F030000}" name="Column857"/>
    <tableColumn id="880" xr3:uid="{00000000-0010-0000-0000-000070030000}" name="Column858"/>
    <tableColumn id="881" xr3:uid="{00000000-0010-0000-0000-000071030000}" name="Column859"/>
    <tableColumn id="882" xr3:uid="{00000000-0010-0000-0000-000072030000}" name="Column860"/>
    <tableColumn id="883" xr3:uid="{00000000-0010-0000-0000-000073030000}" name="Column861"/>
    <tableColumn id="884" xr3:uid="{00000000-0010-0000-0000-000074030000}" name="Column862"/>
    <tableColumn id="885" xr3:uid="{00000000-0010-0000-0000-000075030000}" name="Column863"/>
    <tableColumn id="886" xr3:uid="{00000000-0010-0000-0000-000076030000}" name="Column864"/>
    <tableColumn id="887" xr3:uid="{00000000-0010-0000-0000-000077030000}" name="Column865"/>
    <tableColumn id="888" xr3:uid="{00000000-0010-0000-0000-000078030000}" name="Column866"/>
    <tableColumn id="889" xr3:uid="{00000000-0010-0000-0000-000079030000}" name="Column867"/>
    <tableColumn id="890" xr3:uid="{00000000-0010-0000-0000-00007A030000}" name="Column868"/>
    <tableColumn id="891" xr3:uid="{00000000-0010-0000-0000-00007B030000}" name="Column869"/>
    <tableColumn id="892" xr3:uid="{00000000-0010-0000-0000-00007C030000}" name="Column870"/>
    <tableColumn id="893" xr3:uid="{00000000-0010-0000-0000-00007D030000}" name="Column871"/>
    <tableColumn id="894" xr3:uid="{00000000-0010-0000-0000-00007E030000}" name="Column872"/>
    <tableColumn id="895" xr3:uid="{00000000-0010-0000-0000-00007F030000}" name="Column873"/>
    <tableColumn id="896" xr3:uid="{00000000-0010-0000-0000-000080030000}" name="Column874"/>
    <tableColumn id="897" xr3:uid="{00000000-0010-0000-0000-000081030000}" name="Column875"/>
    <tableColumn id="898" xr3:uid="{00000000-0010-0000-0000-000082030000}" name="Column876"/>
    <tableColumn id="899" xr3:uid="{00000000-0010-0000-0000-000083030000}" name="Column877"/>
    <tableColumn id="900" xr3:uid="{00000000-0010-0000-0000-000084030000}" name="Column878"/>
    <tableColumn id="901" xr3:uid="{00000000-0010-0000-0000-000085030000}" name="Column879"/>
    <tableColumn id="902" xr3:uid="{00000000-0010-0000-0000-000086030000}" name="Column880"/>
    <tableColumn id="903" xr3:uid="{00000000-0010-0000-0000-000087030000}" name="Column881"/>
    <tableColumn id="904" xr3:uid="{00000000-0010-0000-0000-000088030000}" name="Column882"/>
    <tableColumn id="905" xr3:uid="{00000000-0010-0000-0000-000089030000}" name="Column883"/>
    <tableColumn id="906" xr3:uid="{00000000-0010-0000-0000-00008A030000}" name="Column884"/>
    <tableColumn id="907" xr3:uid="{00000000-0010-0000-0000-00008B030000}" name="Column885"/>
    <tableColumn id="908" xr3:uid="{00000000-0010-0000-0000-00008C030000}" name="Column886"/>
    <tableColumn id="909" xr3:uid="{00000000-0010-0000-0000-00008D030000}" name="Column887"/>
    <tableColumn id="910" xr3:uid="{00000000-0010-0000-0000-00008E030000}" name="Column888"/>
    <tableColumn id="911" xr3:uid="{00000000-0010-0000-0000-00008F030000}" name="Column889"/>
    <tableColumn id="912" xr3:uid="{00000000-0010-0000-0000-000090030000}" name="Column890"/>
    <tableColumn id="913" xr3:uid="{00000000-0010-0000-0000-000091030000}" name="Column891"/>
    <tableColumn id="914" xr3:uid="{00000000-0010-0000-0000-000092030000}" name="Column892"/>
    <tableColumn id="915" xr3:uid="{00000000-0010-0000-0000-000093030000}" name="Column893"/>
    <tableColumn id="916" xr3:uid="{00000000-0010-0000-0000-000094030000}" name="Column894"/>
    <tableColumn id="917" xr3:uid="{00000000-0010-0000-0000-000095030000}" name="Column895"/>
    <tableColumn id="918" xr3:uid="{00000000-0010-0000-0000-000096030000}" name="Column896"/>
    <tableColumn id="919" xr3:uid="{00000000-0010-0000-0000-000097030000}" name="Column897"/>
    <tableColumn id="920" xr3:uid="{00000000-0010-0000-0000-000098030000}" name="Column898"/>
    <tableColumn id="921" xr3:uid="{00000000-0010-0000-0000-000099030000}" name="Column899"/>
    <tableColumn id="922" xr3:uid="{00000000-0010-0000-0000-00009A030000}" name="Column900"/>
    <tableColumn id="923" xr3:uid="{00000000-0010-0000-0000-00009B030000}" name="Column901"/>
    <tableColumn id="924" xr3:uid="{00000000-0010-0000-0000-00009C030000}" name="Column902"/>
    <tableColumn id="925" xr3:uid="{00000000-0010-0000-0000-00009D030000}" name="Column903"/>
    <tableColumn id="926" xr3:uid="{00000000-0010-0000-0000-00009E030000}" name="Column904"/>
    <tableColumn id="927" xr3:uid="{00000000-0010-0000-0000-00009F030000}" name="Column905"/>
    <tableColumn id="928" xr3:uid="{00000000-0010-0000-0000-0000A0030000}" name="Column906"/>
    <tableColumn id="929" xr3:uid="{00000000-0010-0000-0000-0000A1030000}" name="Column907"/>
    <tableColumn id="930" xr3:uid="{00000000-0010-0000-0000-0000A2030000}" name="Column908"/>
    <tableColumn id="931" xr3:uid="{00000000-0010-0000-0000-0000A3030000}" name="Column909"/>
    <tableColumn id="932" xr3:uid="{00000000-0010-0000-0000-0000A4030000}" name="Column910"/>
    <tableColumn id="933" xr3:uid="{00000000-0010-0000-0000-0000A5030000}" name="Column911"/>
    <tableColumn id="934" xr3:uid="{00000000-0010-0000-0000-0000A6030000}" name="Column912"/>
    <tableColumn id="935" xr3:uid="{00000000-0010-0000-0000-0000A7030000}" name="Column913"/>
    <tableColumn id="936" xr3:uid="{00000000-0010-0000-0000-0000A8030000}" name="Column914"/>
    <tableColumn id="937" xr3:uid="{00000000-0010-0000-0000-0000A9030000}" name="Column915"/>
    <tableColumn id="938" xr3:uid="{00000000-0010-0000-0000-0000AA030000}" name="Column916"/>
    <tableColumn id="939" xr3:uid="{00000000-0010-0000-0000-0000AB030000}" name="Column917"/>
    <tableColumn id="940" xr3:uid="{00000000-0010-0000-0000-0000AC030000}" name="Column918"/>
    <tableColumn id="941" xr3:uid="{00000000-0010-0000-0000-0000AD030000}" name="Column919"/>
    <tableColumn id="942" xr3:uid="{00000000-0010-0000-0000-0000AE030000}" name="Column920"/>
    <tableColumn id="943" xr3:uid="{00000000-0010-0000-0000-0000AF030000}" name="Column921"/>
    <tableColumn id="944" xr3:uid="{00000000-0010-0000-0000-0000B0030000}" name="Column922"/>
    <tableColumn id="945" xr3:uid="{00000000-0010-0000-0000-0000B1030000}" name="Column923"/>
    <tableColumn id="946" xr3:uid="{00000000-0010-0000-0000-0000B2030000}" name="Column924"/>
    <tableColumn id="947" xr3:uid="{00000000-0010-0000-0000-0000B3030000}" name="Column925"/>
    <tableColumn id="948" xr3:uid="{00000000-0010-0000-0000-0000B4030000}" name="Column926"/>
    <tableColumn id="949" xr3:uid="{00000000-0010-0000-0000-0000B5030000}" name="Column927"/>
    <tableColumn id="950" xr3:uid="{00000000-0010-0000-0000-0000B6030000}" name="Column928"/>
    <tableColumn id="951" xr3:uid="{00000000-0010-0000-0000-0000B7030000}" name="Column929"/>
    <tableColumn id="952" xr3:uid="{00000000-0010-0000-0000-0000B8030000}" name="Column930"/>
    <tableColumn id="953" xr3:uid="{00000000-0010-0000-0000-0000B9030000}" name="Column931"/>
    <tableColumn id="954" xr3:uid="{00000000-0010-0000-0000-0000BA030000}" name="Column932"/>
    <tableColumn id="955" xr3:uid="{00000000-0010-0000-0000-0000BB030000}" name="Column933"/>
    <tableColumn id="956" xr3:uid="{00000000-0010-0000-0000-0000BC030000}" name="Column934"/>
    <tableColumn id="957" xr3:uid="{00000000-0010-0000-0000-0000BD030000}" name="Column935"/>
    <tableColumn id="958" xr3:uid="{00000000-0010-0000-0000-0000BE030000}" name="Column936"/>
    <tableColumn id="959" xr3:uid="{00000000-0010-0000-0000-0000BF030000}" name="Column937"/>
    <tableColumn id="960" xr3:uid="{00000000-0010-0000-0000-0000C0030000}" name="Column938"/>
    <tableColumn id="961" xr3:uid="{00000000-0010-0000-0000-0000C1030000}" name="Column939"/>
    <tableColumn id="962" xr3:uid="{00000000-0010-0000-0000-0000C2030000}" name="Column940"/>
    <tableColumn id="963" xr3:uid="{00000000-0010-0000-0000-0000C3030000}" name="Column941"/>
    <tableColumn id="964" xr3:uid="{00000000-0010-0000-0000-0000C4030000}" name="Column942"/>
    <tableColumn id="965" xr3:uid="{00000000-0010-0000-0000-0000C5030000}" name="Column943"/>
    <tableColumn id="966" xr3:uid="{00000000-0010-0000-0000-0000C6030000}" name="Column944"/>
    <tableColumn id="967" xr3:uid="{00000000-0010-0000-0000-0000C7030000}" name="Column945"/>
    <tableColumn id="968" xr3:uid="{00000000-0010-0000-0000-0000C8030000}" name="Column946"/>
    <tableColumn id="969" xr3:uid="{00000000-0010-0000-0000-0000C9030000}" name="Column947"/>
    <tableColumn id="970" xr3:uid="{00000000-0010-0000-0000-0000CA030000}" name="Column948"/>
    <tableColumn id="971" xr3:uid="{00000000-0010-0000-0000-0000CB030000}" name="Column949"/>
    <tableColumn id="972" xr3:uid="{00000000-0010-0000-0000-0000CC030000}" name="Column950"/>
    <tableColumn id="973" xr3:uid="{00000000-0010-0000-0000-0000CD030000}" name="Column951"/>
    <tableColumn id="974" xr3:uid="{00000000-0010-0000-0000-0000CE030000}" name="Column952"/>
    <tableColumn id="975" xr3:uid="{00000000-0010-0000-0000-0000CF030000}" name="Column953"/>
    <tableColumn id="976" xr3:uid="{00000000-0010-0000-0000-0000D0030000}" name="Column954"/>
    <tableColumn id="977" xr3:uid="{00000000-0010-0000-0000-0000D1030000}" name="Column955"/>
    <tableColumn id="978" xr3:uid="{00000000-0010-0000-0000-0000D2030000}" name="Column956"/>
    <tableColumn id="979" xr3:uid="{00000000-0010-0000-0000-0000D3030000}" name="Column957"/>
    <tableColumn id="980" xr3:uid="{00000000-0010-0000-0000-0000D4030000}" name="Column958"/>
    <tableColumn id="981" xr3:uid="{00000000-0010-0000-0000-0000D5030000}" name="Column959"/>
    <tableColumn id="982" xr3:uid="{00000000-0010-0000-0000-0000D6030000}" name="Column960"/>
    <tableColumn id="983" xr3:uid="{00000000-0010-0000-0000-0000D7030000}" name="Column961"/>
    <tableColumn id="984" xr3:uid="{00000000-0010-0000-0000-0000D8030000}" name="Column962"/>
    <tableColumn id="985" xr3:uid="{00000000-0010-0000-0000-0000D9030000}" name="Column963"/>
    <tableColumn id="986" xr3:uid="{00000000-0010-0000-0000-0000DA030000}" name="Column964"/>
    <tableColumn id="987" xr3:uid="{00000000-0010-0000-0000-0000DB030000}" name="Column965"/>
    <tableColumn id="988" xr3:uid="{00000000-0010-0000-0000-0000DC030000}" name="Column966"/>
    <tableColumn id="989" xr3:uid="{00000000-0010-0000-0000-0000DD030000}" name="Column967"/>
    <tableColumn id="990" xr3:uid="{00000000-0010-0000-0000-0000DE030000}" name="Column968"/>
    <tableColumn id="991" xr3:uid="{00000000-0010-0000-0000-0000DF030000}" name="Column969"/>
    <tableColumn id="992" xr3:uid="{00000000-0010-0000-0000-0000E0030000}" name="Column970"/>
    <tableColumn id="993" xr3:uid="{00000000-0010-0000-0000-0000E1030000}" name="Column971"/>
    <tableColumn id="994" xr3:uid="{00000000-0010-0000-0000-0000E2030000}" name="Column972"/>
    <tableColumn id="995" xr3:uid="{00000000-0010-0000-0000-0000E3030000}" name="Column973"/>
    <tableColumn id="996" xr3:uid="{00000000-0010-0000-0000-0000E4030000}" name="Column974"/>
    <tableColumn id="997" xr3:uid="{00000000-0010-0000-0000-0000E5030000}" name="Column975"/>
    <tableColumn id="998" xr3:uid="{00000000-0010-0000-0000-0000E6030000}" name="Column976"/>
    <tableColumn id="999" xr3:uid="{00000000-0010-0000-0000-0000E7030000}" name="Column977"/>
    <tableColumn id="1000" xr3:uid="{00000000-0010-0000-0000-0000E8030000}" name="Column978"/>
    <tableColumn id="1001" xr3:uid="{00000000-0010-0000-0000-0000E9030000}" name="Column979"/>
    <tableColumn id="1002" xr3:uid="{00000000-0010-0000-0000-0000EA030000}" name="Column980"/>
    <tableColumn id="1003" xr3:uid="{00000000-0010-0000-0000-0000EB030000}" name="Column981"/>
    <tableColumn id="1004" xr3:uid="{00000000-0010-0000-0000-0000EC030000}" name="Column982"/>
    <tableColumn id="1005" xr3:uid="{00000000-0010-0000-0000-0000ED030000}" name="Column983"/>
    <tableColumn id="1006" xr3:uid="{00000000-0010-0000-0000-0000EE030000}" name="Column984"/>
    <tableColumn id="1007" xr3:uid="{00000000-0010-0000-0000-0000EF030000}" name="Column985"/>
    <tableColumn id="1008" xr3:uid="{00000000-0010-0000-0000-0000F0030000}" name="Column986"/>
    <tableColumn id="1009" xr3:uid="{00000000-0010-0000-0000-0000F1030000}" name="Column987"/>
    <tableColumn id="1010" xr3:uid="{00000000-0010-0000-0000-0000F2030000}" name="Column988"/>
    <tableColumn id="1011" xr3:uid="{00000000-0010-0000-0000-0000F3030000}" name="Column989"/>
    <tableColumn id="1012" xr3:uid="{00000000-0010-0000-0000-0000F4030000}" name="Column990"/>
    <tableColumn id="1013" xr3:uid="{00000000-0010-0000-0000-0000F5030000}" name="Column991"/>
    <tableColumn id="1014" xr3:uid="{00000000-0010-0000-0000-0000F6030000}" name="Column992"/>
    <tableColumn id="1015" xr3:uid="{00000000-0010-0000-0000-0000F7030000}" name="Column993"/>
    <tableColumn id="1016" xr3:uid="{00000000-0010-0000-0000-0000F8030000}" name="Column994"/>
    <tableColumn id="1017" xr3:uid="{00000000-0010-0000-0000-0000F9030000}" name="Column995"/>
    <tableColumn id="1018" xr3:uid="{00000000-0010-0000-0000-0000FA030000}" name="Column996"/>
    <tableColumn id="1019" xr3:uid="{00000000-0010-0000-0000-0000FB030000}" name="Column997"/>
    <tableColumn id="1020" xr3:uid="{00000000-0010-0000-0000-0000FC030000}" name="Column998"/>
    <tableColumn id="1021" xr3:uid="{00000000-0010-0000-0000-0000FD030000}" name="Column999"/>
    <tableColumn id="1022" xr3:uid="{00000000-0010-0000-0000-0000FE030000}" name="Column1000"/>
    <tableColumn id="1023" xr3:uid="{00000000-0010-0000-0000-0000FF030000}" name="Column1001"/>
    <tableColumn id="1024" xr3:uid="{00000000-0010-0000-0000-000000040000}" name="Column100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80"/>
  <sheetViews>
    <sheetView tabSelected="1" topLeftCell="A364" workbookViewId="0">
      <selection activeCell="A250" sqref="A250"/>
    </sheetView>
  </sheetViews>
  <sheetFormatPr defaultColWidth="13" defaultRowHeight="17" customHeight="1"/>
  <cols>
    <col min="1" max="1" width="24.375" style="19" bestFit="1" customWidth="1"/>
    <col min="2" max="2" width="11.4375" style="3" customWidth="1"/>
    <col min="3" max="5" width="10.125" style="3" customWidth="1"/>
    <col min="6" max="6" width="10.125" style="4" customWidth="1"/>
    <col min="7" max="7" width="10.125" style="3" customWidth="1"/>
    <col min="8" max="13" width="8.625" style="4" customWidth="1"/>
    <col min="14" max="21" width="5.25" style="4" customWidth="1"/>
    <col min="22" max="22" width="9.625" style="4" customWidth="1"/>
    <col min="23" max="259" width="8.625" style="4" customWidth="1"/>
    <col min="260" max="1024" width="8.625" customWidth="1"/>
    <col min="1025" max="1025" width="13" customWidth="1"/>
  </cols>
  <sheetData>
    <row r="1" spans="1:1024" s="2" customFormat="1" ht="17" customHeight="1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  <c r="HU1" s="2" t="s">
        <v>228</v>
      </c>
      <c r="HV1" s="2" t="s">
        <v>229</v>
      </c>
      <c r="HW1" s="2" t="s">
        <v>230</v>
      </c>
      <c r="HX1" s="2" t="s">
        <v>231</v>
      </c>
      <c r="HY1" s="2" t="s">
        <v>232</v>
      </c>
      <c r="HZ1" s="2" t="s">
        <v>233</v>
      </c>
      <c r="IA1" s="2" t="s">
        <v>234</v>
      </c>
      <c r="IB1" s="2" t="s">
        <v>235</v>
      </c>
      <c r="IC1" s="2" t="s">
        <v>236</v>
      </c>
      <c r="ID1" s="2" t="s">
        <v>237</v>
      </c>
      <c r="IE1" s="2" t="s">
        <v>238</v>
      </c>
      <c r="IF1" s="2" t="s">
        <v>239</v>
      </c>
      <c r="IG1" s="2" t="s">
        <v>240</v>
      </c>
      <c r="IH1" s="2" t="s">
        <v>241</v>
      </c>
      <c r="II1" s="2" t="s">
        <v>242</v>
      </c>
      <c r="IJ1" s="2" t="s">
        <v>243</v>
      </c>
      <c r="IK1" s="2" t="s">
        <v>244</v>
      </c>
      <c r="IL1" s="2" t="s">
        <v>245</v>
      </c>
      <c r="IM1" s="2" t="s">
        <v>246</v>
      </c>
      <c r="IN1" s="2" t="s">
        <v>247</v>
      </c>
      <c r="IO1" s="2" t="s">
        <v>248</v>
      </c>
      <c r="IP1" s="2" t="s">
        <v>249</v>
      </c>
      <c r="IQ1" s="2" t="s">
        <v>250</v>
      </c>
      <c r="IR1" s="2" t="s">
        <v>251</v>
      </c>
      <c r="IS1" s="2" t="s">
        <v>252</v>
      </c>
      <c r="IT1" s="2" t="s">
        <v>253</v>
      </c>
      <c r="IU1" s="2" t="s">
        <v>254</v>
      </c>
      <c r="IV1" s="2" t="s">
        <v>255</v>
      </c>
      <c r="IW1" s="2" t="s">
        <v>256</v>
      </c>
      <c r="IX1" s="2" t="s">
        <v>257</v>
      </c>
      <c r="IY1" s="2" t="s">
        <v>258</v>
      </c>
      <c r="IZ1" s="2" t="s">
        <v>259</v>
      </c>
      <c r="JA1" s="2" t="s">
        <v>260</v>
      </c>
      <c r="JB1" s="2" t="s">
        <v>261</v>
      </c>
      <c r="JC1" s="2" t="s">
        <v>262</v>
      </c>
      <c r="JD1" s="2" t="s">
        <v>263</v>
      </c>
      <c r="JE1" s="2" t="s">
        <v>264</v>
      </c>
      <c r="JF1" s="2" t="s">
        <v>265</v>
      </c>
      <c r="JG1" s="2" t="s">
        <v>266</v>
      </c>
      <c r="JH1" s="2" t="s">
        <v>267</v>
      </c>
      <c r="JI1" s="2" t="s">
        <v>268</v>
      </c>
      <c r="JJ1" s="2" t="s">
        <v>269</v>
      </c>
      <c r="JK1" s="2" t="s">
        <v>270</v>
      </c>
      <c r="JL1" s="2" t="s">
        <v>271</v>
      </c>
      <c r="JM1" s="2" t="s">
        <v>272</v>
      </c>
      <c r="JN1" s="2" t="s">
        <v>273</v>
      </c>
      <c r="JO1" s="2" t="s">
        <v>274</v>
      </c>
      <c r="JP1" s="2" t="s">
        <v>275</v>
      </c>
      <c r="JQ1" s="2" t="s">
        <v>276</v>
      </c>
      <c r="JR1" s="2" t="s">
        <v>277</v>
      </c>
      <c r="JS1" s="2" t="s">
        <v>278</v>
      </c>
      <c r="JT1" s="2" t="s">
        <v>279</v>
      </c>
      <c r="JU1" s="2" t="s">
        <v>280</v>
      </c>
      <c r="JV1" s="2" t="s">
        <v>281</v>
      </c>
      <c r="JW1" s="2" t="s">
        <v>282</v>
      </c>
      <c r="JX1" s="2" t="s">
        <v>283</v>
      </c>
      <c r="JY1" s="2" t="s">
        <v>284</v>
      </c>
      <c r="JZ1" s="2" t="s">
        <v>285</v>
      </c>
      <c r="KA1" s="2" t="s">
        <v>286</v>
      </c>
      <c r="KB1" s="2" t="s">
        <v>287</v>
      </c>
      <c r="KC1" s="2" t="s">
        <v>288</v>
      </c>
      <c r="KD1" s="2" t="s">
        <v>289</v>
      </c>
      <c r="KE1" s="2" t="s">
        <v>290</v>
      </c>
      <c r="KF1" s="2" t="s">
        <v>291</v>
      </c>
      <c r="KG1" s="2" t="s">
        <v>292</v>
      </c>
      <c r="KH1" s="2" t="s">
        <v>293</v>
      </c>
      <c r="KI1" s="2" t="s">
        <v>294</v>
      </c>
      <c r="KJ1" s="2" t="s">
        <v>295</v>
      </c>
      <c r="KK1" s="2" t="s">
        <v>296</v>
      </c>
      <c r="KL1" s="2" t="s">
        <v>297</v>
      </c>
      <c r="KM1" s="2" t="s">
        <v>298</v>
      </c>
      <c r="KN1" s="2" t="s">
        <v>299</v>
      </c>
      <c r="KO1" s="2" t="s">
        <v>300</v>
      </c>
      <c r="KP1" s="2" t="s">
        <v>301</v>
      </c>
      <c r="KQ1" s="2" t="s">
        <v>302</v>
      </c>
      <c r="KR1" s="2" t="s">
        <v>303</v>
      </c>
      <c r="KS1" s="2" t="s">
        <v>304</v>
      </c>
      <c r="KT1" s="2" t="s">
        <v>305</v>
      </c>
      <c r="KU1" s="2" t="s">
        <v>306</v>
      </c>
      <c r="KV1" s="2" t="s">
        <v>307</v>
      </c>
      <c r="KW1" s="2" t="s">
        <v>308</v>
      </c>
      <c r="KX1" s="2" t="s">
        <v>309</v>
      </c>
      <c r="KY1" s="2" t="s">
        <v>310</v>
      </c>
      <c r="KZ1" s="2" t="s">
        <v>311</v>
      </c>
      <c r="LA1" s="2" t="s">
        <v>312</v>
      </c>
      <c r="LB1" s="2" t="s">
        <v>313</v>
      </c>
      <c r="LC1" s="2" t="s">
        <v>314</v>
      </c>
      <c r="LD1" s="2" t="s">
        <v>315</v>
      </c>
      <c r="LE1" s="2" t="s">
        <v>316</v>
      </c>
      <c r="LF1" s="2" t="s">
        <v>317</v>
      </c>
      <c r="LG1" s="2" t="s">
        <v>318</v>
      </c>
      <c r="LH1" s="2" t="s">
        <v>319</v>
      </c>
      <c r="LI1" s="2" t="s">
        <v>320</v>
      </c>
      <c r="LJ1" s="2" t="s">
        <v>321</v>
      </c>
      <c r="LK1" s="2" t="s">
        <v>322</v>
      </c>
      <c r="LL1" s="2" t="s">
        <v>323</v>
      </c>
      <c r="LM1" s="2" t="s">
        <v>324</v>
      </c>
      <c r="LN1" s="2" t="s">
        <v>325</v>
      </c>
      <c r="LO1" s="2" t="s">
        <v>326</v>
      </c>
      <c r="LP1" s="2" t="s">
        <v>327</v>
      </c>
      <c r="LQ1" s="2" t="s">
        <v>328</v>
      </c>
      <c r="LR1" s="2" t="s">
        <v>329</v>
      </c>
      <c r="LS1" s="2" t="s">
        <v>330</v>
      </c>
      <c r="LT1" s="2" t="s">
        <v>331</v>
      </c>
      <c r="LU1" s="2" t="s">
        <v>332</v>
      </c>
      <c r="LV1" s="2" t="s">
        <v>333</v>
      </c>
      <c r="LW1" s="2" t="s">
        <v>334</v>
      </c>
      <c r="LX1" s="2" t="s">
        <v>335</v>
      </c>
      <c r="LY1" s="2" t="s">
        <v>336</v>
      </c>
      <c r="LZ1" s="2" t="s">
        <v>337</v>
      </c>
      <c r="MA1" s="2" t="s">
        <v>338</v>
      </c>
      <c r="MB1" s="2" t="s">
        <v>339</v>
      </c>
      <c r="MC1" s="2" t="s">
        <v>340</v>
      </c>
      <c r="MD1" s="2" t="s">
        <v>341</v>
      </c>
      <c r="ME1" s="2" t="s">
        <v>342</v>
      </c>
      <c r="MF1" s="2" t="s">
        <v>343</v>
      </c>
      <c r="MG1" s="2" t="s">
        <v>344</v>
      </c>
      <c r="MH1" s="2" t="s">
        <v>345</v>
      </c>
      <c r="MI1" s="2" t="s">
        <v>346</v>
      </c>
      <c r="MJ1" s="2" t="s">
        <v>347</v>
      </c>
      <c r="MK1" s="2" t="s">
        <v>348</v>
      </c>
      <c r="ML1" s="2" t="s">
        <v>349</v>
      </c>
      <c r="MM1" s="2" t="s">
        <v>350</v>
      </c>
      <c r="MN1" s="2" t="s">
        <v>351</v>
      </c>
      <c r="MO1" s="2" t="s">
        <v>352</v>
      </c>
      <c r="MP1" s="2" t="s">
        <v>353</v>
      </c>
      <c r="MQ1" s="2" t="s">
        <v>354</v>
      </c>
      <c r="MR1" s="2" t="s">
        <v>355</v>
      </c>
      <c r="MS1" s="2" t="s">
        <v>356</v>
      </c>
      <c r="MT1" s="2" t="s">
        <v>357</v>
      </c>
      <c r="MU1" s="2" t="s">
        <v>358</v>
      </c>
      <c r="MV1" s="2" t="s">
        <v>359</v>
      </c>
      <c r="MW1" s="2" t="s">
        <v>360</v>
      </c>
      <c r="MX1" s="2" t="s">
        <v>361</v>
      </c>
      <c r="MY1" s="2" t="s">
        <v>362</v>
      </c>
      <c r="MZ1" s="2" t="s">
        <v>363</v>
      </c>
      <c r="NA1" s="2" t="s">
        <v>364</v>
      </c>
      <c r="NB1" s="2" t="s">
        <v>365</v>
      </c>
      <c r="NC1" s="2" t="s">
        <v>366</v>
      </c>
      <c r="ND1" s="2" t="s">
        <v>367</v>
      </c>
      <c r="NE1" s="2" t="s">
        <v>368</v>
      </c>
      <c r="NF1" s="2" t="s">
        <v>369</v>
      </c>
      <c r="NG1" s="2" t="s">
        <v>370</v>
      </c>
      <c r="NH1" s="2" t="s">
        <v>371</v>
      </c>
      <c r="NI1" s="2" t="s">
        <v>372</v>
      </c>
      <c r="NJ1" s="2" t="s">
        <v>373</v>
      </c>
      <c r="NK1" s="2" t="s">
        <v>374</v>
      </c>
      <c r="NL1" s="2" t="s">
        <v>375</v>
      </c>
      <c r="NM1" s="2" t="s">
        <v>376</v>
      </c>
      <c r="NN1" s="2" t="s">
        <v>377</v>
      </c>
      <c r="NO1" s="2" t="s">
        <v>378</v>
      </c>
      <c r="NP1" s="2" t="s">
        <v>379</v>
      </c>
      <c r="NQ1" s="2" t="s">
        <v>380</v>
      </c>
      <c r="NR1" s="2" t="s">
        <v>381</v>
      </c>
      <c r="NS1" s="2" t="s">
        <v>382</v>
      </c>
      <c r="NT1" s="2" t="s">
        <v>383</v>
      </c>
      <c r="NU1" s="2" t="s">
        <v>384</v>
      </c>
      <c r="NV1" s="2" t="s">
        <v>385</v>
      </c>
      <c r="NW1" s="2" t="s">
        <v>386</v>
      </c>
      <c r="NX1" s="2" t="s">
        <v>387</v>
      </c>
      <c r="NY1" s="2" t="s">
        <v>388</v>
      </c>
      <c r="NZ1" s="2" t="s">
        <v>389</v>
      </c>
      <c r="OA1" s="2" t="s">
        <v>390</v>
      </c>
      <c r="OB1" s="2" t="s">
        <v>391</v>
      </c>
      <c r="OC1" s="2" t="s">
        <v>392</v>
      </c>
      <c r="OD1" s="2" t="s">
        <v>393</v>
      </c>
      <c r="OE1" s="2" t="s">
        <v>394</v>
      </c>
      <c r="OF1" s="2" t="s">
        <v>395</v>
      </c>
      <c r="OG1" s="2" t="s">
        <v>396</v>
      </c>
      <c r="OH1" s="2" t="s">
        <v>397</v>
      </c>
      <c r="OI1" s="2" t="s">
        <v>398</v>
      </c>
      <c r="OJ1" s="2" t="s">
        <v>399</v>
      </c>
      <c r="OK1" s="2" t="s">
        <v>400</v>
      </c>
      <c r="OL1" s="2" t="s">
        <v>401</v>
      </c>
      <c r="OM1" s="2" t="s">
        <v>402</v>
      </c>
      <c r="ON1" s="2" t="s">
        <v>403</v>
      </c>
      <c r="OO1" s="2" t="s">
        <v>404</v>
      </c>
      <c r="OP1" s="2" t="s">
        <v>405</v>
      </c>
      <c r="OQ1" s="2" t="s">
        <v>406</v>
      </c>
      <c r="OR1" s="2" t="s">
        <v>407</v>
      </c>
      <c r="OS1" s="2" t="s">
        <v>408</v>
      </c>
      <c r="OT1" s="2" t="s">
        <v>409</v>
      </c>
      <c r="OU1" s="2" t="s">
        <v>410</v>
      </c>
      <c r="OV1" s="2" t="s">
        <v>411</v>
      </c>
      <c r="OW1" s="2" t="s">
        <v>412</v>
      </c>
      <c r="OX1" s="2" t="s">
        <v>413</v>
      </c>
      <c r="OY1" s="2" t="s">
        <v>414</v>
      </c>
      <c r="OZ1" s="2" t="s">
        <v>415</v>
      </c>
      <c r="PA1" s="2" t="s">
        <v>416</v>
      </c>
      <c r="PB1" s="2" t="s">
        <v>417</v>
      </c>
      <c r="PC1" s="2" t="s">
        <v>418</v>
      </c>
      <c r="PD1" s="2" t="s">
        <v>419</v>
      </c>
      <c r="PE1" s="2" t="s">
        <v>420</v>
      </c>
      <c r="PF1" s="2" t="s">
        <v>421</v>
      </c>
      <c r="PG1" s="2" t="s">
        <v>422</v>
      </c>
      <c r="PH1" s="2" t="s">
        <v>423</v>
      </c>
      <c r="PI1" s="2" t="s">
        <v>424</v>
      </c>
      <c r="PJ1" s="2" t="s">
        <v>425</v>
      </c>
      <c r="PK1" s="2" t="s">
        <v>426</v>
      </c>
      <c r="PL1" s="2" t="s">
        <v>427</v>
      </c>
      <c r="PM1" s="2" t="s">
        <v>428</v>
      </c>
      <c r="PN1" s="2" t="s">
        <v>429</v>
      </c>
      <c r="PO1" s="2" t="s">
        <v>430</v>
      </c>
      <c r="PP1" s="2" t="s">
        <v>431</v>
      </c>
      <c r="PQ1" s="2" t="s">
        <v>432</v>
      </c>
      <c r="PR1" s="2" t="s">
        <v>433</v>
      </c>
      <c r="PS1" s="2" t="s">
        <v>434</v>
      </c>
      <c r="PT1" s="2" t="s">
        <v>435</v>
      </c>
      <c r="PU1" s="2" t="s">
        <v>436</v>
      </c>
      <c r="PV1" s="2" t="s">
        <v>437</v>
      </c>
      <c r="PW1" s="2" t="s">
        <v>438</v>
      </c>
      <c r="PX1" s="2" t="s">
        <v>439</v>
      </c>
      <c r="PY1" s="2" t="s">
        <v>440</v>
      </c>
      <c r="PZ1" s="2" t="s">
        <v>441</v>
      </c>
      <c r="QA1" s="2" t="s">
        <v>442</v>
      </c>
      <c r="QB1" s="2" t="s">
        <v>443</v>
      </c>
      <c r="QC1" s="2" t="s">
        <v>444</v>
      </c>
      <c r="QD1" s="2" t="s">
        <v>445</v>
      </c>
      <c r="QE1" s="2" t="s">
        <v>446</v>
      </c>
      <c r="QF1" s="2" t="s">
        <v>447</v>
      </c>
      <c r="QG1" s="2" t="s">
        <v>448</v>
      </c>
      <c r="QH1" s="2" t="s">
        <v>449</v>
      </c>
      <c r="QI1" s="2" t="s">
        <v>450</v>
      </c>
      <c r="QJ1" s="2" t="s">
        <v>451</v>
      </c>
      <c r="QK1" s="2" t="s">
        <v>452</v>
      </c>
      <c r="QL1" s="2" t="s">
        <v>453</v>
      </c>
      <c r="QM1" s="2" t="s">
        <v>454</v>
      </c>
      <c r="QN1" s="2" t="s">
        <v>455</v>
      </c>
      <c r="QO1" s="2" t="s">
        <v>456</v>
      </c>
      <c r="QP1" s="2" t="s">
        <v>457</v>
      </c>
      <c r="QQ1" s="2" t="s">
        <v>458</v>
      </c>
      <c r="QR1" s="2" t="s">
        <v>459</v>
      </c>
      <c r="QS1" s="2" t="s">
        <v>460</v>
      </c>
      <c r="QT1" s="2" t="s">
        <v>461</v>
      </c>
      <c r="QU1" s="2" t="s">
        <v>462</v>
      </c>
      <c r="QV1" s="2" t="s">
        <v>463</v>
      </c>
      <c r="QW1" s="2" t="s">
        <v>464</v>
      </c>
      <c r="QX1" s="2" t="s">
        <v>465</v>
      </c>
      <c r="QY1" s="2" t="s">
        <v>466</v>
      </c>
      <c r="QZ1" s="2" t="s">
        <v>467</v>
      </c>
      <c r="RA1" s="2" t="s">
        <v>468</v>
      </c>
      <c r="RB1" s="2" t="s">
        <v>469</v>
      </c>
      <c r="RC1" s="2" t="s">
        <v>470</v>
      </c>
      <c r="RD1" s="2" t="s">
        <v>471</v>
      </c>
      <c r="RE1" s="2" t="s">
        <v>472</v>
      </c>
      <c r="RF1" s="2" t="s">
        <v>473</v>
      </c>
      <c r="RG1" s="2" t="s">
        <v>474</v>
      </c>
      <c r="RH1" s="2" t="s">
        <v>475</v>
      </c>
      <c r="RI1" s="2" t="s">
        <v>476</v>
      </c>
      <c r="RJ1" s="2" t="s">
        <v>477</v>
      </c>
      <c r="RK1" s="2" t="s">
        <v>478</v>
      </c>
      <c r="RL1" s="2" t="s">
        <v>479</v>
      </c>
      <c r="RM1" s="2" t="s">
        <v>480</v>
      </c>
      <c r="RN1" s="2" t="s">
        <v>481</v>
      </c>
      <c r="RO1" s="2" t="s">
        <v>482</v>
      </c>
      <c r="RP1" s="2" t="s">
        <v>483</v>
      </c>
      <c r="RQ1" s="2" t="s">
        <v>484</v>
      </c>
      <c r="RR1" s="2" t="s">
        <v>485</v>
      </c>
      <c r="RS1" s="2" t="s">
        <v>486</v>
      </c>
      <c r="RT1" s="2" t="s">
        <v>487</v>
      </c>
      <c r="RU1" s="2" t="s">
        <v>488</v>
      </c>
      <c r="RV1" s="2" t="s">
        <v>489</v>
      </c>
      <c r="RW1" s="2" t="s">
        <v>490</v>
      </c>
      <c r="RX1" s="2" t="s">
        <v>491</v>
      </c>
      <c r="RY1" s="2" t="s">
        <v>492</v>
      </c>
      <c r="RZ1" s="2" t="s">
        <v>493</v>
      </c>
      <c r="SA1" s="2" t="s">
        <v>494</v>
      </c>
      <c r="SB1" s="2" t="s">
        <v>495</v>
      </c>
      <c r="SC1" s="2" t="s">
        <v>496</v>
      </c>
      <c r="SD1" s="2" t="s">
        <v>497</v>
      </c>
      <c r="SE1" s="2" t="s">
        <v>498</v>
      </c>
      <c r="SF1" s="2" t="s">
        <v>499</v>
      </c>
      <c r="SG1" s="2" t="s">
        <v>500</v>
      </c>
      <c r="SH1" s="2" t="s">
        <v>501</v>
      </c>
      <c r="SI1" s="2" t="s">
        <v>502</v>
      </c>
      <c r="SJ1" s="2" t="s">
        <v>503</v>
      </c>
      <c r="SK1" s="2" t="s">
        <v>504</v>
      </c>
      <c r="SL1" s="2" t="s">
        <v>505</v>
      </c>
      <c r="SM1" s="2" t="s">
        <v>506</v>
      </c>
      <c r="SN1" s="2" t="s">
        <v>507</v>
      </c>
      <c r="SO1" s="2" t="s">
        <v>508</v>
      </c>
      <c r="SP1" s="2" t="s">
        <v>509</v>
      </c>
      <c r="SQ1" s="2" t="s">
        <v>510</v>
      </c>
      <c r="SR1" s="2" t="s">
        <v>511</v>
      </c>
      <c r="SS1" s="2" t="s">
        <v>512</v>
      </c>
      <c r="ST1" s="2" t="s">
        <v>513</v>
      </c>
      <c r="SU1" s="2" t="s">
        <v>514</v>
      </c>
      <c r="SV1" s="2" t="s">
        <v>515</v>
      </c>
      <c r="SW1" s="2" t="s">
        <v>516</v>
      </c>
      <c r="SX1" s="2" t="s">
        <v>517</v>
      </c>
      <c r="SY1" s="2" t="s">
        <v>518</v>
      </c>
      <c r="SZ1" s="2" t="s">
        <v>519</v>
      </c>
      <c r="TA1" s="2" t="s">
        <v>520</v>
      </c>
      <c r="TB1" s="2" t="s">
        <v>521</v>
      </c>
      <c r="TC1" s="2" t="s">
        <v>522</v>
      </c>
      <c r="TD1" s="2" t="s">
        <v>523</v>
      </c>
      <c r="TE1" s="2" t="s">
        <v>524</v>
      </c>
      <c r="TF1" s="2" t="s">
        <v>525</v>
      </c>
      <c r="TG1" s="2" t="s">
        <v>526</v>
      </c>
      <c r="TH1" s="2" t="s">
        <v>527</v>
      </c>
      <c r="TI1" s="2" t="s">
        <v>528</v>
      </c>
      <c r="TJ1" s="2" t="s">
        <v>529</v>
      </c>
      <c r="TK1" s="2" t="s">
        <v>530</v>
      </c>
      <c r="TL1" s="2" t="s">
        <v>531</v>
      </c>
      <c r="TM1" s="2" t="s">
        <v>532</v>
      </c>
      <c r="TN1" s="2" t="s">
        <v>533</v>
      </c>
      <c r="TO1" s="2" t="s">
        <v>534</v>
      </c>
      <c r="TP1" s="2" t="s">
        <v>535</v>
      </c>
      <c r="TQ1" s="2" t="s">
        <v>536</v>
      </c>
      <c r="TR1" s="2" t="s">
        <v>537</v>
      </c>
      <c r="TS1" s="2" t="s">
        <v>538</v>
      </c>
      <c r="TT1" s="2" t="s">
        <v>539</v>
      </c>
      <c r="TU1" s="2" t="s">
        <v>540</v>
      </c>
      <c r="TV1" s="2" t="s">
        <v>541</v>
      </c>
      <c r="TW1" s="2" t="s">
        <v>542</v>
      </c>
      <c r="TX1" s="2" t="s">
        <v>543</v>
      </c>
      <c r="TY1" s="2" t="s">
        <v>544</v>
      </c>
      <c r="TZ1" s="2" t="s">
        <v>545</v>
      </c>
      <c r="UA1" s="2" t="s">
        <v>546</v>
      </c>
      <c r="UB1" s="2" t="s">
        <v>547</v>
      </c>
      <c r="UC1" s="2" t="s">
        <v>548</v>
      </c>
      <c r="UD1" s="2" t="s">
        <v>549</v>
      </c>
      <c r="UE1" s="2" t="s">
        <v>550</v>
      </c>
      <c r="UF1" s="2" t="s">
        <v>551</v>
      </c>
      <c r="UG1" s="2" t="s">
        <v>552</v>
      </c>
      <c r="UH1" s="2" t="s">
        <v>553</v>
      </c>
      <c r="UI1" s="2" t="s">
        <v>554</v>
      </c>
      <c r="UJ1" s="2" t="s">
        <v>555</v>
      </c>
      <c r="UK1" s="2" t="s">
        <v>556</v>
      </c>
      <c r="UL1" s="2" t="s">
        <v>557</v>
      </c>
      <c r="UM1" s="2" t="s">
        <v>558</v>
      </c>
      <c r="UN1" s="2" t="s">
        <v>559</v>
      </c>
      <c r="UO1" s="2" t="s">
        <v>560</v>
      </c>
      <c r="UP1" s="2" t="s">
        <v>561</v>
      </c>
      <c r="UQ1" s="2" t="s">
        <v>562</v>
      </c>
      <c r="UR1" s="2" t="s">
        <v>563</v>
      </c>
      <c r="US1" s="2" t="s">
        <v>564</v>
      </c>
      <c r="UT1" s="2" t="s">
        <v>565</v>
      </c>
      <c r="UU1" s="2" t="s">
        <v>566</v>
      </c>
      <c r="UV1" s="2" t="s">
        <v>567</v>
      </c>
      <c r="UW1" s="2" t="s">
        <v>568</v>
      </c>
      <c r="UX1" s="2" t="s">
        <v>569</v>
      </c>
      <c r="UY1" s="2" t="s">
        <v>570</v>
      </c>
      <c r="UZ1" s="2" t="s">
        <v>571</v>
      </c>
      <c r="VA1" s="2" t="s">
        <v>572</v>
      </c>
      <c r="VB1" s="2" t="s">
        <v>573</v>
      </c>
      <c r="VC1" s="2" t="s">
        <v>574</v>
      </c>
      <c r="VD1" s="2" t="s">
        <v>575</v>
      </c>
      <c r="VE1" s="2" t="s">
        <v>576</v>
      </c>
      <c r="VF1" s="2" t="s">
        <v>577</v>
      </c>
      <c r="VG1" s="2" t="s">
        <v>578</v>
      </c>
      <c r="VH1" s="2" t="s">
        <v>579</v>
      </c>
      <c r="VI1" s="2" t="s">
        <v>580</v>
      </c>
      <c r="VJ1" s="2" t="s">
        <v>581</v>
      </c>
      <c r="VK1" s="2" t="s">
        <v>582</v>
      </c>
      <c r="VL1" s="2" t="s">
        <v>583</v>
      </c>
      <c r="VM1" s="2" t="s">
        <v>584</v>
      </c>
      <c r="VN1" s="2" t="s">
        <v>585</v>
      </c>
      <c r="VO1" s="2" t="s">
        <v>586</v>
      </c>
      <c r="VP1" s="2" t="s">
        <v>587</v>
      </c>
      <c r="VQ1" s="2" t="s">
        <v>588</v>
      </c>
      <c r="VR1" s="2" t="s">
        <v>589</v>
      </c>
      <c r="VS1" s="2" t="s">
        <v>590</v>
      </c>
      <c r="VT1" s="2" t="s">
        <v>591</v>
      </c>
      <c r="VU1" s="2" t="s">
        <v>592</v>
      </c>
      <c r="VV1" s="2" t="s">
        <v>593</v>
      </c>
      <c r="VW1" s="2" t="s">
        <v>594</v>
      </c>
      <c r="VX1" s="2" t="s">
        <v>595</v>
      </c>
      <c r="VY1" s="2" t="s">
        <v>596</v>
      </c>
      <c r="VZ1" s="2" t="s">
        <v>597</v>
      </c>
      <c r="WA1" s="2" t="s">
        <v>598</v>
      </c>
      <c r="WB1" s="2" t="s">
        <v>599</v>
      </c>
      <c r="WC1" s="2" t="s">
        <v>600</v>
      </c>
      <c r="WD1" s="2" t="s">
        <v>601</v>
      </c>
      <c r="WE1" s="2" t="s">
        <v>602</v>
      </c>
      <c r="WF1" s="2" t="s">
        <v>603</v>
      </c>
      <c r="WG1" s="2" t="s">
        <v>604</v>
      </c>
      <c r="WH1" s="2" t="s">
        <v>605</v>
      </c>
      <c r="WI1" s="2" t="s">
        <v>606</v>
      </c>
      <c r="WJ1" s="2" t="s">
        <v>607</v>
      </c>
      <c r="WK1" s="2" t="s">
        <v>608</v>
      </c>
      <c r="WL1" s="2" t="s">
        <v>609</v>
      </c>
      <c r="WM1" s="2" t="s">
        <v>610</v>
      </c>
      <c r="WN1" s="2" t="s">
        <v>611</v>
      </c>
      <c r="WO1" s="2" t="s">
        <v>612</v>
      </c>
      <c r="WP1" s="2" t="s">
        <v>613</v>
      </c>
      <c r="WQ1" s="2" t="s">
        <v>614</v>
      </c>
      <c r="WR1" s="2" t="s">
        <v>615</v>
      </c>
      <c r="WS1" s="2" t="s">
        <v>616</v>
      </c>
      <c r="WT1" s="2" t="s">
        <v>617</v>
      </c>
      <c r="WU1" s="2" t="s">
        <v>618</v>
      </c>
      <c r="WV1" s="2" t="s">
        <v>619</v>
      </c>
      <c r="WW1" s="2" t="s">
        <v>620</v>
      </c>
      <c r="WX1" s="2" t="s">
        <v>621</v>
      </c>
      <c r="WY1" s="2" t="s">
        <v>622</v>
      </c>
      <c r="WZ1" s="2" t="s">
        <v>623</v>
      </c>
      <c r="XA1" s="2" t="s">
        <v>624</v>
      </c>
      <c r="XB1" s="2" t="s">
        <v>625</v>
      </c>
      <c r="XC1" s="2" t="s">
        <v>626</v>
      </c>
      <c r="XD1" s="2" t="s">
        <v>627</v>
      </c>
      <c r="XE1" s="2" t="s">
        <v>628</v>
      </c>
      <c r="XF1" s="2" t="s">
        <v>629</v>
      </c>
      <c r="XG1" s="2" t="s">
        <v>630</v>
      </c>
      <c r="XH1" s="2" t="s">
        <v>631</v>
      </c>
      <c r="XI1" s="2" t="s">
        <v>632</v>
      </c>
      <c r="XJ1" s="2" t="s">
        <v>633</v>
      </c>
      <c r="XK1" s="2" t="s">
        <v>634</v>
      </c>
      <c r="XL1" s="2" t="s">
        <v>635</v>
      </c>
      <c r="XM1" s="2" t="s">
        <v>636</v>
      </c>
      <c r="XN1" s="2" t="s">
        <v>637</v>
      </c>
      <c r="XO1" s="2" t="s">
        <v>638</v>
      </c>
      <c r="XP1" s="2" t="s">
        <v>639</v>
      </c>
      <c r="XQ1" s="2" t="s">
        <v>640</v>
      </c>
      <c r="XR1" s="2" t="s">
        <v>641</v>
      </c>
      <c r="XS1" s="2" t="s">
        <v>642</v>
      </c>
      <c r="XT1" s="2" t="s">
        <v>643</v>
      </c>
      <c r="XU1" s="2" t="s">
        <v>644</v>
      </c>
      <c r="XV1" s="2" t="s">
        <v>645</v>
      </c>
      <c r="XW1" s="2" t="s">
        <v>646</v>
      </c>
      <c r="XX1" s="2" t="s">
        <v>647</v>
      </c>
      <c r="XY1" s="2" t="s">
        <v>648</v>
      </c>
      <c r="XZ1" s="2" t="s">
        <v>649</v>
      </c>
      <c r="YA1" s="2" t="s">
        <v>650</v>
      </c>
      <c r="YB1" s="2" t="s">
        <v>651</v>
      </c>
      <c r="YC1" s="2" t="s">
        <v>652</v>
      </c>
      <c r="YD1" s="2" t="s">
        <v>653</v>
      </c>
      <c r="YE1" s="2" t="s">
        <v>654</v>
      </c>
      <c r="YF1" s="2" t="s">
        <v>655</v>
      </c>
      <c r="YG1" s="2" t="s">
        <v>656</v>
      </c>
      <c r="YH1" s="2" t="s">
        <v>657</v>
      </c>
      <c r="YI1" s="2" t="s">
        <v>658</v>
      </c>
      <c r="YJ1" s="2" t="s">
        <v>659</v>
      </c>
      <c r="YK1" s="2" t="s">
        <v>660</v>
      </c>
      <c r="YL1" s="2" t="s">
        <v>661</v>
      </c>
      <c r="YM1" s="2" t="s">
        <v>662</v>
      </c>
      <c r="YN1" s="2" t="s">
        <v>663</v>
      </c>
      <c r="YO1" s="2" t="s">
        <v>664</v>
      </c>
      <c r="YP1" s="2" t="s">
        <v>665</v>
      </c>
      <c r="YQ1" s="2" t="s">
        <v>666</v>
      </c>
      <c r="YR1" s="2" t="s">
        <v>667</v>
      </c>
      <c r="YS1" s="2" t="s">
        <v>668</v>
      </c>
      <c r="YT1" s="2" t="s">
        <v>669</v>
      </c>
      <c r="YU1" s="2" t="s">
        <v>670</v>
      </c>
      <c r="YV1" s="2" t="s">
        <v>671</v>
      </c>
      <c r="YW1" s="2" t="s">
        <v>672</v>
      </c>
      <c r="YX1" s="2" t="s">
        <v>673</v>
      </c>
      <c r="YY1" s="2" t="s">
        <v>674</v>
      </c>
      <c r="YZ1" s="2" t="s">
        <v>675</v>
      </c>
      <c r="ZA1" s="2" t="s">
        <v>676</v>
      </c>
      <c r="ZB1" s="2" t="s">
        <v>677</v>
      </c>
      <c r="ZC1" s="2" t="s">
        <v>678</v>
      </c>
      <c r="ZD1" s="2" t="s">
        <v>679</v>
      </c>
      <c r="ZE1" s="2" t="s">
        <v>680</v>
      </c>
      <c r="ZF1" s="2" t="s">
        <v>681</v>
      </c>
      <c r="ZG1" s="2" t="s">
        <v>682</v>
      </c>
      <c r="ZH1" s="2" t="s">
        <v>683</v>
      </c>
      <c r="ZI1" s="2" t="s">
        <v>684</v>
      </c>
      <c r="ZJ1" s="2" t="s">
        <v>685</v>
      </c>
      <c r="ZK1" s="2" t="s">
        <v>686</v>
      </c>
      <c r="ZL1" s="2" t="s">
        <v>687</v>
      </c>
      <c r="ZM1" s="2" t="s">
        <v>688</v>
      </c>
      <c r="ZN1" s="2" t="s">
        <v>689</v>
      </c>
      <c r="ZO1" s="2" t="s">
        <v>690</v>
      </c>
      <c r="ZP1" s="2" t="s">
        <v>691</v>
      </c>
      <c r="ZQ1" s="2" t="s">
        <v>692</v>
      </c>
      <c r="ZR1" s="2" t="s">
        <v>693</v>
      </c>
      <c r="ZS1" s="2" t="s">
        <v>694</v>
      </c>
      <c r="ZT1" s="2" t="s">
        <v>695</v>
      </c>
      <c r="ZU1" s="2" t="s">
        <v>696</v>
      </c>
      <c r="ZV1" s="2" t="s">
        <v>697</v>
      </c>
      <c r="ZW1" s="2" t="s">
        <v>698</v>
      </c>
      <c r="ZX1" s="2" t="s">
        <v>699</v>
      </c>
      <c r="ZY1" s="2" t="s">
        <v>700</v>
      </c>
      <c r="ZZ1" s="2" t="s">
        <v>701</v>
      </c>
      <c r="AAA1" s="2" t="s">
        <v>702</v>
      </c>
      <c r="AAB1" s="2" t="s">
        <v>703</v>
      </c>
      <c r="AAC1" s="2" t="s">
        <v>704</v>
      </c>
      <c r="AAD1" s="2" t="s">
        <v>705</v>
      </c>
      <c r="AAE1" s="2" t="s">
        <v>706</v>
      </c>
      <c r="AAF1" s="2" t="s">
        <v>707</v>
      </c>
      <c r="AAG1" s="2" t="s">
        <v>708</v>
      </c>
      <c r="AAH1" s="2" t="s">
        <v>709</v>
      </c>
      <c r="AAI1" s="2" t="s">
        <v>710</v>
      </c>
      <c r="AAJ1" s="2" t="s">
        <v>711</v>
      </c>
      <c r="AAK1" s="2" t="s">
        <v>712</v>
      </c>
      <c r="AAL1" s="2" t="s">
        <v>713</v>
      </c>
      <c r="AAM1" s="2" t="s">
        <v>714</v>
      </c>
      <c r="AAN1" s="2" t="s">
        <v>715</v>
      </c>
      <c r="AAO1" s="2" t="s">
        <v>716</v>
      </c>
      <c r="AAP1" s="2" t="s">
        <v>717</v>
      </c>
      <c r="AAQ1" s="2" t="s">
        <v>718</v>
      </c>
      <c r="AAR1" s="2" t="s">
        <v>719</v>
      </c>
      <c r="AAS1" s="2" t="s">
        <v>720</v>
      </c>
      <c r="AAT1" s="2" t="s">
        <v>721</v>
      </c>
      <c r="AAU1" s="2" t="s">
        <v>722</v>
      </c>
      <c r="AAV1" s="2" t="s">
        <v>723</v>
      </c>
      <c r="AAW1" s="2" t="s">
        <v>724</v>
      </c>
      <c r="AAX1" s="2" t="s">
        <v>725</v>
      </c>
      <c r="AAY1" s="2" t="s">
        <v>726</v>
      </c>
      <c r="AAZ1" s="2" t="s">
        <v>727</v>
      </c>
      <c r="ABA1" s="2" t="s">
        <v>728</v>
      </c>
      <c r="ABB1" s="2" t="s">
        <v>729</v>
      </c>
      <c r="ABC1" s="2" t="s">
        <v>730</v>
      </c>
      <c r="ABD1" s="2" t="s">
        <v>731</v>
      </c>
      <c r="ABE1" s="2" t="s">
        <v>732</v>
      </c>
      <c r="ABF1" s="2" t="s">
        <v>733</v>
      </c>
      <c r="ABG1" s="2" t="s">
        <v>734</v>
      </c>
      <c r="ABH1" s="2" t="s">
        <v>735</v>
      </c>
      <c r="ABI1" s="2" t="s">
        <v>736</v>
      </c>
      <c r="ABJ1" s="2" t="s">
        <v>737</v>
      </c>
      <c r="ABK1" s="2" t="s">
        <v>738</v>
      </c>
      <c r="ABL1" s="2" t="s">
        <v>739</v>
      </c>
      <c r="ABM1" s="2" t="s">
        <v>740</v>
      </c>
      <c r="ABN1" s="2" t="s">
        <v>741</v>
      </c>
      <c r="ABO1" s="2" t="s">
        <v>742</v>
      </c>
      <c r="ABP1" s="2" t="s">
        <v>743</v>
      </c>
      <c r="ABQ1" s="2" t="s">
        <v>744</v>
      </c>
      <c r="ABR1" s="2" t="s">
        <v>745</v>
      </c>
      <c r="ABS1" s="2" t="s">
        <v>746</v>
      </c>
      <c r="ABT1" s="2" t="s">
        <v>747</v>
      </c>
      <c r="ABU1" s="2" t="s">
        <v>748</v>
      </c>
      <c r="ABV1" s="2" t="s">
        <v>749</v>
      </c>
      <c r="ABW1" s="2" t="s">
        <v>750</v>
      </c>
      <c r="ABX1" s="2" t="s">
        <v>751</v>
      </c>
      <c r="ABY1" s="2" t="s">
        <v>752</v>
      </c>
      <c r="ABZ1" s="2" t="s">
        <v>753</v>
      </c>
      <c r="ACA1" s="2" t="s">
        <v>754</v>
      </c>
      <c r="ACB1" s="2" t="s">
        <v>755</v>
      </c>
      <c r="ACC1" s="2" t="s">
        <v>756</v>
      </c>
      <c r="ACD1" s="2" t="s">
        <v>757</v>
      </c>
      <c r="ACE1" s="2" t="s">
        <v>758</v>
      </c>
      <c r="ACF1" s="2" t="s">
        <v>759</v>
      </c>
      <c r="ACG1" s="2" t="s">
        <v>760</v>
      </c>
      <c r="ACH1" s="2" t="s">
        <v>761</v>
      </c>
      <c r="ACI1" s="2" t="s">
        <v>762</v>
      </c>
      <c r="ACJ1" s="2" t="s">
        <v>763</v>
      </c>
      <c r="ACK1" s="2" t="s">
        <v>764</v>
      </c>
      <c r="ACL1" s="2" t="s">
        <v>765</v>
      </c>
      <c r="ACM1" s="2" t="s">
        <v>766</v>
      </c>
      <c r="ACN1" s="2" t="s">
        <v>767</v>
      </c>
      <c r="ACO1" s="2" t="s">
        <v>768</v>
      </c>
      <c r="ACP1" s="2" t="s">
        <v>769</v>
      </c>
      <c r="ACQ1" s="2" t="s">
        <v>770</v>
      </c>
      <c r="ACR1" s="2" t="s">
        <v>771</v>
      </c>
      <c r="ACS1" s="2" t="s">
        <v>772</v>
      </c>
      <c r="ACT1" s="2" t="s">
        <v>773</v>
      </c>
      <c r="ACU1" s="2" t="s">
        <v>774</v>
      </c>
      <c r="ACV1" s="2" t="s">
        <v>775</v>
      </c>
      <c r="ACW1" s="2" t="s">
        <v>776</v>
      </c>
      <c r="ACX1" s="2" t="s">
        <v>777</v>
      </c>
      <c r="ACY1" s="2" t="s">
        <v>778</v>
      </c>
      <c r="ACZ1" s="2" t="s">
        <v>779</v>
      </c>
      <c r="ADA1" s="2" t="s">
        <v>780</v>
      </c>
      <c r="ADB1" s="2" t="s">
        <v>781</v>
      </c>
      <c r="ADC1" s="2" t="s">
        <v>782</v>
      </c>
      <c r="ADD1" s="2" t="s">
        <v>783</v>
      </c>
      <c r="ADE1" s="2" t="s">
        <v>784</v>
      </c>
      <c r="ADF1" s="2" t="s">
        <v>785</v>
      </c>
      <c r="ADG1" s="2" t="s">
        <v>786</v>
      </c>
      <c r="ADH1" s="2" t="s">
        <v>787</v>
      </c>
      <c r="ADI1" s="2" t="s">
        <v>788</v>
      </c>
      <c r="ADJ1" s="2" t="s">
        <v>789</v>
      </c>
      <c r="ADK1" s="2" t="s">
        <v>790</v>
      </c>
      <c r="ADL1" s="2" t="s">
        <v>791</v>
      </c>
      <c r="ADM1" s="2" t="s">
        <v>792</v>
      </c>
      <c r="ADN1" s="2" t="s">
        <v>793</v>
      </c>
      <c r="ADO1" s="2" t="s">
        <v>794</v>
      </c>
      <c r="ADP1" s="2" t="s">
        <v>795</v>
      </c>
      <c r="ADQ1" s="2" t="s">
        <v>796</v>
      </c>
      <c r="ADR1" s="2" t="s">
        <v>797</v>
      </c>
      <c r="ADS1" s="2" t="s">
        <v>798</v>
      </c>
      <c r="ADT1" s="2" t="s">
        <v>799</v>
      </c>
      <c r="ADU1" s="2" t="s">
        <v>800</v>
      </c>
      <c r="ADV1" s="2" t="s">
        <v>801</v>
      </c>
      <c r="ADW1" s="2" t="s">
        <v>802</v>
      </c>
      <c r="ADX1" s="2" t="s">
        <v>803</v>
      </c>
      <c r="ADY1" s="2" t="s">
        <v>804</v>
      </c>
      <c r="ADZ1" s="2" t="s">
        <v>805</v>
      </c>
      <c r="AEA1" s="2" t="s">
        <v>806</v>
      </c>
      <c r="AEB1" s="2" t="s">
        <v>807</v>
      </c>
      <c r="AEC1" s="2" t="s">
        <v>808</v>
      </c>
      <c r="AED1" s="2" t="s">
        <v>809</v>
      </c>
      <c r="AEE1" s="2" t="s">
        <v>810</v>
      </c>
      <c r="AEF1" s="2" t="s">
        <v>811</v>
      </c>
      <c r="AEG1" s="2" t="s">
        <v>812</v>
      </c>
      <c r="AEH1" s="2" t="s">
        <v>813</v>
      </c>
      <c r="AEI1" s="2" t="s">
        <v>814</v>
      </c>
      <c r="AEJ1" s="2" t="s">
        <v>815</v>
      </c>
      <c r="AEK1" s="2" t="s">
        <v>816</v>
      </c>
      <c r="AEL1" s="2" t="s">
        <v>817</v>
      </c>
      <c r="AEM1" s="2" t="s">
        <v>818</v>
      </c>
      <c r="AEN1" s="2" t="s">
        <v>819</v>
      </c>
      <c r="AEO1" s="2" t="s">
        <v>820</v>
      </c>
      <c r="AEP1" s="2" t="s">
        <v>821</v>
      </c>
      <c r="AEQ1" s="2" t="s">
        <v>822</v>
      </c>
      <c r="AER1" s="2" t="s">
        <v>823</v>
      </c>
      <c r="AES1" s="2" t="s">
        <v>824</v>
      </c>
      <c r="AET1" s="2" t="s">
        <v>825</v>
      </c>
      <c r="AEU1" s="2" t="s">
        <v>826</v>
      </c>
      <c r="AEV1" s="2" t="s">
        <v>827</v>
      </c>
      <c r="AEW1" s="2" t="s">
        <v>828</v>
      </c>
      <c r="AEX1" s="2" t="s">
        <v>829</v>
      </c>
      <c r="AEY1" s="2" t="s">
        <v>830</v>
      </c>
      <c r="AEZ1" s="2" t="s">
        <v>831</v>
      </c>
      <c r="AFA1" s="2" t="s">
        <v>832</v>
      </c>
      <c r="AFB1" s="2" t="s">
        <v>833</v>
      </c>
      <c r="AFC1" s="2" t="s">
        <v>834</v>
      </c>
      <c r="AFD1" s="2" t="s">
        <v>835</v>
      </c>
      <c r="AFE1" s="2" t="s">
        <v>836</v>
      </c>
      <c r="AFF1" s="2" t="s">
        <v>837</v>
      </c>
      <c r="AFG1" s="2" t="s">
        <v>838</v>
      </c>
      <c r="AFH1" s="2" t="s">
        <v>839</v>
      </c>
      <c r="AFI1" s="2" t="s">
        <v>840</v>
      </c>
      <c r="AFJ1" s="2" t="s">
        <v>841</v>
      </c>
      <c r="AFK1" s="2" t="s">
        <v>842</v>
      </c>
      <c r="AFL1" s="2" t="s">
        <v>843</v>
      </c>
      <c r="AFM1" s="2" t="s">
        <v>844</v>
      </c>
      <c r="AFN1" s="2" t="s">
        <v>845</v>
      </c>
      <c r="AFO1" s="2" t="s">
        <v>846</v>
      </c>
      <c r="AFP1" s="2" t="s">
        <v>847</v>
      </c>
      <c r="AFQ1" s="2" t="s">
        <v>848</v>
      </c>
      <c r="AFR1" s="2" t="s">
        <v>849</v>
      </c>
      <c r="AFS1" s="2" t="s">
        <v>850</v>
      </c>
      <c r="AFT1" s="2" t="s">
        <v>851</v>
      </c>
      <c r="AFU1" s="2" t="s">
        <v>852</v>
      </c>
      <c r="AFV1" s="2" t="s">
        <v>853</v>
      </c>
      <c r="AFW1" s="2" t="s">
        <v>854</v>
      </c>
      <c r="AFX1" s="2" t="s">
        <v>855</v>
      </c>
      <c r="AFY1" s="2" t="s">
        <v>856</v>
      </c>
      <c r="AFZ1" s="2" t="s">
        <v>857</v>
      </c>
      <c r="AGA1" s="2" t="s">
        <v>858</v>
      </c>
      <c r="AGB1" s="2" t="s">
        <v>859</v>
      </c>
      <c r="AGC1" s="2" t="s">
        <v>860</v>
      </c>
      <c r="AGD1" s="2" t="s">
        <v>861</v>
      </c>
      <c r="AGE1" s="2" t="s">
        <v>862</v>
      </c>
      <c r="AGF1" s="2" t="s">
        <v>863</v>
      </c>
      <c r="AGG1" s="2" t="s">
        <v>864</v>
      </c>
      <c r="AGH1" s="2" t="s">
        <v>865</v>
      </c>
      <c r="AGI1" s="2" t="s">
        <v>866</v>
      </c>
      <c r="AGJ1" s="2" t="s">
        <v>867</v>
      </c>
      <c r="AGK1" s="2" t="s">
        <v>868</v>
      </c>
      <c r="AGL1" s="2" t="s">
        <v>869</v>
      </c>
      <c r="AGM1" s="2" t="s">
        <v>870</v>
      </c>
      <c r="AGN1" s="2" t="s">
        <v>871</v>
      </c>
      <c r="AGO1" s="2" t="s">
        <v>872</v>
      </c>
      <c r="AGP1" s="2" t="s">
        <v>873</v>
      </c>
      <c r="AGQ1" s="2" t="s">
        <v>874</v>
      </c>
      <c r="AGR1" s="2" t="s">
        <v>875</v>
      </c>
      <c r="AGS1" s="2" t="s">
        <v>876</v>
      </c>
      <c r="AGT1" s="2" t="s">
        <v>877</v>
      </c>
      <c r="AGU1" s="2" t="s">
        <v>878</v>
      </c>
      <c r="AGV1" s="2" t="s">
        <v>879</v>
      </c>
      <c r="AGW1" s="2" t="s">
        <v>880</v>
      </c>
      <c r="AGX1" s="2" t="s">
        <v>881</v>
      </c>
      <c r="AGY1" s="2" t="s">
        <v>882</v>
      </c>
      <c r="AGZ1" s="2" t="s">
        <v>883</v>
      </c>
      <c r="AHA1" s="2" t="s">
        <v>884</v>
      </c>
      <c r="AHB1" s="2" t="s">
        <v>885</v>
      </c>
      <c r="AHC1" s="2" t="s">
        <v>886</v>
      </c>
      <c r="AHD1" s="2" t="s">
        <v>887</v>
      </c>
      <c r="AHE1" s="2" t="s">
        <v>888</v>
      </c>
      <c r="AHF1" s="2" t="s">
        <v>889</v>
      </c>
      <c r="AHG1" s="2" t="s">
        <v>890</v>
      </c>
      <c r="AHH1" s="2" t="s">
        <v>891</v>
      </c>
      <c r="AHI1" s="2" t="s">
        <v>892</v>
      </c>
      <c r="AHJ1" s="2" t="s">
        <v>893</v>
      </c>
      <c r="AHK1" s="2" t="s">
        <v>894</v>
      </c>
      <c r="AHL1" s="2" t="s">
        <v>895</v>
      </c>
      <c r="AHM1" s="2" t="s">
        <v>896</v>
      </c>
      <c r="AHN1" s="2" t="s">
        <v>897</v>
      </c>
      <c r="AHO1" s="2" t="s">
        <v>898</v>
      </c>
      <c r="AHP1" s="2" t="s">
        <v>899</v>
      </c>
      <c r="AHQ1" s="2" t="s">
        <v>900</v>
      </c>
      <c r="AHR1" s="2" t="s">
        <v>901</v>
      </c>
      <c r="AHS1" s="2" t="s">
        <v>902</v>
      </c>
      <c r="AHT1" s="2" t="s">
        <v>903</v>
      </c>
      <c r="AHU1" s="2" t="s">
        <v>904</v>
      </c>
      <c r="AHV1" s="2" t="s">
        <v>905</v>
      </c>
      <c r="AHW1" s="2" t="s">
        <v>906</v>
      </c>
      <c r="AHX1" s="2" t="s">
        <v>907</v>
      </c>
      <c r="AHY1" s="2" t="s">
        <v>908</v>
      </c>
      <c r="AHZ1" s="2" t="s">
        <v>909</v>
      </c>
      <c r="AIA1" s="2" t="s">
        <v>910</v>
      </c>
      <c r="AIB1" s="2" t="s">
        <v>911</v>
      </c>
      <c r="AIC1" s="2" t="s">
        <v>912</v>
      </c>
      <c r="AID1" s="2" t="s">
        <v>913</v>
      </c>
      <c r="AIE1" s="2" t="s">
        <v>914</v>
      </c>
      <c r="AIF1" s="2" t="s">
        <v>915</v>
      </c>
      <c r="AIG1" s="2" t="s">
        <v>916</v>
      </c>
      <c r="AIH1" s="2" t="s">
        <v>917</v>
      </c>
      <c r="AII1" s="2" t="s">
        <v>918</v>
      </c>
      <c r="AIJ1" s="2" t="s">
        <v>919</v>
      </c>
      <c r="AIK1" s="2" t="s">
        <v>920</v>
      </c>
      <c r="AIL1" s="2" t="s">
        <v>921</v>
      </c>
      <c r="AIM1" s="2" t="s">
        <v>922</v>
      </c>
      <c r="AIN1" s="2" t="s">
        <v>923</v>
      </c>
      <c r="AIO1" s="2" t="s">
        <v>924</v>
      </c>
      <c r="AIP1" s="2" t="s">
        <v>925</v>
      </c>
      <c r="AIQ1" s="2" t="s">
        <v>926</v>
      </c>
      <c r="AIR1" s="2" t="s">
        <v>927</v>
      </c>
      <c r="AIS1" s="2" t="s">
        <v>928</v>
      </c>
      <c r="AIT1" s="2" t="s">
        <v>929</v>
      </c>
      <c r="AIU1" s="2" t="s">
        <v>930</v>
      </c>
      <c r="AIV1" s="2" t="s">
        <v>931</v>
      </c>
      <c r="AIW1" s="2" t="s">
        <v>932</v>
      </c>
      <c r="AIX1" s="2" t="s">
        <v>933</v>
      </c>
      <c r="AIY1" s="2" t="s">
        <v>934</v>
      </c>
      <c r="AIZ1" s="2" t="s">
        <v>935</v>
      </c>
      <c r="AJA1" s="2" t="s">
        <v>936</v>
      </c>
      <c r="AJB1" s="2" t="s">
        <v>937</v>
      </c>
      <c r="AJC1" s="2" t="s">
        <v>938</v>
      </c>
      <c r="AJD1" s="2" t="s">
        <v>939</v>
      </c>
      <c r="AJE1" s="2" t="s">
        <v>940</v>
      </c>
      <c r="AJF1" s="2" t="s">
        <v>941</v>
      </c>
      <c r="AJG1" s="2" t="s">
        <v>942</v>
      </c>
      <c r="AJH1" s="2" t="s">
        <v>943</v>
      </c>
      <c r="AJI1" s="2" t="s">
        <v>944</v>
      </c>
      <c r="AJJ1" s="2" t="s">
        <v>945</v>
      </c>
      <c r="AJK1" s="2" t="s">
        <v>946</v>
      </c>
      <c r="AJL1" s="2" t="s">
        <v>947</v>
      </c>
      <c r="AJM1" s="2" t="s">
        <v>948</v>
      </c>
      <c r="AJN1" s="2" t="s">
        <v>949</v>
      </c>
      <c r="AJO1" s="2" t="s">
        <v>950</v>
      </c>
      <c r="AJP1" s="2" t="s">
        <v>951</v>
      </c>
      <c r="AJQ1" s="2" t="s">
        <v>952</v>
      </c>
      <c r="AJR1" s="2" t="s">
        <v>953</v>
      </c>
      <c r="AJS1" s="2" t="s">
        <v>954</v>
      </c>
      <c r="AJT1" s="2" t="s">
        <v>955</v>
      </c>
      <c r="AJU1" s="2" t="s">
        <v>956</v>
      </c>
      <c r="AJV1" s="2" t="s">
        <v>957</v>
      </c>
      <c r="AJW1" s="2" t="s">
        <v>958</v>
      </c>
      <c r="AJX1" s="2" t="s">
        <v>959</v>
      </c>
      <c r="AJY1" s="2" t="s">
        <v>960</v>
      </c>
      <c r="AJZ1" s="2" t="s">
        <v>961</v>
      </c>
      <c r="AKA1" s="2" t="s">
        <v>962</v>
      </c>
      <c r="AKB1" s="2" t="s">
        <v>963</v>
      </c>
      <c r="AKC1" s="2" t="s">
        <v>964</v>
      </c>
      <c r="AKD1" s="2" t="s">
        <v>965</v>
      </c>
      <c r="AKE1" s="2" t="s">
        <v>966</v>
      </c>
      <c r="AKF1" s="2" t="s">
        <v>967</v>
      </c>
      <c r="AKG1" s="2" t="s">
        <v>968</v>
      </c>
      <c r="AKH1" s="2" t="s">
        <v>969</v>
      </c>
      <c r="AKI1" s="2" t="s">
        <v>970</v>
      </c>
      <c r="AKJ1" s="2" t="s">
        <v>971</v>
      </c>
      <c r="AKK1" s="2" t="s">
        <v>972</v>
      </c>
      <c r="AKL1" s="2" t="s">
        <v>973</v>
      </c>
      <c r="AKM1" s="2" t="s">
        <v>974</v>
      </c>
      <c r="AKN1" s="2" t="s">
        <v>975</v>
      </c>
      <c r="AKO1" s="2" t="s">
        <v>976</v>
      </c>
      <c r="AKP1" s="2" t="s">
        <v>977</v>
      </c>
      <c r="AKQ1" s="2" t="s">
        <v>978</v>
      </c>
      <c r="AKR1" s="2" t="s">
        <v>979</v>
      </c>
      <c r="AKS1" s="2" t="s">
        <v>980</v>
      </c>
      <c r="AKT1" s="2" t="s">
        <v>981</v>
      </c>
      <c r="AKU1" s="2" t="s">
        <v>982</v>
      </c>
      <c r="AKV1" s="2" t="s">
        <v>983</v>
      </c>
      <c r="AKW1" s="2" t="s">
        <v>984</v>
      </c>
      <c r="AKX1" s="2" t="s">
        <v>985</v>
      </c>
      <c r="AKY1" s="2" t="s">
        <v>986</v>
      </c>
      <c r="AKZ1" s="2" t="s">
        <v>987</v>
      </c>
      <c r="ALA1" s="2" t="s">
        <v>988</v>
      </c>
      <c r="ALB1" s="2" t="s">
        <v>989</v>
      </c>
      <c r="ALC1" s="2" t="s">
        <v>990</v>
      </c>
      <c r="ALD1" s="2" t="s">
        <v>991</v>
      </c>
      <c r="ALE1" s="2" t="s">
        <v>992</v>
      </c>
      <c r="ALF1" s="2" t="s">
        <v>993</v>
      </c>
      <c r="ALG1" s="2" t="s">
        <v>994</v>
      </c>
      <c r="ALH1" s="2" t="s">
        <v>995</v>
      </c>
      <c r="ALI1" s="2" t="s">
        <v>996</v>
      </c>
      <c r="ALJ1" s="2" t="s">
        <v>997</v>
      </c>
      <c r="ALK1" s="2" t="s">
        <v>998</v>
      </c>
      <c r="ALL1" s="2" t="s">
        <v>999</v>
      </c>
      <c r="ALM1" s="2" t="s">
        <v>1000</v>
      </c>
      <c r="ALN1" s="2" t="s">
        <v>1001</v>
      </c>
      <c r="ALO1" s="2" t="s">
        <v>1002</v>
      </c>
      <c r="ALP1" s="2" t="s">
        <v>1003</v>
      </c>
      <c r="ALQ1" s="2" t="s">
        <v>1004</v>
      </c>
      <c r="ALR1" s="2" t="s">
        <v>1005</v>
      </c>
      <c r="ALS1" s="2" t="s">
        <v>1006</v>
      </c>
      <c r="ALT1" s="2" t="s">
        <v>1007</v>
      </c>
      <c r="ALU1" s="2" t="s">
        <v>1008</v>
      </c>
      <c r="ALV1" s="2" t="s">
        <v>1009</v>
      </c>
      <c r="ALW1" s="2" t="s">
        <v>1010</v>
      </c>
      <c r="ALX1" s="2" t="s">
        <v>1011</v>
      </c>
      <c r="ALY1" s="2" t="s">
        <v>1012</v>
      </c>
      <c r="ALZ1" s="2" t="s">
        <v>1013</v>
      </c>
      <c r="AMA1" s="2" t="s">
        <v>1014</v>
      </c>
      <c r="AMB1" s="2" t="s">
        <v>1015</v>
      </c>
      <c r="AMC1" s="2" t="s">
        <v>1016</v>
      </c>
      <c r="AMD1" s="2" t="s">
        <v>1017</v>
      </c>
      <c r="AME1" s="2" t="s">
        <v>1018</v>
      </c>
      <c r="AMF1" s="2" t="s">
        <v>1019</v>
      </c>
      <c r="AMG1" s="2" t="s">
        <v>1020</v>
      </c>
      <c r="AMH1" s="2" t="s">
        <v>1021</v>
      </c>
      <c r="AMI1" s="2" t="s">
        <v>1022</v>
      </c>
      <c r="AMJ1" s="2" t="s">
        <v>1023</v>
      </c>
    </row>
    <row r="2" spans="1:1024" ht="17" customHeight="1">
      <c r="A2" s="19" t="s">
        <v>1025</v>
      </c>
      <c r="B2" s="3">
        <f t="shared" ref="B2:B65" si="0">SUM(C2:V2)</f>
        <v>5323.9</v>
      </c>
      <c r="C2" s="3">
        <f>SUM(46+81+55)</f>
        <v>182</v>
      </c>
      <c r="D2" s="3">
        <f>SUM(80.4+80+120+120+160+82+85.5)</f>
        <v>727.9</v>
      </c>
      <c r="E2" s="3">
        <f>SUM(81+160+84)</f>
        <v>325</v>
      </c>
      <c r="F2" s="4">
        <f>SUM(50+81+53+120+120+85+81)</f>
        <v>590</v>
      </c>
      <c r="G2" s="4">
        <f>SUM(54+120+120+51+80+67+45+81+51+120+52)</f>
        <v>841</v>
      </c>
      <c r="H2" s="4">
        <v>243</v>
      </c>
      <c r="I2" s="4">
        <v>56</v>
      </c>
      <c r="J2" s="4">
        <v>561</v>
      </c>
      <c r="K2" s="4">
        <v>654</v>
      </c>
      <c r="L2" s="4">
        <v>506</v>
      </c>
      <c r="M2" s="4">
        <v>341</v>
      </c>
      <c r="N2" s="4">
        <v>297</v>
      </c>
    </row>
    <row r="3" spans="1:1024" ht="17" customHeight="1">
      <c r="A3" s="19" t="s">
        <v>1024</v>
      </c>
      <c r="B3" s="3">
        <f t="shared" si="0"/>
        <v>5104.95</v>
      </c>
      <c r="C3" s="3">
        <f>SUM(0)</f>
        <v>0</v>
      </c>
      <c r="D3" s="3">
        <f>SUM(54+80.4+82.5+120)</f>
        <v>336.9</v>
      </c>
      <c r="E3" s="3">
        <f>SUM(46+54+160+55.5+42.4+52+160+66)</f>
        <v>635.9</v>
      </c>
      <c r="F3" s="4">
        <f>SUM(54+53+120+54+120)</f>
        <v>401</v>
      </c>
      <c r="G3" s="4">
        <f>SUM(54+120+160+52)</f>
        <v>386</v>
      </c>
      <c r="H3" s="4">
        <v>264.5</v>
      </c>
      <c r="I3" s="4">
        <v>570.35</v>
      </c>
      <c r="J3" s="4">
        <v>467</v>
      </c>
      <c r="K3" s="4">
        <v>563.29999999999995</v>
      </c>
      <c r="L3" s="4">
        <v>328</v>
      </c>
      <c r="M3" s="4">
        <v>639</v>
      </c>
      <c r="N3" s="4">
        <v>340</v>
      </c>
      <c r="O3" s="4">
        <v>107</v>
      </c>
      <c r="P3" s="4">
        <v>66</v>
      </c>
    </row>
    <row r="4" spans="1:1024" ht="17" customHeight="1">
      <c r="A4" s="19" t="s">
        <v>1027</v>
      </c>
      <c r="B4" s="3">
        <f t="shared" si="0"/>
        <v>3353.25</v>
      </c>
      <c r="C4" s="3">
        <f>SUM(50+80+81+55+81+50+55)</f>
        <v>452</v>
      </c>
      <c r="D4" s="3">
        <f>SUM(55+120)</f>
        <v>175</v>
      </c>
      <c r="E4" s="3">
        <f>SUM(46+81+80+67+83+80+80+84)</f>
        <v>601</v>
      </c>
      <c r="F4" s="4">
        <f>SUM(50+80.4+53+80+52+54+67+85+59+57)</f>
        <v>637.4</v>
      </c>
      <c r="G4" s="4">
        <f>SUM(54+84+39+62+88+52)</f>
        <v>379</v>
      </c>
      <c r="H4" s="4">
        <v>365.5</v>
      </c>
      <c r="I4" s="4">
        <v>385.35</v>
      </c>
      <c r="J4" s="4">
        <v>281</v>
      </c>
      <c r="K4" s="4">
        <v>77</v>
      </c>
    </row>
    <row r="5" spans="1:1024" ht="17" customHeight="1">
      <c r="A5" s="19" t="s">
        <v>1030</v>
      </c>
      <c r="B5" s="3">
        <f t="shared" si="0"/>
        <v>3159.1</v>
      </c>
      <c r="C5" s="3">
        <f>SUM(54+84+50)</f>
        <v>188</v>
      </c>
      <c r="D5" s="3">
        <f>SUM(53.6+120+50+120+82+80+85.5)</f>
        <v>591.1</v>
      </c>
      <c r="E5" s="3">
        <f>SUM(81+120+67+83+52+120+84)</f>
        <v>607</v>
      </c>
      <c r="F5" s="4">
        <f>SUM(84+120+80+67+120+85+57)</f>
        <v>613</v>
      </c>
      <c r="G5" s="4">
        <f>SUM(81+120+80+81+52)</f>
        <v>414</v>
      </c>
      <c r="H5" s="4">
        <v>374.5</v>
      </c>
      <c r="I5" s="4">
        <v>281</v>
      </c>
      <c r="J5" s="4">
        <v>57.5</v>
      </c>
      <c r="K5" s="4">
        <v>33</v>
      </c>
    </row>
    <row r="6" spans="1:1024" ht="17" customHeight="1">
      <c r="A6" s="19" t="s">
        <v>1029</v>
      </c>
      <c r="B6" s="3">
        <f t="shared" si="0"/>
        <v>2900.1</v>
      </c>
      <c r="C6" s="3">
        <f>SUM(0)</f>
        <v>0</v>
      </c>
      <c r="D6" s="3">
        <f>SUM(54+80.4+80+122+80+85.5)</f>
        <v>501.9</v>
      </c>
      <c r="E6" s="3">
        <f>SUM(54+120+52+85+84)</f>
        <v>395</v>
      </c>
      <c r="F6" s="4">
        <f>SUM(81+54+120+89+51+55+81)</f>
        <v>531</v>
      </c>
      <c r="G6" s="4">
        <f>SUM(81+80+39+45+62+84)</f>
        <v>391</v>
      </c>
      <c r="H6" s="4">
        <v>282.5</v>
      </c>
      <c r="I6" s="4">
        <v>326.2</v>
      </c>
      <c r="J6" s="4">
        <v>388.5</v>
      </c>
      <c r="K6" s="4">
        <v>84</v>
      </c>
    </row>
    <row r="7" spans="1:1024" ht="17" customHeight="1">
      <c r="A7" s="19" t="s">
        <v>1026</v>
      </c>
      <c r="B7" s="3">
        <f t="shared" si="0"/>
        <v>2731</v>
      </c>
      <c r="C7" s="3">
        <f>SUM(0)</f>
        <v>0</v>
      </c>
      <c r="D7" s="3">
        <v>0</v>
      </c>
      <c r="E7" s="3">
        <f>SUM(34+44)</f>
        <v>78</v>
      </c>
      <c r="F7" s="4">
        <f>SUM(120+85)</f>
        <v>205</v>
      </c>
      <c r="G7" s="4">
        <f>SUM(80+39+81+51+120)</f>
        <v>371</v>
      </c>
      <c r="I7" s="4">
        <v>536</v>
      </c>
      <c r="J7" s="4">
        <v>641.5</v>
      </c>
      <c r="K7" s="4">
        <v>368</v>
      </c>
      <c r="L7" s="4">
        <v>435.5</v>
      </c>
      <c r="M7" s="4">
        <v>96</v>
      </c>
    </row>
    <row r="8" spans="1:1024" ht="17" customHeight="1">
      <c r="A8" s="19" t="s">
        <v>1028</v>
      </c>
      <c r="B8" s="3">
        <f t="shared" si="0"/>
        <v>2672.8</v>
      </c>
      <c r="C8" s="3">
        <f>SUM(0)</f>
        <v>0</v>
      </c>
      <c r="D8" s="3">
        <v>0</v>
      </c>
      <c r="E8" s="3">
        <f>SUM(81+100)</f>
        <v>181</v>
      </c>
      <c r="F8" s="4">
        <f>SUM(81+85+81)</f>
        <v>247</v>
      </c>
      <c r="G8" s="4"/>
      <c r="H8" s="4">
        <v>242</v>
      </c>
      <c r="I8" s="4">
        <v>325.5</v>
      </c>
      <c r="J8" s="4">
        <v>235</v>
      </c>
      <c r="K8" s="4">
        <v>561.29999999999995</v>
      </c>
      <c r="L8" s="4">
        <v>402</v>
      </c>
      <c r="M8" s="4">
        <v>394</v>
      </c>
      <c r="N8" s="4">
        <v>85</v>
      </c>
    </row>
    <row r="9" spans="1:1024" ht="17" customHeight="1">
      <c r="A9" s="19" t="s">
        <v>1038</v>
      </c>
      <c r="B9" s="3">
        <f t="shared" si="0"/>
        <v>2500.1999999999998</v>
      </c>
      <c r="C9" s="3">
        <f>SUM(46+46+80+121+120+120+80)</f>
        <v>613</v>
      </c>
      <c r="D9" s="3">
        <f>SUM(53.6+120+160)</f>
        <v>333.6</v>
      </c>
      <c r="E9" s="3">
        <f>SUM(46+54+160+120+32+40.5+160)</f>
        <v>612.5</v>
      </c>
      <c r="F9" s="4">
        <f>SUM(50+120+120+52+120)</f>
        <v>462</v>
      </c>
      <c r="G9" s="4">
        <f>SUM(90.6+84+81+51)</f>
        <v>306.60000000000002</v>
      </c>
      <c r="H9" s="4">
        <v>172.5</v>
      </c>
    </row>
    <row r="10" spans="1:1024" ht="17" customHeight="1">
      <c r="A10" s="19" t="s">
        <v>1043</v>
      </c>
      <c r="B10" s="3">
        <f t="shared" si="0"/>
        <v>2410</v>
      </c>
      <c r="C10" s="3">
        <f>SUM(46+54+80+53.6+52+80+80+50+55)</f>
        <v>550.6</v>
      </c>
      <c r="D10" s="3">
        <f>SUM(54+120+120+80+80+120)</f>
        <v>574</v>
      </c>
      <c r="E10" s="3">
        <f>SUM(46+50+54+80+67+120+120+66)</f>
        <v>603</v>
      </c>
      <c r="F10" s="4">
        <f>SUM(80.4+53+80+67+85+81)</f>
        <v>446.4</v>
      </c>
      <c r="G10" s="4">
        <f>SUM(34+62+51+89)</f>
        <v>236</v>
      </c>
    </row>
    <row r="11" spans="1:1024" ht="17" customHeight="1">
      <c r="A11" s="19" t="s">
        <v>1033</v>
      </c>
      <c r="B11" s="3">
        <f t="shared" si="0"/>
        <v>2399.75</v>
      </c>
      <c r="C11" s="3">
        <f>SUM(80+32)</f>
        <v>112</v>
      </c>
      <c r="D11" s="3">
        <f>SUM(55+80+81+85.5)</f>
        <v>301.5</v>
      </c>
      <c r="E11" s="3">
        <f>SUM(40.5+80+56)</f>
        <v>176.5</v>
      </c>
      <c r="F11" s="4">
        <f>SUM(80.4+120+80+67+57)</f>
        <v>404.4</v>
      </c>
      <c r="G11" s="4">
        <f>SUM(81+80+67+81+120+52)</f>
        <v>481</v>
      </c>
      <c r="H11" s="4">
        <v>517</v>
      </c>
      <c r="I11" s="4">
        <v>365.35</v>
      </c>
      <c r="J11" s="4">
        <v>42</v>
      </c>
    </row>
    <row r="12" spans="1:1024" ht="17" customHeight="1">
      <c r="A12" s="19" t="s">
        <v>1031</v>
      </c>
      <c r="B12" s="3">
        <f t="shared" si="0"/>
        <v>2239.35</v>
      </c>
      <c r="C12" s="3">
        <f>SUM(0)</f>
        <v>0</v>
      </c>
      <c r="D12" s="3">
        <f>SUM(55+53.6)</f>
        <v>108.6</v>
      </c>
      <c r="E12" s="3">
        <f>SUM(54+80+67+32)</f>
        <v>233</v>
      </c>
      <c r="F12" s="4">
        <f>SUM(53.6+34+80+67+85+57)</f>
        <v>376.6</v>
      </c>
      <c r="G12" s="4">
        <f>SUM(53+80+67+81+37+34)</f>
        <v>352</v>
      </c>
      <c r="H12" s="4">
        <v>362</v>
      </c>
      <c r="I12" s="4">
        <v>220.85</v>
      </c>
      <c r="J12" s="4">
        <v>334.5</v>
      </c>
      <c r="K12" s="4">
        <v>251.8</v>
      </c>
    </row>
    <row r="13" spans="1:1024" ht="17" customHeight="1">
      <c r="A13" s="19" t="s">
        <v>1032</v>
      </c>
      <c r="B13" s="3">
        <f t="shared" si="0"/>
        <v>2070.8000000000002</v>
      </c>
      <c r="C13" s="3">
        <f>SUM(0)</f>
        <v>0</v>
      </c>
      <c r="D13" s="3">
        <f>SUM(30)</f>
        <v>30</v>
      </c>
      <c r="E13" s="3">
        <f>SUM(40.5+80)</f>
        <v>120.5</v>
      </c>
      <c r="F13" s="4">
        <f>SUM(50+80+80+85)</f>
        <v>295</v>
      </c>
      <c r="G13" s="4">
        <f>SUM(80+80+81+120)</f>
        <v>361</v>
      </c>
      <c r="H13" s="4">
        <v>241.5</v>
      </c>
      <c r="J13" s="4">
        <v>540</v>
      </c>
      <c r="K13" s="4">
        <v>271.8</v>
      </c>
      <c r="L13" s="4">
        <v>181</v>
      </c>
      <c r="M13" s="4">
        <v>30</v>
      </c>
    </row>
    <row r="14" spans="1:1024" ht="17" customHeight="1">
      <c r="A14" s="19" t="s">
        <v>1048</v>
      </c>
      <c r="B14" s="3">
        <f t="shared" si="0"/>
        <v>2064.6</v>
      </c>
      <c r="C14" s="3">
        <f>SUM(54+80+83+48+120+50+82)</f>
        <v>517</v>
      </c>
      <c r="D14" s="3">
        <f>SUM(60+40+80+82+52+85.5)</f>
        <v>399.5</v>
      </c>
      <c r="E14" s="3">
        <f>SUM(30+83+32)</f>
        <v>145</v>
      </c>
      <c r="F14" s="4">
        <f>SUM(50+53.6+52+51)</f>
        <v>206.6</v>
      </c>
      <c r="G14" s="4">
        <f>SUM(53+54+51+67+45+62+88)</f>
        <v>420</v>
      </c>
      <c r="H14" s="4">
        <v>147</v>
      </c>
      <c r="I14" s="4">
        <v>124.5</v>
      </c>
      <c r="J14" s="4">
        <v>105</v>
      </c>
    </row>
    <row r="15" spans="1:1024" ht="17" customHeight="1">
      <c r="A15" s="19" t="s">
        <v>1054</v>
      </c>
      <c r="B15" s="3">
        <f t="shared" si="0"/>
        <v>1969</v>
      </c>
      <c r="C15" s="3">
        <f>SUM(46+54+80+50+50+55)</f>
        <v>335</v>
      </c>
      <c r="D15" s="3">
        <f>SUM(54+120+120+50+80+120+82+30.5)</f>
        <v>656.5</v>
      </c>
      <c r="E15" s="3">
        <f>SUM(46+50+80+42.4+55.5+120+84)</f>
        <v>477.9</v>
      </c>
      <c r="F15" s="4">
        <f>SUM(50+53.6+53+80+67+51+81)</f>
        <v>435.6</v>
      </c>
      <c r="G15" s="4">
        <f>SUM(30+34)</f>
        <v>64</v>
      </c>
    </row>
    <row r="16" spans="1:1024" ht="17" customHeight="1">
      <c r="A16" s="19" t="s">
        <v>1034</v>
      </c>
      <c r="B16" s="3">
        <f t="shared" si="0"/>
        <v>1923</v>
      </c>
      <c r="C16" s="3">
        <f>SUM(0)</f>
        <v>0</v>
      </c>
      <c r="D16" s="3">
        <v>0</v>
      </c>
      <c r="E16" s="3">
        <v>0</v>
      </c>
      <c r="G16" s="4"/>
      <c r="L16" s="4">
        <v>401</v>
      </c>
      <c r="M16" s="4">
        <v>63</v>
      </c>
      <c r="N16" s="4">
        <v>211</v>
      </c>
      <c r="O16" s="4">
        <v>371</v>
      </c>
      <c r="P16" s="4">
        <v>350</v>
      </c>
      <c r="Q16" s="4">
        <v>306</v>
      </c>
      <c r="R16" s="4">
        <v>188</v>
      </c>
      <c r="S16" s="4">
        <v>33</v>
      </c>
    </row>
    <row r="17" spans="1:19" ht="17" customHeight="1">
      <c r="A17" s="19" t="s">
        <v>1035</v>
      </c>
      <c r="B17" s="3">
        <f t="shared" si="0"/>
        <v>1918.8</v>
      </c>
      <c r="C17" s="3">
        <f>SUM(0)</f>
        <v>0</v>
      </c>
      <c r="D17" s="3">
        <v>0</v>
      </c>
      <c r="E17" s="3">
        <v>0</v>
      </c>
      <c r="G17" s="4"/>
      <c r="J17" s="4">
        <v>84</v>
      </c>
      <c r="K17" s="4">
        <v>555.79999999999995</v>
      </c>
      <c r="L17" s="4">
        <v>303</v>
      </c>
      <c r="M17" s="4">
        <v>415</v>
      </c>
      <c r="N17" s="4">
        <v>265</v>
      </c>
      <c r="O17" s="4">
        <v>296</v>
      </c>
    </row>
    <row r="18" spans="1:19" ht="17" customHeight="1">
      <c r="A18" s="19" t="s">
        <v>1037</v>
      </c>
      <c r="B18" s="3">
        <f t="shared" si="0"/>
        <v>1847.0500000000002</v>
      </c>
      <c r="C18" s="3">
        <f>SUM(0)</f>
        <v>0</v>
      </c>
      <c r="D18" s="3">
        <f>SUM(50+87.6)</f>
        <v>137.6</v>
      </c>
      <c r="E18" s="3">
        <f>SUM(56)</f>
        <v>56</v>
      </c>
      <c r="F18" s="4">
        <f>SUM(31.6)</f>
        <v>31.6</v>
      </c>
      <c r="G18" s="4">
        <f>SUM(32+81+67)</f>
        <v>180</v>
      </c>
      <c r="H18" s="4">
        <v>359.5</v>
      </c>
      <c r="I18" s="4">
        <v>241.85</v>
      </c>
      <c r="J18" s="4">
        <v>435.5</v>
      </c>
      <c r="K18" s="4">
        <v>189</v>
      </c>
      <c r="L18" s="4">
        <v>47</v>
      </c>
      <c r="M18" s="4">
        <v>169</v>
      </c>
    </row>
    <row r="19" spans="1:19" ht="17" customHeight="1">
      <c r="A19" s="19" t="s">
        <v>1036</v>
      </c>
      <c r="B19" s="3">
        <f t="shared" si="0"/>
        <v>1827.35</v>
      </c>
      <c r="C19" s="3">
        <f>SUM(0)</f>
        <v>0</v>
      </c>
      <c r="D19" s="3">
        <v>0</v>
      </c>
      <c r="E19" s="3">
        <v>0</v>
      </c>
      <c r="F19" s="4">
        <f>SUM(50+53+120+50+120)</f>
        <v>393</v>
      </c>
      <c r="G19" s="4">
        <f>SUM(54+80+53+120+51+51+80)</f>
        <v>489</v>
      </c>
      <c r="H19" s="4">
        <v>545</v>
      </c>
      <c r="I19" s="4">
        <v>302.85000000000002</v>
      </c>
      <c r="J19" s="4">
        <v>97.5</v>
      </c>
    </row>
    <row r="20" spans="1:19" ht="17" customHeight="1">
      <c r="A20" s="19" t="s">
        <v>1040</v>
      </c>
      <c r="B20" s="3">
        <f t="shared" si="0"/>
        <v>1816.35</v>
      </c>
      <c r="C20" s="3">
        <f>SUM(0)</f>
        <v>0</v>
      </c>
      <c r="D20" s="3">
        <f>SUM(120+120+120)</f>
        <v>360</v>
      </c>
      <c r="E20" s="3">
        <f>SUM(42.4+42.4+83+82.4+80)</f>
        <v>330.20000000000005</v>
      </c>
      <c r="F20" s="4">
        <f>SUM(45.9+48.4+81)</f>
        <v>175.3</v>
      </c>
      <c r="G20" s="4">
        <f>SUM(81)</f>
        <v>81</v>
      </c>
      <c r="H20" s="4">
        <v>200</v>
      </c>
      <c r="I20" s="4">
        <v>410.85</v>
      </c>
      <c r="J20" s="4">
        <v>259</v>
      </c>
    </row>
    <row r="21" spans="1:19" ht="17" customHeight="1">
      <c r="A21" s="19" t="s">
        <v>1050</v>
      </c>
      <c r="B21" s="3">
        <f t="shared" si="0"/>
        <v>1813.6</v>
      </c>
      <c r="C21" s="3">
        <f>SUM(83+120+121)</f>
        <v>324</v>
      </c>
      <c r="D21" s="3">
        <f>SUM(84+80+80+120)</f>
        <v>364</v>
      </c>
      <c r="E21" s="3">
        <f>SUM(46+81+80+83+83)</f>
        <v>373</v>
      </c>
      <c r="F21" s="4">
        <f>SUM(50+53.6+84+80+81+85+80+57)</f>
        <v>570.6</v>
      </c>
      <c r="G21" s="4">
        <f>SUM(34+45+51+52)</f>
        <v>182</v>
      </c>
    </row>
    <row r="22" spans="1:19" ht="17" customHeight="1">
      <c r="A22" s="19" t="s">
        <v>1051</v>
      </c>
      <c r="B22" s="3">
        <f t="shared" si="0"/>
        <v>1758.9</v>
      </c>
      <c r="C22" s="3">
        <f>SUM(80+34+55)</f>
        <v>169</v>
      </c>
      <c r="D22" s="3">
        <f>SUM(55+80+120+80+80+85.5)</f>
        <v>500.5</v>
      </c>
      <c r="E22" s="3">
        <f>SUM(81+120+67+83+52+120)</f>
        <v>523</v>
      </c>
      <c r="F22" s="4">
        <f>SUM(80.4+52+31+67+80+85)</f>
        <v>395.4</v>
      </c>
      <c r="G22" s="4">
        <f>SUM(80)</f>
        <v>80</v>
      </c>
      <c r="H22" s="4">
        <f>SUM(41+50)</f>
        <v>91</v>
      </c>
    </row>
    <row r="23" spans="1:19" ht="17" customHeight="1">
      <c r="A23" s="19" t="s">
        <v>1058</v>
      </c>
      <c r="B23" s="3">
        <f t="shared" si="0"/>
        <v>1490</v>
      </c>
      <c r="C23" s="3">
        <f>SUM(81+80+83)</f>
        <v>244</v>
      </c>
      <c r="D23" s="3">
        <f>SUM(55+80+50+120+80)</f>
        <v>385</v>
      </c>
      <c r="E23" s="3">
        <f>SUM(54+80+67+52+120+84)</f>
        <v>457</v>
      </c>
      <c r="F23" s="4">
        <f>SUM(50+84+80+67+84)</f>
        <v>365</v>
      </c>
      <c r="G23" s="4">
        <f>SUM(39)</f>
        <v>39</v>
      </c>
    </row>
    <row r="24" spans="1:19" ht="17" customHeight="1">
      <c r="A24" s="19" t="s">
        <v>1039</v>
      </c>
      <c r="B24" s="3">
        <f t="shared" si="0"/>
        <v>1484</v>
      </c>
      <c r="C24" s="3">
        <f>SUM(0)</f>
        <v>0</v>
      </c>
      <c r="D24" s="3">
        <v>0</v>
      </c>
      <c r="E24" s="3">
        <v>0</v>
      </c>
      <c r="G24" s="4"/>
      <c r="K24" s="4">
        <v>144</v>
      </c>
      <c r="L24" s="4">
        <v>142</v>
      </c>
      <c r="M24" s="4">
        <v>246</v>
      </c>
      <c r="O24" s="4">
        <v>183</v>
      </c>
      <c r="P24" s="4">
        <v>249</v>
      </c>
      <c r="Q24" s="4">
        <v>305</v>
      </c>
      <c r="R24" s="4">
        <v>182</v>
      </c>
      <c r="S24" s="4">
        <v>33</v>
      </c>
    </row>
    <row r="25" spans="1:19" ht="17" customHeight="1">
      <c r="A25" s="19" t="s">
        <v>1041</v>
      </c>
      <c r="B25" s="3">
        <f t="shared" si="0"/>
        <v>1426.4499999999998</v>
      </c>
      <c r="C25" s="3">
        <f>SUM(0)</f>
        <v>0</v>
      </c>
      <c r="D25" s="3">
        <v>0</v>
      </c>
      <c r="E25" s="3">
        <v>0</v>
      </c>
      <c r="F25" s="4">
        <f>SUM(53.6+52+67+85)</f>
        <v>257.60000000000002</v>
      </c>
      <c r="G25" s="4">
        <f>SUM(53+53+80+67+81+51+52)</f>
        <v>437</v>
      </c>
      <c r="H25" s="4">
        <v>369.5</v>
      </c>
      <c r="I25" s="4">
        <v>276.35000000000002</v>
      </c>
      <c r="J25" s="4">
        <v>42</v>
      </c>
      <c r="K25" s="4">
        <v>44</v>
      </c>
    </row>
    <row r="26" spans="1:19" ht="17" customHeight="1">
      <c r="A26" s="19" t="s">
        <v>1042</v>
      </c>
      <c r="B26" s="3">
        <f t="shared" si="0"/>
        <v>1416.2</v>
      </c>
      <c r="C26" s="3">
        <f>SUM(0)</f>
        <v>0</v>
      </c>
      <c r="D26" s="3">
        <f>SUM(53.6)</f>
        <v>53.6</v>
      </c>
      <c r="E26" s="3">
        <f>SUM(54+34+32+40.5+80)</f>
        <v>240.5</v>
      </c>
      <c r="F26" s="4">
        <f>SUM(120+120+52)</f>
        <v>292</v>
      </c>
      <c r="G26" s="4">
        <f>SUM(90.6+81+51)</f>
        <v>222.6</v>
      </c>
      <c r="H26" s="4">
        <v>328.5</v>
      </c>
      <c r="I26" s="4">
        <v>214</v>
      </c>
      <c r="J26" s="4">
        <v>65</v>
      </c>
    </row>
    <row r="27" spans="1:19" ht="17" customHeight="1">
      <c r="A27" s="19" t="s">
        <v>1055</v>
      </c>
      <c r="B27" s="3">
        <f t="shared" si="0"/>
        <v>1390</v>
      </c>
      <c r="C27" s="3">
        <f>SUM(34+55+31)</f>
        <v>120</v>
      </c>
      <c r="D27" s="3">
        <f>SUM(53.6+80+80+82+30.5)</f>
        <v>326.10000000000002</v>
      </c>
      <c r="E27" s="3">
        <f>SUM(54+80+52+67+56)</f>
        <v>309</v>
      </c>
      <c r="F27" s="4">
        <f>SUM(80.4+80+67+84+57)</f>
        <v>368.4</v>
      </c>
      <c r="G27" s="4">
        <f>SUM(54+67+51+52)</f>
        <v>224</v>
      </c>
      <c r="H27" s="4">
        <f>SUM(42.5)</f>
        <v>42.5</v>
      </c>
    </row>
    <row r="28" spans="1:19" ht="17" customHeight="1">
      <c r="A28" s="19" t="s">
        <v>1060</v>
      </c>
      <c r="B28" s="3">
        <f t="shared" si="0"/>
        <v>1376</v>
      </c>
      <c r="C28" s="3">
        <f>SUM(0)</f>
        <v>0</v>
      </c>
      <c r="D28" s="3">
        <f>SUM(80+120+160+82+120)</f>
        <v>562</v>
      </c>
      <c r="E28" s="3">
        <f>SUM(81)</f>
        <v>81</v>
      </c>
      <c r="F28" s="4">
        <f>SUM(52)</f>
        <v>52</v>
      </c>
      <c r="G28" s="4">
        <f>SUM(81+120+84)</f>
        <v>285</v>
      </c>
      <c r="H28" s="4">
        <v>161.5</v>
      </c>
      <c r="I28" s="4">
        <v>234.5</v>
      </c>
    </row>
    <row r="29" spans="1:19" ht="17" customHeight="1">
      <c r="A29" s="19" t="s">
        <v>1097</v>
      </c>
      <c r="B29" s="3">
        <f t="shared" si="0"/>
        <v>1338.1</v>
      </c>
      <c r="C29" s="3">
        <f>SUM(81+84+80+48+120+120+31)</f>
        <v>564</v>
      </c>
      <c r="D29" s="3">
        <f>SUM(54+53.6+60+52+40+50+50+52)</f>
        <v>411.6</v>
      </c>
      <c r="E29" s="3">
        <f>SUM(46+54+52+31+40.5)</f>
        <v>223.5</v>
      </c>
      <c r="F29" s="4">
        <f>SUM(31+51+57)</f>
        <v>139</v>
      </c>
      <c r="G29" s="4"/>
    </row>
    <row r="30" spans="1:19" ht="17" customHeight="1">
      <c r="A30" s="19" t="s">
        <v>1049</v>
      </c>
      <c r="B30" s="3">
        <f t="shared" si="0"/>
        <v>1283.45</v>
      </c>
      <c r="C30" s="3">
        <f>SUM(0)</f>
        <v>0</v>
      </c>
      <c r="D30" s="3">
        <f>SUM(54+53.6+49)</f>
        <v>156.6</v>
      </c>
      <c r="E30" s="3">
        <f>SUM(50+54)</f>
        <v>104</v>
      </c>
      <c r="F30" s="4">
        <f>SUM(52+51+57)</f>
        <v>160</v>
      </c>
      <c r="G30" s="4">
        <f>SUM(81+53+80+80)</f>
        <v>294</v>
      </c>
      <c r="H30" s="4">
        <v>283</v>
      </c>
      <c r="I30" s="4">
        <v>243.85</v>
      </c>
      <c r="J30" s="4">
        <v>42</v>
      </c>
    </row>
    <row r="31" spans="1:19" ht="17" customHeight="1">
      <c r="A31" s="19" t="s">
        <v>1086</v>
      </c>
      <c r="B31" s="3">
        <f t="shared" si="0"/>
        <v>1275</v>
      </c>
      <c r="C31" s="3">
        <f>SUM(46+54+80+55+120)</f>
        <v>355</v>
      </c>
      <c r="D31" s="3">
        <f>SUM(120+80+80+30+80+52.5)</f>
        <v>442.5</v>
      </c>
      <c r="E31" s="3">
        <f>SUM(54+83+40.5+80)</f>
        <v>257.5</v>
      </c>
      <c r="F31" s="4">
        <f>SUM(31+67+51)</f>
        <v>149</v>
      </c>
      <c r="G31" s="4">
        <f>SUM(37+34)</f>
        <v>71</v>
      </c>
    </row>
    <row r="32" spans="1:19" ht="17" customHeight="1">
      <c r="A32" s="19" t="s">
        <v>1044</v>
      </c>
      <c r="B32" s="3">
        <f t="shared" si="0"/>
        <v>1243</v>
      </c>
      <c r="C32" s="3">
        <f>SUM(0)</f>
        <v>0</v>
      </c>
      <c r="D32" s="3">
        <v>0</v>
      </c>
      <c r="E32" s="3">
        <v>0</v>
      </c>
      <c r="G32" s="4">
        <f>SUM(84)</f>
        <v>84</v>
      </c>
      <c r="H32" s="4">
        <v>440</v>
      </c>
      <c r="I32" s="4">
        <v>379</v>
      </c>
      <c r="J32" s="4">
        <v>197</v>
      </c>
      <c r="K32" s="4">
        <v>143</v>
      </c>
    </row>
    <row r="33" spans="1:15" ht="17" customHeight="1">
      <c r="A33" s="19" t="s">
        <v>1045</v>
      </c>
      <c r="B33" s="3">
        <f t="shared" si="0"/>
        <v>1225.8</v>
      </c>
      <c r="C33" s="3">
        <f>SUM(0)</f>
        <v>0</v>
      </c>
      <c r="D33" s="3">
        <v>0</v>
      </c>
      <c r="E33" s="3">
        <v>0</v>
      </c>
      <c r="G33" s="4"/>
      <c r="J33" s="4">
        <v>287</v>
      </c>
      <c r="K33" s="4">
        <v>475.8</v>
      </c>
      <c r="L33" s="4">
        <v>247</v>
      </c>
      <c r="M33" s="4">
        <v>216</v>
      </c>
    </row>
    <row r="34" spans="1:15" ht="17" customHeight="1">
      <c r="A34" s="19" t="s">
        <v>1046</v>
      </c>
      <c r="B34" s="3">
        <f t="shared" si="0"/>
        <v>1186.2</v>
      </c>
      <c r="C34" s="3">
        <f>SUM(0)</f>
        <v>0</v>
      </c>
      <c r="D34" s="3">
        <v>0</v>
      </c>
      <c r="E34" s="3">
        <v>0</v>
      </c>
      <c r="G34" s="4"/>
      <c r="I34" s="4">
        <v>206.2</v>
      </c>
      <c r="J34" s="4">
        <v>426</v>
      </c>
      <c r="K34" s="4">
        <v>522</v>
      </c>
      <c r="L34" s="4">
        <v>32</v>
      </c>
    </row>
    <row r="35" spans="1:15" ht="17" customHeight="1">
      <c r="A35" s="19" t="s">
        <v>1078</v>
      </c>
      <c r="B35" s="3">
        <f t="shared" si="0"/>
        <v>1178.2</v>
      </c>
      <c r="C35" s="3">
        <f>SUM(80)</f>
        <v>80</v>
      </c>
      <c r="D35" s="3">
        <f>SUM(54+53.6+49+120+50+122+80+52)</f>
        <v>580.6</v>
      </c>
      <c r="E35" s="3">
        <f>SUM(35+83+52+80)</f>
        <v>250</v>
      </c>
      <c r="F35" s="4">
        <f>SUM(30+53.6+52+81+51)</f>
        <v>267.60000000000002</v>
      </c>
      <c r="G35" s="4"/>
    </row>
    <row r="36" spans="1:15" ht="17" customHeight="1">
      <c r="A36" s="19" t="s">
        <v>1047</v>
      </c>
      <c r="B36" s="3">
        <f t="shared" si="0"/>
        <v>1167</v>
      </c>
      <c r="C36" s="3">
        <f>SUM(0)</f>
        <v>0</v>
      </c>
      <c r="D36" s="3">
        <v>0</v>
      </c>
      <c r="E36" s="3">
        <v>0</v>
      </c>
      <c r="G36" s="4"/>
      <c r="J36" s="4">
        <v>400</v>
      </c>
      <c r="K36" s="4">
        <v>374.5</v>
      </c>
      <c r="L36" s="4">
        <v>247.5</v>
      </c>
      <c r="M36" s="4">
        <v>50</v>
      </c>
      <c r="N36" s="4">
        <v>55</v>
      </c>
      <c r="O36" s="4">
        <v>40</v>
      </c>
    </row>
    <row r="37" spans="1:15" ht="17" customHeight="1">
      <c r="A37" s="20" t="s">
        <v>1382</v>
      </c>
      <c r="B37" s="3">
        <f t="shared" si="0"/>
        <v>1136.4000000000001</v>
      </c>
      <c r="C37" s="3">
        <f>SUM(54+120+48+80)</f>
        <v>302</v>
      </c>
      <c r="D37" s="3">
        <f>SUM(36+80.4+80+50+120+120)</f>
        <v>486.4</v>
      </c>
      <c r="E37" s="3">
        <f>SUM(35+50+83+83+41+56)</f>
        <v>348</v>
      </c>
      <c r="G37" s="4"/>
    </row>
    <row r="38" spans="1:15" ht="17" customHeight="1">
      <c r="A38" s="19" t="s">
        <v>1069</v>
      </c>
      <c r="B38" s="3">
        <f t="shared" si="0"/>
        <v>1060.2</v>
      </c>
      <c r="C38" s="3">
        <f>SUM(54+80)</f>
        <v>134</v>
      </c>
      <c r="D38" s="3">
        <f>SUM(53.6+80+120+82)</f>
        <v>335.6</v>
      </c>
      <c r="E38" s="3">
        <f>SUM(54+80+83+84)</f>
        <v>301</v>
      </c>
      <c r="F38" s="4">
        <f>SUM(53.6+84)</f>
        <v>137.6</v>
      </c>
      <c r="G38" s="4">
        <f>SUM(34+67+51)</f>
        <v>152</v>
      </c>
    </row>
    <row r="39" spans="1:15" ht="17" customHeight="1">
      <c r="A39" s="19" t="s">
        <v>1064</v>
      </c>
      <c r="B39" s="3">
        <f t="shared" si="0"/>
        <v>1048.0999999999999</v>
      </c>
      <c r="C39" s="3">
        <f>SUM(31.6+50)</f>
        <v>81.599999999999994</v>
      </c>
      <c r="D39" s="3">
        <f>SUM(30+120+50+40+52.5)</f>
        <v>292.5</v>
      </c>
      <c r="E39" s="3">
        <f>SUM(46+81+80+52+40.5+32)</f>
        <v>331.5</v>
      </c>
      <c r="F39" s="4">
        <f>SUM(34+50+52)</f>
        <v>136</v>
      </c>
      <c r="G39" s="4">
        <f>SUM(30+53+80)</f>
        <v>163</v>
      </c>
      <c r="H39" s="4">
        <v>43.5</v>
      </c>
    </row>
    <row r="40" spans="1:15" ht="17" customHeight="1">
      <c r="A40" s="21" t="s">
        <v>1052</v>
      </c>
      <c r="B40" s="3">
        <f t="shared" si="0"/>
        <v>1039.3499999999999</v>
      </c>
      <c r="C40" s="3">
        <f>SUM(0)</f>
        <v>0</v>
      </c>
      <c r="D40" s="3">
        <v>0</v>
      </c>
      <c r="E40" s="3">
        <v>0</v>
      </c>
      <c r="G40" s="4"/>
      <c r="H40" s="4">
        <v>300.5</v>
      </c>
      <c r="I40" s="4">
        <v>382.85</v>
      </c>
      <c r="J40" s="4">
        <v>116</v>
      </c>
      <c r="K40" s="4">
        <v>240</v>
      </c>
    </row>
    <row r="41" spans="1:15" ht="17" customHeight="1">
      <c r="A41" s="19" t="s">
        <v>1062</v>
      </c>
      <c r="B41" s="3">
        <f t="shared" si="0"/>
        <v>1032.5</v>
      </c>
      <c r="C41" s="3">
        <f>SUM(0)</f>
        <v>0</v>
      </c>
      <c r="D41" s="3">
        <f>SUM(120+50+85.5)</f>
        <v>255.5</v>
      </c>
      <c r="E41" s="3">
        <f>SUM(54+80+85+120)</f>
        <v>339</v>
      </c>
      <c r="F41" s="4">
        <f>SUM(50+53+81+84+81)</f>
        <v>349</v>
      </c>
      <c r="G41" s="4">
        <f>SUM(37+52)</f>
        <v>89</v>
      </c>
    </row>
    <row r="42" spans="1:15" ht="17" customHeight="1">
      <c r="A42" s="19" t="s">
        <v>1111</v>
      </c>
      <c r="B42" s="3">
        <f t="shared" si="0"/>
        <v>1031.0999999999999</v>
      </c>
      <c r="C42" s="3">
        <f>SUM(84+80+80)</f>
        <v>244</v>
      </c>
      <c r="D42" s="3">
        <f>SUM(53.6+80+80+80+81+82+85.5)</f>
        <v>542.1</v>
      </c>
      <c r="E42" s="3">
        <f>SUM(54+50+52)</f>
        <v>156</v>
      </c>
      <c r="F42" s="4">
        <f>SUM(38+51)</f>
        <v>89</v>
      </c>
      <c r="G42" s="4"/>
    </row>
    <row r="43" spans="1:15" ht="17" customHeight="1">
      <c r="A43" s="19" t="s">
        <v>1056</v>
      </c>
      <c r="B43" s="3">
        <f t="shared" si="0"/>
        <v>1025</v>
      </c>
      <c r="C43" s="3">
        <f>SUM(0)</f>
        <v>0</v>
      </c>
      <c r="D43" s="3">
        <f>SUM(53.6+55)</f>
        <v>108.6</v>
      </c>
      <c r="E43" s="3">
        <v>0</v>
      </c>
      <c r="F43" s="4">
        <f>SUM(50+80.4+53+52+50+67+85+81)</f>
        <v>518.4</v>
      </c>
      <c r="G43" s="4">
        <f>SUM(53+51+67+45+88+52)</f>
        <v>356</v>
      </c>
      <c r="H43" s="4">
        <f>SUM(42)</f>
        <v>42</v>
      </c>
    </row>
    <row r="44" spans="1:15" ht="17" customHeight="1">
      <c r="A44" s="21" t="s">
        <v>1053</v>
      </c>
      <c r="B44" s="3">
        <f t="shared" si="0"/>
        <v>1017.2</v>
      </c>
      <c r="C44" s="3">
        <f>SUM(0)</f>
        <v>0</v>
      </c>
      <c r="D44" s="3">
        <v>0</v>
      </c>
      <c r="E44" s="3">
        <v>0</v>
      </c>
      <c r="F44" s="4">
        <f>SUM(80.4+34+120+49.6+59+81)</f>
        <v>424</v>
      </c>
      <c r="G44" s="4">
        <f>SUM(80+86.2+51+80)</f>
        <v>297.2</v>
      </c>
      <c r="H44" s="4">
        <f>SUM(60+52.5+60+81)</f>
        <v>253.5</v>
      </c>
      <c r="I44" s="4">
        <f>SUM(42.5)</f>
        <v>42.5</v>
      </c>
    </row>
    <row r="45" spans="1:15" ht="17" customHeight="1">
      <c r="A45" s="19" t="s">
        <v>1066</v>
      </c>
      <c r="B45" s="3">
        <f t="shared" si="0"/>
        <v>989.5</v>
      </c>
      <c r="C45" s="3">
        <f>SUM(46)</f>
        <v>46</v>
      </c>
      <c r="D45" s="3">
        <f>SUM(54+120+120)</f>
        <v>294</v>
      </c>
      <c r="E45" s="3">
        <f>SUM(46+80+85+55.5+80)</f>
        <v>346.5</v>
      </c>
      <c r="F45" s="4">
        <f>SUM(42+50+67+85+59)</f>
        <v>303</v>
      </c>
      <c r="G45" s="4"/>
    </row>
    <row r="46" spans="1:15" ht="17" customHeight="1">
      <c r="A46" s="19" t="s">
        <v>1094</v>
      </c>
      <c r="B46" s="3">
        <f t="shared" si="0"/>
        <v>977.6</v>
      </c>
      <c r="C46" s="3">
        <f>SUM(54+80+80)</f>
        <v>214</v>
      </c>
      <c r="D46" s="3">
        <f>SUM(53.6+80+120+81+30.5)</f>
        <v>365.1</v>
      </c>
      <c r="E46" s="3">
        <f>SUM(54+80+85+55.5+56)</f>
        <v>330.5</v>
      </c>
      <c r="F46" s="4">
        <f>SUM(34+34)</f>
        <v>68</v>
      </c>
      <c r="G46" s="4"/>
    </row>
    <row r="47" spans="1:15" ht="17" customHeight="1">
      <c r="A47" s="19" t="s">
        <v>1110</v>
      </c>
      <c r="B47" s="3">
        <f t="shared" si="0"/>
        <v>933.1</v>
      </c>
      <c r="C47" s="3">
        <f>SUM(46+50+80+80+50+55)</f>
        <v>361</v>
      </c>
      <c r="D47" s="3">
        <f>SUM(53.6+49+52+80+81)</f>
        <v>315.60000000000002</v>
      </c>
      <c r="E47" s="3">
        <f>SUM(46+54+55.5)</f>
        <v>155.5</v>
      </c>
      <c r="F47" s="4">
        <f>SUM(31+34+36)</f>
        <v>101</v>
      </c>
      <c r="G47" s="4"/>
    </row>
    <row r="48" spans="1:15" ht="17" customHeight="1">
      <c r="A48" s="19" t="s">
        <v>1057</v>
      </c>
      <c r="B48" s="3">
        <f t="shared" si="0"/>
        <v>914</v>
      </c>
      <c r="C48" s="3">
        <f>SUM(0)</f>
        <v>0</v>
      </c>
      <c r="D48" s="3">
        <v>0</v>
      </c>
      <c r="E48" s="3">
        <v>0</v>
      </c>
      <c r="G48" s="4"/>
      <c r="K48" s="4">
        <v>44</v>
      </c>
      <c r="L48" s="4">
        <v>98</v>
      </c>
      <c r="M48" s="4">
        <v>280</v>
      </c>
      <c r="N48" s="4">
        <v>252</v>
      </c>
      <c r="O48" s="4">
        <v>240</v>
      </c>
    </row>
    <row r="49" spans="1:14" ht="17" customHeight="1">
      <c r="A49" s="19" t="s">
        <v>1189</v>
      </c>
      <c r="B49" s="3">
        <f t="shared" si="0"/>
        <v>872.6</v>
      </c>
      <c r="C49" s="3">
        <f>SUM(84+80+120+81+120)</f>
        <v>485</v>
      </c>
      <c r="D49" s="3">
        <f>SUM(53.6+49+80+80+50)</f>
        <v>312.60000000000002</v>
      </c>
      <c r="E49" s="3">
        <f>SUM(31+44)</f>
        <v>75</v>
      </c>
    </row>
    <row r="50" spans="1:14" ht="17" customHeight="1">
      <c r="A50" s="19" t="s">
        <v>1191</v>
      </c>
      <c r="B50" s="3">
        <f t="shared" si="0"/>
        <v>870.6</v>
      </c>
      <c r="C50" s="3">
        <f>SUM(46+81+80+120+120+80)</f>
        <v>527</v>
      </c>
      <c r="D50" s="3">
        <f>SUM(53.6+80+50+85.5)</f>
        <v>269.10000000000002</v>
      </c>
      <c r="E50" s="3">
        <f>SUM(34+40.5)</f>
        <v>74.5</v>
      </c>
    </row>
    <row r="51" spans="1:14" ht="17" customHeight="1">
      <c r="A51" s="19" t="s">
        <v>1123</v>
      </c>
      <c r="B51" s="3">
        <f t="shared" si="0"/>
        <v>864.6</v>
      </c>
      <c r="C51" s="3">
        <f>SUM(81+80+83+120+80)</f>
        <v>444</v>
      </c>
      <c r="D51" s="3">
        <f>SUM(49+81+87.6)</f>
        <v>217.6</v>
      </c>
      <c r="E51" s="3">
        <f>SUM(30+50+56)</f>
        <v>136</v>
      </c>
      <c r="F51" s="4">
        <f>SUM(31+36)</f>
        <v>67</v>
      </c>
      <c r="G51" s="4"/>
    </row>
    <row r="52" spans="1:14" ht="17" customHeight="1">
      <c r="A52" s="22" t="s">
        <v>1074</v>
      </c>
      <c r="B52" s="3">
        <f t="shared" si="0"/>
        <v>849.5</v>
      </c>
      <c r="C52" s="3">
        <f>SUM(54+36)</f>
        <v>90</v>
      </c>
      <c r="D52" s="3">
        <f>SUM(40+82+82)</f>
        <v>204</v>
      </c>
      <c r="E52" s="3">
        <f>SUM(50+83+42.4+40.5+80+44+84)</f>
        <v>423.9</v>
      </c>
      <c r="F52" s="4">
        <f>SUM(31+49.6+51)</f>
        <v>131.6</v>
      </c>
      <c r="G52" s="4"/>
    </row>
    <row r="53" spans="1:14" ht="17" customHeight="1">
      <c r="A53" s="19" t="s">
        <v>1059</v>
      </c>
      <c r="B53" s="3">
        <f t="shared" si="0"/>
        <v>843.6</v>
      </c>
      <c r="C53" s="3">
        <f>SUM(0)</f>
        <v>0</v>
      </c>
      <c r="D53" s="3">
        <v>0</v>
      </c>
      <c r="E53" s="3">
        <f>SUM(46+35+54+50+83+52)</f>
        <v>320</v>
      </c>
      <c r="F53" s="4">
        <f>SUM(31.6+53+51+81)</f>
        <v>216.6</v>
      </c>
      <c r="G53" s="4">
        <f>SUM(30+34+45+51+52)</f>
        <v>212</v>
      </c>
      <c r="H53" s="4">
        <v>95</v>
      </c>
    </row>
    <row r="54" spans="1:14" ht="17" customHeight="1">
      <c r="A54" s="19" t="s">
        <v>1087</v>
      </c>
      <c r="B54" s="3">
        <f t="shared" si="0"/>
        <v>815.9</v>
      </c>
      <c r="C54" s="3">
        <f>SUM(46+50+80.4)</f>
        <v>176.4</v>
      </c>
      <c r="D54" s="3">
        <f>SUM(54+80+30.5)</f>
        <v>164.5</v>
      </c>
      <c r="E54" s="3">
        <f>SUM(46)</f>
        <v>46</v>
      </c>
      <c r="F54" s="4">
        <f>SUM(53+80+50+67)</f>
        <v>250</v>
      </c>
      <c r="G54" s="4">
        <f>SUM(32+51+45+51)</f>
        <v>179</v>
      </c>
    </row>
    <row r="55" spans="1:14" ht="17" customHeight="1">
      <c r="A55" s="19" t="s">
        <v>1061</v>
      </c>
      <c r="B55" s="3">
        <f t="shared" si="0"/>
        <v>801.35</v>
      </c>
      <c r="C55" s="3">
        <f>SUM(0)</f>
        <v>0</v>
      </c>
      <c r="D55" s="3">
        <v>0</v>
      </c>
      <c r="E55" s="3">
        <v>0</v>
      </c>
      <c r="G55" s="4"/>
      <c r="H55" s="4">
        <v>52.5</v>
      </c>
      <c r="I55" s="4">
        <v>433.85</v>
      </c>
      <c r="J55" s="4">
        <v>281</v>
      </c>
      <c r="K55" s="4">
        <v>34</v>
      </c>
    </row>
    <row r="56" spans="1:14" ht="17" customHeight="1">
      <c r="A56" s="22" t="s">
        <v>1096</v>
      </c>
      <c r="B56" s="3">
        <f t="shared" si="0"/>
        <v>787.2</v>
      </c>
      <c r="C56" s="3">
        <f>SUM(0)</f>
        <v>0</v>
      </c>
      <c r="D56" s="3">
        <f>SUM(80+120+120+90)</f>
        <v>410</v>
      </c>
      <c r="E56" s="3">
        <f>SUM(50+83+80+84)</f>
        <v>297</v>
      </c>
      <c r="F56" s="4">
        <f>SUM(30.6+49.6)</f>
        <v>80.2</v>
      </c>
      <c r="G56" s="4"/>
    </row>
    <row r="57" spans="1:14" ht="17" customHeight="1">
      <c r="A57" s="19" t="s">
        <v>1067</v>
      </c>
      <c r="B57" s="3">
        <f t="shared" si="0"/>
        <v>787</v>
      </c>
      <c r="C57" s="3">
        <f>SUM(53.6)</f>
        <v>53.6</v>
      </c>
      <c r="D57" s="3">
        <f>SUM(54+52)</f>
        <v>106</v>
      </c>
      <c r="E57" s="3">
        <f>SUM(52+67)</f>
        <v>119</v>
      </c>
      <c r="F57" s="4">
        <f>SUM(80.4+84+85+81)</f>
        <v>330.4</v>
      </c>
      <c r="G57" s="4">
        <f>SUM(30+45+51+52)</f>
        <v>178</v>
      </c>
    </row>
    <row r="58" spans="1:14" ht="17" customHeight="1">
      <c r="A58" s="19" t="s">
        <v>1098</v>
      </c>
      <c r="B58" s="3">
        <f t="shared" si="0"/>
        <v>734.5</v>
      </c>
      <c r="C58" s="3">
        <f>SUM(100)</f>
        <v>100</v>
      </c>
      <c r="D58" s="3">
        <f>SUM(82.5+80+122)</f>
        <v>284.5</v>
      </c>
      <c r="E58" s="3">
        <f>SUM(46+80+52+80)</f>
        <v>258</v>
      </c>
      <c r="F58" s="4">
        <f>SUM(42+50)</f>
        <v>92</v>
      </c>
      <c r="G58" s="4"/>
    </row>
    <row r="59" spans="1:14" ht="17" customHeight="1">
      <c r="A59" s="21" t="s">
        <v>1063</v>
      </c>
      <c r="B59" s="3">
        <f t="shared" si="0"/>
        <v>675.35</v>
      </c>
      <c r="C59" s="3">
        <f>SUM(0)</f>
        <v>0</v>
      </c>
      <c r="D59" s="3">
        <v>0</v>
      </c>
      <c r="E59" s="3">
        <v>0</v>
      </c>
      <c r="F59" s="4">
        <f>SUM(34)</f>
        <v>34</v>
      </c>
      <c r="G59" s="4">
        <f>SUM(30+34+34)</f>
        <v>98</v>
      </c>
      <c r="H59" s="4">
        <v>103.5</v>
      </c>
      <c r="I59" s="4">
        <v>439.85</v>
      </c>
    </row>
    <row r="60" spans="1:14" ht="17" customHeight="1">
      <c r="A60" s="19" t="s">
        <v>1065</v>
      </c>
      <c r="B60" s="3">
        <f t="shared" si="0"/>
        <v>668</v>
      </c>
      <c r="C60" s="3">
        <f>SUM(0)</f>
        <v>0</v>
      </c>
      <c r="D60" s="3">
        <v>0</v>
      </c>
      <c r="E60" s="3">
        <v>0</v>
      </c>
      <c r="G60" s="4"/>
      <c r="L60" s="4">
        <v>207</v>
      </c>
      <c r="M60" s="4">
        <v>236</v>
      </c>
      <c r="N60" s="4">
        <v>225</v>
      </c>
    </row>
    <row r="61" spans="1:14" ht="17" customHeight="1">
      <c r="A61" s="19" t="s">
        <v>1276</v>
      </c>
      <c r="B61" s="3">
        <f t="shared" si="0"/>
        <v>664.7</v>
      </c>
      <c r="C61" s="3">
        <f>SUM(54+120+50)</f>
        <v>224</v>
      </c>
      <c r="D61" s="3">
        <f>SUM(80+53.6+55+87.6+80+52.5)</f>
        <v>408.7</v>
      </c>
      <c r="E61" s="3">
        <f>SUM(32)</f>
        <v>32</v>
      </c>
    </row>
    <row r="62" spans="1:14" ht="17" customHeight="1">
      <c r="A62" s="19" t="s">
        <v>1120</v>
      </c>
      <c r="B62" s="3">
        <f t="shared" si="0"/>
        <v>648.29999999999995</v>
      </c>
      <c r="C62" s="3">
        <f>SUM(53.6+50+55)</f>
        <v>158.6</v>
      </c>
      <c r="D62" s="3">
        <f>SUM(53.6+60+53.6+50+50)</f>
        <v>267.2</v>
      </c>
      <c r="E62" s="3">
        <f>SUM(30+52+40.5+44+56)</f>
        <v>222.5</v>
      </c>
      <c r="G62" s="4"/>
    </row>
    <row r="63" spans="1:14" s="4" customFormat="1" ht="17" customHeight="1">
      <c r="A63" s="19" t="s">
        <v>1095</v>
      </c>
      <c r="B63" s="3">
        <f t="shared" si="0"/>
        <v>629.1</v>
      </c>
      <c r="C63" s="3">
        <f>SUM(80.7)</f>
        <v>80.7</v>
      </c>
      <c r="D63" s="3">
        <f>SUM(80+87.6)</f>
        <v>167.6</v>
      </c>
      <c r="E63" s="3">
        <f>SUM(42.4+42.4+83+82.4+100)</f>
        <v>350.20000000000005</v>
      </c>
      <c r="F63" s="4">
        <f>SUM(30.6)</f>
        <v>30.6</v>
      </c>
    </row>
    <row r="64" spans="1:14" ht="17" customHeight="1">
      <c r="A64" s="22" t="s">
        <v>1150</v>
      </c>
      <c r="B64" s="3">
        <f t="shared" si="0"/>
        <v>627.5</v>
      </c>
      <c r="C64" s="3">
        <f>SUM(80+55)</f>
        <v>135</v>
      </c>
      <c r="D64" s="3">
        <f>SUM(55+60+82.5+80+80)</f>
        <v>357.5</v>
      </c>
      <c r="E64" s="3">
        <f>SUM(50+54)</f>
        <v>104</v>
      </c>
      <c r="F64" s="4">
        <f>SUM(31)</f>
        <v>31</v>
      </c>
      <c r="G64" s="4"/>
    </row>
    <row r="65" spans="1:1024" ht="17" customHeight="1">
      <c r="A65" s="19" t="s">
        <v>1127</v>
      </c>
      <c r="B65" s="3">
        <f t="shared" si="0"/>
        <v>622</v>
      </c>
      <c r="C65" s="3">
        <f>SUM(100)</f>
        <v>100</v>
      </c>
      <c r="D65" s="3">
        <f>SUM(100+100+122)</f>
        <v>322</v>
      </c>
      <c r="E65" s="3">
        <v>0</v>
      </c>
      <c r="F65" s="4">
        <f>SUM(80+120)</f>
        <v>200</v>
      </c>
      <c r="G65" s="4"/>
    </row>
    <row r="66" spans="1:1024" ht="17" customHeight="1">
      <c r="A66" s="19" t="s">
        <v>1068</v>
      </c>
      <c r="B66" s="3">
        <f t="shared" ref="B66:B129" si="1">SUM(C66:V66)</f>
        <v>615</v>
      </c>
      <c r="C66" s="3">
        <f>SUM(0)</f>
        <v>0</v>
      </c>
      <c r="D66" s="3">
        <v>0</v>
      </c>
      <c r="E66" s="3">
        <v>0</v>
      </c>
      <c r="G66" s="4">
        <f>SUM(30)</f>
        <v>30</v>
      </c>
      <c r="H66" s="4">
        <v>112.5</v>
      </c>
      <c r="J66" s="4">
        <v>219.5</v>
      </c>
      <c r="K66" s="4">
        <v>162</v>
      </c>
      <c r="L66" s="4">
        <v>91</v>
      </c>
    </row>
    <row r="67" spans="1:1024" ht="17" customHeight="1">
      <c r="A67" s="19" t="s">
        <v>1106</v>
      </c>
      <c r="B67" s="3">
        <f t="shared" si="1"/>
        <v>611</v>
      </c>
      <c r="C67" s="3">
        <f>SUM(81+80)</f>
        <v>161</v>
      </c>
      <c r="D67" s="3">
        <f>SUM(55+80+30)</f>
        <v>165</v>
      </c>
      <c r="E67" s="3">
        <f>SUM(50+67+41+56)</f>
        <v>214</v>
      </c>
      <c r="F67" s="4">
        <f>SUM(38+33)</f>
        <v>71</v>
      </c>
      <c r="G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</row>
    <row r="68" spans="1:1024" ht="17" customHeight="1">
      <c r="A68" s="20" t="s">
        <v>1383</v>
      </c>
      <c r="B68" s="3">
        <f t="shared" si="1"/>
        <v>604</v>
      </c>
      <c r="C68" s="3">
        <f>SUM(160)</f>
        <v>160</v>
      </c>
      <c r="D68" s="3">
        <f>SUM(80+80+120)</f>
        <v>280</v>
      </c>
      <c r="E68" s="3">
        <f>SUM(32+52+80)</f>
        <v>164</v>
      </c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</row>
    <row r="69" spans="1:1024" ht="17" customHeight="1">
      <c r="A69" s="19" t="s">
        <v>1314</v>
      </c>
      <c r="B69" s="3">
        <f t="shared" si="1"/>
        <v>594.5</v>
      </c>
      <c r="C69" s="3">
        <f>SUM(46+81+80+48+50+55)</f>
        <v>360</v>
      </c>
      <c r="D69" s="3">
        <f>SUM(30+50+50+52+52.5)</f>
        <v>234.5</v>
      </c>
      <c r="E69" s="3">
        <v>0</v>
      </c>
    </row>
    <row r="70" spans="1:1024" s="4" customFormat="1" ht="17" customHeight="1">
      <c r="A70" s="19" t="s">
        <v>1070</v>
      </c>
      <c r="B70" s="3">
        <f t="shared" si="1"/>
        <v>587.5</v>
      </c>
      <c r="C70" s="3">
        <f>SUM(0)</f>
        <v>0</v>
      </c>
      <c r="D70" s="3">
        <v>0</v>
      </c>
      <c r="E70" s="3">
        <v>0</v>
      </c>
      <c r="J70" s="4">
        <v>137.5</v>
      </c>
      <c r="K70" s="4">
        <v>85</v>
      </c>
      <c r="L70" s="4">
        <v>168</v>
      </c>
      <c r="N70" s="4">
        <v>157</v>
      </c>
      <c r="O70" s="4">
        <v>40</v>
      </c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7" customHeight="1">
      <c r="A71" s="19" t="s">
        <v>1071</v>
      </c>
      <c r="B71" s="3">
        <f t="shared" si="1"/>
        <v>579</v>
      </c>
      <c r="C71" s="3">
        <f>SUM(0)</f>
        <v>0</v>
      </c>
      <c r="D71" s="3">
        <v>0</v>
      </c>
      <c r="E71" s="3">
        <v>0</v>
      </c>
      <c r="G71" s="4"/>
      <c r="L71" s="4">
        <v>59</v>
      </c>
      <c r="M71" s="4">
        <v>363</v>
      </c>
      <c r="N71" s="4">
        <v>123</v>
      </c>
      <c r="O71" s="4">
        <v>34</v>
      </c>
    </row>
    <row r="72" spans="1:1024" ht="17" customHeight="1">
      <c r="A72" s="21" t="s">
        <v>1072</v>
      </c>
      <c r="B72" s="3">
        <f t="shared" si="1"/>
        <v>573.29999999999995</v>
      </c>
      <c r="C72" s="3">
        <f>SUM(0)</f>
        <v>0</v>
      </c>
      <c r="D72" s="3">
        <v>0</v>
      </c>
      <c r="E72" s="3">
        <v>0</v>
      </c>
      <c r="G72" s="4"/>
      <c r="K72" s="4">
        <v>326.3</v>
      </c>
      <c r="L72" s="4">
        <v>164</v>
      </c>
      <c r="M72" s="4">
        <v>53</v>
      </c>
      <c r="N72" s="4">
        <v>30</v>
      </c>
    </row>
    <row r="73" spans="1:1024" s="4" customFormat="1" ht="17" customHeight="1">
      <c r="A73" s="22" t="s">
        <v>1151</v>
      </c>
      <c r="B73" s="3">
        <f t="shared" si="1"/>
        <v>568.9</v>
      </c>
      <c r="C73" s="3">
        <f>SUM(81+80.4)</f>
        <v>161.4</v>
      </c>
      <c r="D73" s="3">
        <f>SUM(34+80+80+82)</f>
        <v>276</v>
      </c>
      <c r="E73" s="3">
        <f>SUM(40.5)</f>
        <v>40.5</v>
      </c>
      <c r="F73" s="4">
        <f>SUM(34+57)</f>
        <v>91</v>
      </c>
    </row>
    <row r="74" spans="1:1024" ht="17" customHeight="1">
      <c r="A74" s="21" t="s">
        <v>1073</v>
      </c>
      <c r="B74" s="3">
        <f t="shared" si="1"/>
        <v>557</v>
      </c>
      <c r="C74" s="3">
        <f>SUM(0)</f>
        <v>0</v>
      </c>
      <c r="D74" s="3">
        <v>0</v>
      </c>
      <c r="E74" s="3">
        <f>SUM(30+50+32+34+32)</f>
        <v>178</v>
      </c>
      <c r="F74" s="4">
        <f>SUM(30+53+51+57)</f>
        <v>191</v>
      </c>
      <c r="G74" s="4">
        <f>SUM(30+53+34+37+34)</f>
        <v>188</v>
      </c>
    </row>
    <row r="75" spans="1:1024" ht="17" customHeight="1">
      <c r="A75" s="21" t="s">
        <v>1075</v>
      </c>
      <c r="B75" s="3">
        <f t="shared" si="1"/>
        <v>534</v>
      </c>
      <c r="C75" s="3">
        <f>SUM(0)</f>
        <v>0</v>
      </c>
      <c r="D75" s="3">
        <v>0</v>
      </c>
      <c r="E75" s="3">
        <v>0</v>
      </c>
      <c r="G75" s="4"/>
      <c r="N75" s="4">
        <v>85</v>
      </c>
      <c r="O75" s="4">
        <v>129</v>
      </c>
      <c r="R75" s="4">
        <v>50</v>
      </c>
      <c r="S75" s="4">
        <v>160</v>
      </c>
      <c r="T75" s="4">
        <v>110</v>
      </c>
    </row>
    <row r="76" spans="1:1024" ht="17" customHeight="1">
      <c r="A76" s="21" t="s">
        <v>1076</v>
      </c>
      <c r="B76" s="3">
        <f t="shared" si="1"/>
        <v>522</v>
      </c>
      <c r="C76" s="3">
        <f>SUM(0)</f>
        <v>0</v>
      </c>
      <c r="D76" s="3">
        <v>0</v>
      </c>
      <c r="E76" s="3">
        <v>0</v>
      </c>
      <c r="G76" s="4"/>
      <c r="K76" s="4">
        <v>301</v>
      </c>
      <c r="L76" s="4">
        <v>221</v>
      </c>
    </row>
    <row r="77" spans="1:1024" ht="17" customHeight="1">
      <c r="A77" s="19" t="s">
        <v>1077</v>
      </c>
      <c r="B77" s="3">
        <f t="shared" si="1"/>
        <v>517.6</v>
      </c>
      <c r="C77" s="3">
        <f>SUM(0)</f>
        <v>0</v>
      </c>
      <c r="D77" s="3">
        <v>0</v>
      </c>
      <c r="E77" s="3">
        <v>0</v>
      </c>
      <c r="F77" s="4">
        <f>SUM(31.6+52+57)</f>
        <v>140.6</v>
      </c>
      <c r="G77" s="4">
        <f>SUM(34)</f>
        <v>34</v>
      </c>
      <c r="J77" s="4">
        <v>47</v>
      </c>
      <c r="K77" s="4">
        <v>162</v>
      </c>
      <c r="M77" s="4">
        <v>134</v>
      </c>
    </row>
    <row r="78" spans="1:1024" ht="17" customHeight="1">
      <c r="A78" s="21" t="s">
        <v>1156</v>
      </c>
      <c r="B78" s="3">
        <f t="shared" si="1"/>
        <v>511.6</v>
      </c>
      <c r="C78" s="3">
        <f>SUM(36+50+80+55)</f>
        <v>221</v>
      </c>
      <c r="D78" s="3">
        <f>SUM(54+31.6+80)</f>
        <v>165.6</v>
      </c>
      <c r="E78" s="3">
        <v>0</v>
      </c>
      <c r="F78" s="4">
        <f>SUM(50)</f>
        <v>50</v>
      </c>
      <c r="G78" s="4">
        <f>SUM(30+45)</f>
        <v>75</v>
      </c>
    </row>
    <row r="79" spans="1:1024" ht="17" customHeight="1">
      <c r="A79" s="19" t="s">
        <v>1079</v>
      </c>
      <c r="B79" s="3">
        <f t="shared" si="1"/>
        <v>509.5</v>
      </c>
      <c r="C79" s="3">
        <f t="shared" ref="C79:C84" si="2">SUM(0)</f>
        <v>0</v>
      </c>
      <c r="D79" s="3">
        <v>0</v>
      </c>
      <c r="E79" s="3">
        <v>0</v>
      </c>
      <c r="F79" s="4">
        <f>SUM(34+52+50+39+89+81+81)</f>
        <v>426</v>
      </c>
      <c r="G79" s="4">
        <f>SUM(38.5)</f>
        <v>38.5</v>
      </c>
      <c r="H79" s="4">
        <v>45</v>
      </c>
    </row>
    <row r="80" spans="1:1024" ht="17" customHeight="1">
      <c r="A80" s="19" t="s">
        <v>1080</v>
      </c>
      <c r="B80" s="3">
        <f t="shared" si="1"/>
        <v>505</v>
      </c>
      <c r="C80" s="3">
        <f t="shared" si="2"/>
        <v>0</v>
      </c>
      <c r="D80" s="3">
        <v>0</v>
      </c>
      <c r="E80" s="3">
        <f>SUM(32)</f>
        <v>32</v>
      </c>
      <c r="F80" s="4">
        <f>SUM(50)</f>
        <v>50</v>
      </c>
      <c r="G80" s="4">
        <f>SUM(30+34+34)</f>
        <v>98</v>
      </c>
      <c r="H80" s="4">
        <v>42.5</v>
      </c>
      <c r="I80" s="4">
        <v>46.5</v>
      </c>
      <c r="J80" s="4">
        <v>165</v>
      </c>
      <c r="L80" s="4">
        <v>71</v>
      </c>
    </row>
    <row r="81" spans="1:1024" s="4" customFormat="1" ht="17" customHeight="1">
      <c r="A81" s="19" t="s">
        <v>1081</v>
      </c>
      <c r="B81" s="3">
        <f t="shared" si="1"/>
        <v>501.9</v>
      </c>
      <c r="C81" s="3">
        <f t="shared" si="2"/>
        <v>0</v>
      </c>
      <c r="D81" s="3">
        <v>0</v>
      </c>
      <c r="E81" s="3">
        <f>SUM(50+82.4+83+40.5+80+32)</f>
        <v>367.9</v>
      </c>
      <c r="F81" s="4">
        <f>SUM(31+52+51)</f>
        <v>134</v>
      </c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7" customHeight="1">
      <c r="A82" s="19" t="s">
        <v>1082</v>
      </c>
      <c r="B82" s="3">
        <f t="shared" si="1"/>
        <v>500</v>
      </c>
      <c r="C82" s="3">
        <f t="shared" si="2"/>
        <v>0</v>
      </c>
      <c r="D82" s="3">
        <v>0</v>
      </c>
      <c r="E82" s="3">
        <f>SUM(46+55.5)</f>
        <v>101.5</v>
      </c>
      <c r="G82" s="4">
        <f>SUM(32+53+54+80+51+34)</f>
        <v>304</v>
      </c>
      <c r="H82" s="4">
        <v>52.5</v>
      </c>
      <c r="I82" s="4">
        <v>42</v>
      </c>
    </row>
    <row r="83" spans="1:1024" ht="17" customHeight="1">
      <c r="A83" s="21" t="s">
        <v>1083</v>
      </c>
      <c r="B83" s="3">
        <f t="shared" si="1"/>
        <v>500</v>
      </c>
      <c r="C83" s="3">
        <f t="shared" si="2"/>
        <v>0</v>
      </c>
      <c r="D83" s="3">
        <v>0</v>
      </c>
      <c r="E83" s="3">
        <v>0</v>
      </c>
      <c r="G83" s="4"/>
      <c r="O83" s="4">
        <v>107</v>
      </c>
      <c r="P83" s="4">
        <v>131</v>
      </c>
      <c r="Q83" s="4">
        <v>82</v>
      </c>
      <c r="R83" s="4">
        <v>180</v>
      </c>
    </row>
    <row r="84" spans="1:1024" ht="17" customHeight="1">
      <c r="A84" s="19" t="s">
        <v>1084</v>
      </c>
      <c r="B84" s="3">
        <f t="shared" si="1"/>
        <v>491</v>
      </c>
      <c r="C84" s="3">
        <f t="shared" si="2"/>
        <v>0</v>
      </c>
      <c r="D84" s="3">
        <v>0</v>
      </c>
      <c r="E84" s="3">
        <v>0</v>
      </c>
      <c r="F84" s="4">
        <f>SUM(81+80+100)</f>
        <v>261</v>
      </c>
      <c r="G84" s="4">
        <f>SUM(50+65+81)</f>
        <v>196</v>
      </c>
      <c r="H84" s="4">
        <f>SUM(34)</f>
        <v>34</v>
      </c>
    </row>
    <row r="85" spans="1:1024" s="4" customFormat="1" ht="17" customHeight="1">
      <c r="A85" s="21" t="s">
        <v>1303</v>
      </c>
      <c r="B85" s="3">
        <f t="shared" si="1"/>
        <v>485</v>
      </c>
      <c r="C85" s="3">
        <f>SUM(46+52+80)</f>
        <v>178</v>
      </c>
      <c r="D85" s="3">
        <f>SUM(35+60+50+80+82)</f>
        <v>307</v>
      </c>
      <c r="E85" s="3">
        <v>0</v>
      </c>
      <c r="G85" s="3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7" customHeight="1">
      <c r="A86" s="19" t="s">
        <v>1085</v>
      </c>
      <c r="B86" s="3">
        <f t="shared" si="1"/>
        <v>484.85</v>
      </c>
      <c r="C86" s="3">
        <f>SUM(0)</f>
        <v>0</v>
      </c>
      <c r="D86" s="3">
        <v>0</v>
      </c>
      <c r="E86" s="3">
        <v>0</v>
      </c>
      <c r="G86" s="4"/>
      <c r="I86" s="4">
        <v>386.35</v>
      </c>
      <c r="J86" s="4">
        <v>98.5</v>
      </c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</row>
    <row r="87" spans="1:1024" ht="17" customHeight="1">
      <c r="A87" s="19" t="s">
        <v>1301</v>
      </c>
      <c r="B87" s="3">
        <f t="shared" si="1"/>
        <v>478.70000000000005</v>
      </c>
      <c r="C87" s="3">
        <f>SUM(54+50+53.6+50+80)</f>
        <v>287.60000000000002</v>
      </c>
      <c r="D87" s="3">
        <f>SUM(35+53.6+50+52.5)</f>
        <v>191.1</v>
      </c>
      <c r="E87" s="3">
        <v>0</v>
      </c>
    </row>
    <row r="88" spans="1:1024" s="4" customFormat="1" ht="17" customHeight="1">
      <c r="A88" s="19" t="s">
        <v>1124</v>
      </c>
      <c r="B88" s="3">
        <f t="shared" si="1"/>
        <v>473.1</v>
      </c>
      <c r="C88" s="3">
        <f>SUM(34+31)</f>
        <v>65</v>
      </c>
      <c r="D88" s="3">
        <f>SUM(49+53.6+50+52.5)</f>
        <v>205.1</v>
      </c>
      <c r="E88" s="3">
        <f>SUM(52+56)</f>
        <v>108</v>
      </c>
      <c r="F88" s="4">
        <f>SUM(30+34+31)</f>
        <v>95</v>
      </c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7" customHeight="1">
      <c r="A89" s="21" t="s">
        <v>1088</v>
      </c>
      <c r="B89" s="3">
        <f t="shared" si="1"/>
        <v>470.7</v>
      </c>
      <c r="C89" s="3">
        <f>SUM(0)</f>
        <v>0</v>
      </c>
      <c r="D89" s="3">
        <v>0</v>
      </c>
      <c r="E89" s="3">
        <v>0</v>
      </c>
      <c r="G89" s="4"/>
      <c r="I89" s="4">
        <v>290.7</v>
      </c>
      <c r="J89" s="4">
        <v>180</v>
      </c>
    </row>
    <row r="90" spans="1:1024" ht="17" customHeight="1">
      <c r="A90" s="21" t="s">
        <v>1089</v>
      </c>
      <c r="B90" s="3">
        <f t="shared" si="1"/>
        <v>469</v>
      </c>
      <c r="C90" s="3">
        <f>SUM(0)</f>
        <v>0</v>
      </c>
      <c r="D90" s="3">
        <v>0</v>
      </c>
      <c r="E90" s="3">
        <v>0</v>
      </c>
      <c r="G90" s="4"/>
      <c r="L90" s="4">
        <v>136</v>
      </c>
      <c r="M90" s="4">
        <v>38</v>
      </c>
      <c r="N90" s="4">
        <v>295</v>
      </c>
    </row>
    <row r="91" spans="1:1024" s="4" customFormat="1" ht="17" customHeight="1">
      <c r="A91" s="19" t="s">
        <v>1132</v>
      </c>
      <c r="B91" s="3">
        <f t="shared" si="1"/>
        <v>465.1</v>
      </c>
      <c r="C91" s="3">
        <f>SUM(0)</f>
        <v>0</v>
      </c>
      <c r="D91" s="3">
        <f>SUM(60+53.6+80+82)</f>
        <v>275.60000000000002</v>
      </c>
      <c r="E91" s="3">
        <f>SUM(30+32+31+40.5+56)</f>
        <v>189.5</v>
      </c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s="4" customFormat="1" ht="17" customHeight="1">
      <c r="A92" s="19" t="s">
        <v>1268</v>
      </c>
      <c r="B92" s="3">
        <f t="shared" si="1"/>
        <v>465.1</v>
      </c>
      <c r="C92" s="3">
        <f>SUM(53.6+55+50)</f>
        <v>158.6</v>
      </c>
      <c r="D92" s="3">
        <f>SUM(55+34+50+50+85.5)</f>
        <v>274.5</v>
      </c>
      <c r="E92" s="3">
        <f>SUM(32)</f>
        <v>32</v>
      </c>
      <c r="G92" s="3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s="4" customFormat="1" ht="17" customHeight="1">
      <c r="A93" s="19" t="s">
        <v>1342</v>
      </c>
      <c r="B93" s="3">
        <f t="shared" si="1"/>
        <v>444</v>
      </c>
      <c r="C93" s="3">
        <f>SUM(84+80+80+80+120)</f>
        <v>444</v>
      </c>
      <c r="D93" s="3"/>
      <c r="E93" s="3">
        <v>0</v>
      </c>
      <c r="G93" s="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7" customHeight="1">
      <c r="A94" s="19" t="s">
        <v>1312</v>
      </c>
      <c r="B94" s="3">
        <f t="shared" si="1"/>
        <v>436.9</v>
      </c>
      <c r="C94" s="3">
        <f>SUM(46+46+50+80.4+82)</f>
        <v>304.39999999999998</v>
      </c>
      <c r="D94" s="3">
        <f>SUM(30+50+52.5)</f>
        <v>132.5</v>
      </c>
      <c r="E94" s="3">
        <v>0</v>
      </c>
    </row>
    <row r="95" spans="1:1024" ht="17" customHeight="1">
      <c r="A95" s="19" t="s">
        <v>1090</v>
      </c>
      <c r="B95" s="3">
        <f t="shared" si="1"/>
        <v>435.5</v>
      </c>
      <c r="C95" s="3">
        <f>SUM(0)</f>
        <v>0</v>
      </c>
      <c r="D95" s="3">
        <v>0</v>
      </c>
      <c r="E95" s="3">
        <v>0</v>
      </c>
      <c r="G95" s="4"/>
      <c r="H95" s="4">
        <v>52.5</v>
      </c>
      <c r="I95" s="4">
        <v>42</v>
      </c>
      <c r="L95" s="4">
        <v>59</v>
      </c>
      <c r="M95" s="4">
        <v>129</v>
      </c>
      <c r="N95" s="4">
        <v>40</v>
      </c>
      <c r="O95" s="4">
        <v>113</v>
      </c>
    </row>
    <row r="96" spans="1:1024" ht="17" customHeight="1">
      <c r="A96" s="21" t="s">
        <v>1091</v>
      </c>
      <c r="B96" s="3">
        <f t="shared" si="1"/>
        <v>435</v>
      </c>
      <c r="C96" s="3">
        <f>SUM(0)</f>
        <v>0</v>
      </c>
      <c r="D96" s="3">
        <v>0</v>
      </c>
      <c r="E96" s="3">
        <v>0</v>
      </c>
      <c r="G96" s="4"/>
      <c r="L96" s="4">
        <v>364</v>
      </c>
      <c r="M96" s="4">
        <v>71</v>
      </c>
    </row>
    <row r="97" spans="1:1024" s="4" customFormat="1" ht="17" customHeight="1">
      <c r="A97" s="21" t="s">
        <v>1310</v>
      </c>
      <c r="B97" s="3">
        <f t="shared" si="1"/>
        <v>424.5</v>
      </c>
      <c r="C97" s="3">
        <f>SUM(81+81+50+80)</f>
        <v>292</v>
      </c>
      <c r="D97" s="3">
        <f>SUM(30+50+52.5)</f>
        <v>132.5</v>
      </c>
      <c r="E97" s="3">
        <v>0</v>
      </c>
      <c r="G97" s="3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s="4" customFormat="1" ht="17" customHeight="1">
      <c r="A98" s="23" t="s">
        <v>1349</v>
      </c>
      <c r="B98" s="3">
        <f t="shared" si="1"/>
        <v>423.6</v>
      </c>
      <c r="C98" s="3">
        <f>SUM(0)</f>
        <v>0</v>
      </c>
      <c r="D98" s="3">
        <f>SUM(49+53.6+40+52.5)</f>
        <v>195.1</v>
      </c>
      <c r="E98" s="3">
        <f>SUM(30+50+52+40.5+56)</f>
        <v>228.5</v>
      </c>
    </row>
    <row r="99" spans="1:1024" ht="17" customHeight="1">
      <c r="A99" s="19" t="s">
        <v>1128</v>
      </c>
      <c r="B99" s="3">
        <f t="shared" si="1"/>
        <v>421</v>
      </c>
      <c r="C99" s="3">
        <f>SUM(0)</f>
        <v>0</v>
      </c>
      <c r="D99" s="3">
        <f>SUM(55+80+87.6)</f>
        <v>222.6</v>
      </c>
      <c r="E99" s="3">
        <f>SUM(33.6+42.4+42.4+80)</f>
        <v>198.4</v>
      </c>
    </row>
    <row r="100" spans="1:1024" ht="17" customHeight="1">
      <c r="A100" s="21" t="s">
        <v>1208</v>
      </c>
      <c r="B100" s="3">
        <f t="shared" si="1"/>
        <v>418</v>
      </c>
      <c r="C100" s="3">
        <f>SUM(0)</f>
        <v>0</v>
      </c>
      <c r="D100" s="3">
        <f>SUM(54+35+60+40+35+50+82)</f>
        <v>356</v>
      </c>
      <c r="E100" s="3">
        <f>SUM(31+31)</f>
        <v>62</v>
      </c>
    </row>
    <row r="101" spans="1:1024" ht="17" customHeight="1">
      <c r="A101" s="19" t="s">
        <v>1092</v>
      </c>
      <c r="B101" s="3">
        <f t="shared" si="1"/>
        <v>406.3</v>
      </c>
      <c r="C101" s="3">
        <f>SUM(0)</f>
        <v>0</v>
      </c>
      <c r="D101" s="3">
        <v>0</v>
      </c>
      <c r="E101" s="3">
        <f>SUM(42.4+100)</f>
        <v>142.4</v>
      </c>
      <c r="F101" s="4">
        <f>SUM(45.9+48.4+49.6+81)</f>
        <v>224.9</v>
      </c>
      <c r="G101" s="4">
        <f>SUM(39)</f>
        <v>39</v>
      </c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  <c r="AGV101" s="4"/>
      <c r="AGW101" s="4"/>
      <c r="AGX101" s="4"/>
      <c r="AGY101" s="4"/>
      <c r="AGZ101" s="4"/>
      <c r="AHA101" s="4"/>
      <c r="AHB101" s="4"/>
      <c r="AHC101" s="4"/>
      <c r="AHD101" s="4"/>
      <c r="AHE101" s="4"/>
      <c r="AHF101" s="4"/>
      <c r="AHG101" s="4"/>
      <c r="AHH101" s="4"/>
      <c r="AHI101" s="4"/>
      <c r="AHJ101" s="4"/>
      <c r="AHK101" s="4"/>
      <c r="AHL101" s="4"/>
      <c r="AHM101" s="4"/>
      <c r="AHN101" s="4"/>
      <c r="AHO101" s="4"/>
      <c r="AHP101" s="4"/>
      <c r="AHQ101" s="4"/>
      <c r="AHR101" s="4"/>
      <c r="AHS101" s="4"/>
      <c r="AHT101" s="4"/>
      <c r="AHU101" s="4"/>
      <c r="AHV101" s="4"/>
      <c r="AHW101" s="4"/>
      <c r="AHX101" s="4"/>
      <c r="AHY101" s="4"/>
      <c r="AHZ101" s="4"/>
      <c r="AIA101" s="4"/>
      <c r="AIB101" s="4"/>
      <c r="AIC101" s="4"/>
      <c r="AID101" s="4"/>
      <c r="AIE101" s="4"/>
      <c r="AIF101" s="4"/>
      <c r="AIG101" s="4"/>
      <c r="AIH101" s="4"/>
      <c r="AII101" s="4"/>
      <c r="AIJ101" s="4"/>
      <c r="AIK101" s="4"/>
      <c r="AIL101" s="4"/>
      <c r="AIM101" s="4"/>
      <c r="AIN101" s="4"/>
      <c r="AIO101" s="4"/>
      <c r="AIP101" s="4"/>
      <c r="AIQ101" s="4"/>
      <c r="AIR101" s="4"/>
      <c r="AIS101" s="4"/>
      <c r="AIT101" s="4"/>
      <c r="AIU101" s="4"/>
      <c r="AIV101" s="4"/>
      <c r="AIW101" s="4"/>
      <c r="AIX101" s="4"/>
      <c r="AIY101" s="4"/>
      <c r="AIZ101" s="4"/>
      <c r="AJA101" s="4"/>
      <c r="AJB101" s="4"/>
      <c r="AJC101" s="4"/>
      <c r="AJD101" s="4"/>
      <c r="AJE101" s="4"/>
      <c r="AJF101" s="4"/>
      <c r="AJG101" s="4"/>
      <c r="AJH101" s="4"/>
      <c r="AJI101" s="4"/>
      <c r="AJJ101" s="4"/>
      <c r="AJK101" s="4"/>
      <c r="AJL101" s="4"/>
      <c r="AJM101" s="4"/>
      <c r="AJN101" s="4"/>
      <c r="AJO101" s="4"/>
      <c r="AJP101" s="4"/>
      <c r="AJQ101" s="4"/>
      <c r="AJR101" s="4"/>
      <c r="AJS101" s="4"/>
      <c r="AJT101" s="4"/>
      <c r="AJU101" s="4"/>
      <c r="AJV101" s="4"/>
      <c r="AJW101" s="4"/>
      <c r="AJX101" s="4"/>
      <c r="AJY101" s="4"/>
      <c r="AJZ101" s="4"/>
      <c r="AKA101" s="4"/>
      <c r="AKB101" s="4"/>
      <c r="AKC101" s="4"/>
      <c r="AKD101" s="4"/>
      <c r="AKE101" s="4"/>
      <c r="AKF101" s="4"/>
      <c r="AKG101" s="4"/>
      <c r="AKH101" s="4"/>
      <c r="AKI101" s="4"/>
      <c r="AKJ101" s="4"/>
      <c r="AKK101" s="4"/>
      <c r="AKL101" s="4"/>
      <c r="AKM101" s="4"/>
      <c r="AKN101" s="4"/>
      <c r="AKO101" s="4"/>
      <c r="AKP101" s="4"/>
      <c r="AKQ101" s="4"/>
      <c r="AKR101" s="4"/>
      <c r="AKS101" s="4"/>
      <c r="AKT101" s="4"/>
      <c r="AKU101" s="4"/>
      <c r="AKV101" s="4"/>
      <c r="AKW101" s="4"/>
      <c r="AKX101" s="4"/>
      <c r="AKY101" s="4"/>
      <c r="AKZ101" s="4"/>
      <c r="ALA101" s="4"/>
      <c r="ALB101" s="4"/>
      <c r="ALC101" s="4"/>
      <c r="ALD101" s="4"/>
      <c r="ALE101" s="4"/>
      <c r="ALF101" s="4"/>
      <c r="ALG101" s="4"/>
      <c r="ALH101" s="4"/>
      <c r="ALI101" s="4"/>
      <c r="ALJ101" s="4"/>
      <c r="ALK101" s="4"/>
      <c r="ALL101" s="4"/>
      <c r="ALM101" s="4"/>
      <c r="ALN101" s="4"/>
      <c r="ALO101" s="4"/>
      <c r="ALP101" s="4"/>
      <c r="ALQ101" s="4"/>
      <c r="ALR101" s="4"/>
      <c r="ALS101" s="4"/>
      <c r="ALT101" s="4"/>
      <c r="ALU101" s="4"/>
      <c r="ALV101" s="4"/>
      <c r="ALW101" s="4"/>
      <c r="ALX101" s="4"/>
      <c r="ALY101" s="4"/>
      <c r="ALZ101" s="4"/>
      <c r="AMA101" s="4"/>
      <c r="AMB101" s="4"/>
      <c r="AMC101" s="4"/>
      <c r="AMD101" s="4"/>
      <c r="AME101" s="4"/>
      <c r="AMF101" s="4"/>
      <c r="AMG101" s="4"/>
      <c r="AMH101" s="4"/>
      <c r="AMI101" s="4"/>
      <c r="AMJ101" s="4"/>
    </row>
    <row r="102" spans="1:1024" ht="17" customHeight="1">
      <c r="A102" s="21" t="s">
        <v>1093</v>
      </c>
      <c r="B102" s="3">
        <f t="shared" si="1"/>
        <v>398.5</v>
      </c>
      <c r="C102" s="3">
        <f>SUM(0)</f>
        <v>0</v>
      </c>
      <c r="D102" s="3">
        <v>0</v>
      </c>
      <c r="E102" s="3">
        <f>SUM(40.5)</f>
        <v>40.5</v>
      </c>
      <c r="F102" s="4">
        <f>SUM(30+53+50+51+57)</f>
        <v>241</v>
      </c>
      <c r="G102" s="4">
        <f>SUM(30+53+34)</f>
        <v>117</v>
      </c>
    </row>
    <row r="103" spans="1:1024" ht="17" customHeight="1">
      <c r="A103" s="21" t="s">
        <v>1178</v>
      </c>
      <c r="B103" s="3">
        <f t="shared" si="1"/>
        <v>387</v>
      </c>
      <c r="C103" s="3">
        <f>SUM(34+50)</f>
        <v>84</v>
      </c>
      <c r="D103" s="3">
        <f>SUM(55+80+81)</f>
        <v>216</v>
      </c>
      <c r="E103" s="3">
        <f>SUM(31+56)</f>
        <v>87</v>
      </c>
      <c r="G103" s="4"/>
    </row>
    <row r="104" spans="1:1024" ht="17" customHeight="1">
      <c r="A104" s="19" t="s">
        <v>1180</v>
      </c>
      <c r="B104" s="3">
        <f t="shared" si="1"/>
        <v>386.7</v>
      </c>
      <c r="C104" s="3">
        <f>SUM(53.6+52)</f>
        <v>105.6</v>
      </c>
      <c r="D104" s="3">
        <f>SUM(53.6+52+40+50)</f>
        <v>195.6</v>
      </c>
      <c r="E104" s="3">
        <f>SUM(30+55.5)</f>
        <v>85.5</v>
      </c>
      <c r="G104" s="4"/>
    </row>
    <row r="105" spans="1:1024" ht="17" customHeight="1">
      <c r="A105" s="22" t="s">
        <v>1171</v>
      </c>
      <c r="B105" s="3">
        <f t="shared" si="1"/>
        <v>376.6</v>
      </c>
      <c r="C105" s="3">
        <f>SUM(36)</f>
        <v>36</v>
      </c>
      <c r="D105" s="3">
        <f>SUM(53.6+60+80+50)</f>
        <v>243.6</v>
      </c>
      <c r="E105" s="3">
        <f>SUM(31+34+32)</f>
        <v>97</v>
      </c>
      <c r="G105" s="4"/>
    </row>
    <row r="106" spans="1:1024" ht="17" customHeight="1">
      <c r="A106" s="21" t="s">
        <v>1313</v>
      </c>
      <c r="B106" s="3">
        <f t="shared" si="1"/>
        <v>366</v>
      </c>
      <c r="C106" s="3">
        <f>SUM(46+54+50+52+82)</f>
        <v>284</v>
      </c>
      <c r="D106" s="3">
        <f>SUM(30+52)</f>
        <v>82</v>
      </c>
      <c r="E106" s="3">
        <v>0</v>
      </c>
    </row>
    <row r="107" spans="1:1024" ht="17" customHeight="1">
      <c r="A107" s="21" t="s">
        <v>1311</v>
      </c>
      <c r="B107" s="3">
        <f t="shared" si="1"/>
        <v>362</v>
      </c>
      <c r="C107" s="3">
        <f>SUM(50+50+52+80)</f>
        <v>232</v>
      </c>
      <c r="D107" s="3">
        <f>SUM(30+50+50)</f>
        <v>130</v>
      </c>
      <c r="E107" s="3">
        <v>0</v>
      </c>
    </row>
    <row r="108" spans="1:1024" s="4" customFormat="1" ht="17" customHeight="1">
      <c r="A108" s="19" t="s">
        <v>1099</v>
      </c>
      <c r="B108" s="3">
        <f t="shared" si="1"/>
        <v>348.2</v>
      </c>
      <c r="C108" s="3">
        <f>SUM(0)</f>
        <v>0</v>
      </c>
      <c r="D108" s="3">
        <v>0</v>
      </c>
      <c r="E108" s="3">
        <v>0</v>
      </c>
      <c r="I108" s="4">
        <v>86.2</v>
      </c>
      <c r="L108" s="4">
        <v>150</v>
      </c>
      <c r="M108" s="4">
        <v>112</v>
      </c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7" customHeight="1">
      <c r="A109" s="21" t="s">
        <v>1307</v>
      </c>
      <c r="B109" s="3">
        <f t="shared" si="1"/>
        <v>348</v>
      </c>
      <c r="C109" s="3">
        <f>SUM(46+46+50+81+55)</f>
        <v>278</v>
      </c>
      <c r="D109" s="3">
        <f>SUM(30+40)</f>
        <v>70</v>
      </c>
      <c r="E109" s="3">
        <v>0</v>
      </c>
    </row>
    <row r="110" spans="1:1024" ht="17" customHeight="1">
      <c r="A110" s="19" t="s">
        <v>1308</v>
      </c>
      <c r="B110" s="3">
        <f t="shared" si="1"/>
        <v>337.5</v>
      </c>
      <c r="C110" s="3">
        <f>SUM(46+54)</f>
        <v>100</v>
      </c>
      <c r="D110" s="3">
        <f>SUM(30+40+35+50+30+52.5)</f>
        <v>237.5</v>
      </c>
      <c r="E110" s="3">
        <v>0</v>
      </c>
    </row>
    <row r="111" spans="1:1024" ht="17" customHeight="1">
      <c r="A111" s="21" t="s">
        <v>1298</v>
      </c>
      <c r="B111" s="3">
        <f t="shared" si="1"/>
        <v>335.1</v>
      </c>
      <c r="C111" s="3">
        <f>SUM(46+46+32)</f>
        <v>124</v>
      </c>
      <c r="D111" s="3">
        <f>SUM(31.6+49+50+50+30.5)</f>
        <v>211.1</v>
      </c>
      <c r="E111" s="3">
        <v>0</v>
      </c>
    </row>
    <row r="112" spans="1:1024" s="4" customFormat="1" ht="17" customHeight="1">
      <c r="A112" s="19" t="s">
        <v>1100</v>
      </c>
      <c r="B112" s="3">
        <f t="shared" si="1"/>
        <v>333.6</v>
      </c>
      <c r="C112" s="3">
        <f>SUM(0)</f>
        <v>0</v>
      </c>
      <c r="D112" s="3">
        <v>0</v>
      </c>
      <c r="E112" s="3">
        <v>0</v>
      </c>
      <c r="F112" s="4">
        <f>SUM(53.6+34+52+67+51)</f>
        <v>257.60000000000002</v>
      </c>
      <c r="G112" s="4">
        <f>SUM(39+37)</f>
        <v>76</v>
      </c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7" customHeight="1">
      <c r="A113" s="19" t="s">
        <v>1101</v>
      </c>
      <c r="B113" s="3">
        <f t="shared" si="1"/>
        <v>332.5</v>
      </c>
      <c r="C113" s="3">
        <f>SUM(0)</f>
        <v>0</v>
      </c>
      <c r="D113" s="3">
        <v>0</v>
      </c>
      <c r="E113" s="3">
        <f>SUM(32)</f>
        <v>32</v>
      </c>
      <c r="F113" s="4">
        <f>SUM(31+51)</f>
        <v>82</v>
      </c>
      <c r="G113" s="4">
        <f>SUM(80)</f>
        <v>80</v>
      </c>
      <c r="I113" s="4">
        <v>138.5</v>
      </c>
    </row>
    <row r="114" spans="1:1024" ht="17" customHeight="1">
      <c r="A114" s="22" t="s">
        <v>1104</v>
      </c>
      <c r="B114" s="3">
        <f t="shared" si="1"/>
        <v>329.5</v>
      </c>
      <c r="C114" s="3">
        <f>SUM(32)</f>
        <v>32</v>
      </c>
      <c r="D114" s="3">
        <v>0</v>
      </c>
      <c r="E114" s="3">
        <f>SUM(54)</f>
        <v>54</v>
      </c>
      <c r="F114" s="4">
        <f>SUM(31.6+34+45.9+51+81)</f>
        <v>243.5</v>
      </c>
      <c r="G114" s="4"/>
    </row>
    <row r="115" spans="1:1024" s="4" customFormat="1" ht="17" customHeight="1">
      <c r="A115" s="19" t="s">
        <v>1205</v>
      </c>
      <c r="B115" s="3">
        <f t="shared" si="1"/>
        <v>325.2</v>
      </c>
      <c r="C115" s="3">
        <f>SUM(31.6+53.6+55)</f>
        <v>140.19999999999999</v>
      </c>
      <c r="D115" s="3">
        <f>SUM(35+34+50)</f>
        <v>119</v>
      </c>
      <c r="E115" s="3">
        <f>SUM(32+34)</f>
        <v>66</v>
      </c>
      <c r="G115" s="3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7" customHeight="1">
      <c r="A116" s="19" t="s">
        <v>1102</v>
      </c>
      <c r="B116" s="3">
        <f t="shared" si="1"/>
        <v>323</v>
      </c>
      <c r="C116" s="3">
        <f>SUM(0)</f>
        <v>0</v>
      </c>
      <c r="D116" s="3">
        <v>0</v>
      </c>
      <c r="E116" s="3">
        <v>0</v>
      </c>
      <c r="G116" s="4"/>
      <c r="N116" s="4">
        <v>289</v>
      </c>
      <c r="O116" s="4">
        <v>34</v>
      </c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  <c r="XQ116" s="4"/>
      <c r="XR116" s="4"/>
      <c r="XS116" s="4"/>
      <c r="XT116" s="4"/>
      <c r="XU116" s="4"/>
      <c r="XV116" s="4"/>
      <c r="XW116" s="4"/>
      <c r="XX116" s="4"/>
      <c r="XY116" s="4"/>
      <c r="XZ116" s="4"/>
      <c r="YA116" s="4"/>
      <c r="YB116" s="4"/>
      <c r="YC116" s="4"/>
      <c r="YD116" s="4"/>
      <c r="YE116" s="4"/>
      <c r="YF116" s="4"/>
      <c r="YG116" s="4"/>
      <c r="YH116" s="4"/>
      <c r="YI116" s="4"/>
      <c r="YJ116" s="4"/>
      <c r="YK116" s="4"/>
      <c r="YL116" s="4"/>
      <c r="YM116" s="4"/>
      <c r="YN116" s="4"/>
      <c r="YO116" s="4"/>
      <c r="YP116" s="4"/>
      <c r="YQ116" s="4"/>
      <c r="YR116" s="4"/>
      <c r="YS116" s="4"/>
      <c r="YT116" s="4"/>
      <c r="YU116" s="4"/>
      <c r="YV116" s="4"/>
      <c r="YW116" s="4"/>
      <c r="YX116" s="4"/>
      <c r="YY116" s="4"/>
      <c r="YZ116" s="4"/>
      <c r="ZA116" s="4"/>
      <c r="ZB116" s="4"/>
      <c r="ZC116" s="4"/>
      <c r="ZD116" s="4"/>
      <c r="ZE116" s="4"/>
      <c r="ZF116" s="4"/>
      <c r="ZG116" s="4"/>
      <c r="ZH116" s="4"/>
      <c r="ZI116" s="4"/>
      <c r="ZJ116" s="4"/>
      <c r="ZK116" s="4"/>
      <c r="ZL116" s="4"/>
      <c r="ZM116" s="4"/>
      <c r="ZN116" s="4"/>
      <c r="ZO116" s="4"/>
      <c r="ZP116" s="4"/>
      <c r="ZQ116" s="4"/>
      <c r="ZR116" s="4"/>
      <c r="ZS116" s="4"/>
      <c r="ZT116" s="4"/>
      <c r="ZU116" s="4"/>
      <c r="ZV116" s="4"/>
      <c r="ZW116" s="4"/>
      <c r="ZX116" s="4"/>
      <c r="ZY116" s="4"/>
      <c r="ZZ116" s="4"/>
      <c r="AAA116" s="4"/>
      <c r="AAB116" s="4"/>
      <c r="AAC116" s="4"/>
      <c r="AAD116" s="4"/>
      <c r="AAE116" s="4"/>
      <c r="AAF116" s="4"/>
      <c r="AAG116" s="4"/>
      <c r="AAH116" s="4"/>
      <c r="AAI116" s="4"/>
      <c r="AAJ116" s="4"/>
      <c r="AAK116" s="4"/>
      <c r="AAL116" s="4"/>
      <c r="AAM116" s="4"/>
      <c r="AAN116" s="4"/>
      <c r="AAO116" s="4"/>
      <c r="AAP116" s="4"/>
      <c r="AAQ116" s="4"/>
      <c r="AAR116" s="4"/>
      <c r="AAS116" s="4"/>
      <c r="AAT116" s="4"/>
      <c r="AAU116" s="4"/>
      <c r="AAV116" s="4"/>
      <c r="AAW116" s="4"/>
      <c r="AAX116" s="4"/>
      <c r="AAY116" s="4"/>
      <c r="AAZ116" s="4"/>
      <c r="ABA116" s="4"/>
      <c r="ABB116" s="4"/>
      <c r="ABC116" s="4"/>
      <c r="ABD116" s="4"/>
      <c r="ABE116" s="4"/>
      <c r="ABF116" s="4"/>
      <c r="ABG116" s="4"/>
      <c r="ABH116" s="4"/>
      <c r="ABI116" s="4"/>
      <c r="ABJ116" s="4"/>
      <c r="ABK116" s="4"/>
      <c r="ABL116" s="4"/>
      <c r="ABM116" s="4"/>
      <c r="ABN116" s="4"/>
      <c r="ABO116" s="4"/>
      <c r="ABP116" s="4"/>
      <c r="ABQ116" s="4"/>
      <c r="ABR116" s="4"/>
      <c r="ABS116" s="4"/>
      <c r="ABT116" s="4"/>
      <c r="ABU116" s="4"/>
      <c r="ABV116" s="4"/>
      <c r="ABW116" s="4"/>
      <c r="ABX116" s="4"/>
      <c r="ABY116" s="4"/>
      <c r="ABZ116" s="4"/>
      <c r="ACA116" s="4"/>
      <c r="ACB116" s="4"/>
      <c r="ACC116" s="4"/>
      <c r="ACD116" s="4"/>
      <c r="ACE116" s="4"/>
      <c r="ACF116" s="4"/>
      <c r="ACG116" s="4"/>
      <c r="ACH116" s="4"/>
      <c r="ACI116" s="4"/>
      <c r="ACJ116" s="4"/>
      <c r="ACK116" s="4"/>
      <c r="ACL116" s="4"/>
      <c r="ACM116" s="4"/>
      <c r="ACN116" s="4"/>
      <c r="ACO116" s="4"/>
      <c r="ACP116" s="4"/>
      <c r="ACQ116" s="4"/>
      <c r="ACR116" s="4"/>
      <c r="ACS116" s="4"/>
      <c r="ACT116" s="4"/>
      <c r="ACU116" s="4"/>
      <c r="ACV116" s="4"/>
      <c r="ACW116" s="4"/>
      <c r="ACX116" s="4"/>
      <c r="ACY116" s="4"/>
      <c r="ACZ116" s="4"/>
      <c r="ADA116" s="4"/>
      <c r="ADB116" s="4"/>
      <c r="ADC116" s="4"/>
      <c r="ADD116" s="4"/>
      <c r="ADE116" s="4"/>
      <c r="ADF116" s="4"/>
      <c r="ADG116" s="4"/>
      <c r="ADH116" s="4"/>
      <c r="ADI116" s="4"/>
      <c r="ADJ116" s="4"/>
      <c r="ADK116" s="4"/>
      <c r="ADL116" s="4"/>
      <c r="ADM116" s="4"/>
      <c r="ADN116" s="4"/>
      <c r="ADO116" s="4"/>
      <c r="ADP116" s="4"/>
      <c r="ADQ116" s="4"/>
      <c r="ADR116" s="4"/>
      <c r="ADS116" s="4"/>
      <c r="ADT116" s="4"/>
      <c r="ADU116" s="4"/>
      <c r="ADV116" s="4"/>
      <c r="ADW116" s="4"/>
      <c r="ADX116" s="4"/>
      <c r="ADY116" s="4"/>
      <c r="ADZ116" s="4"/>
      <c r="AEA116" s="4"/>
      <c r="AEB116" s="4"/>
      <c r="AEC116" s="4"/>
      <c r="AED116" s="4"/>
      <c r="AEE116" s="4"/>
      <c r="AEF116" s="4"/>
      <c r="AEG116" s="4"/>
      <c r="AEH116" s="4"/>
      <c r="AEI116" s="4"/>
      <c r="AEJ116" s="4"/>
      <c r="AEK116" s="4"/>
      <c r="AEL116" s="4"/>
      <c r="AEM116" s="4"/>
      <c r="AEN116" s="4"/>
      <c r="AEO116" s="4"/>
      <c r="AEP116" s="4"/>
      <c r="AEQ116" s="4"/>
      <c r="AER116" s="4"/>
      <c r="AES116" s="4"/>
      <c r="AET116" s="4"/>
      <c r="AEU116" s="4"/>
      <c r="AEV116" s="4"/>
      <c r="AEW116" s="4"/>
      <c r="AEX116" s="4"/>
      <c r="AEY116" s="4"/>
      <c r="AEZ116" s="4"/>
      <c r="AFA116" s="4"/>
      <c r="AFB116" s="4"/>
      <c r="AFC116" s="4"/>
      <c r="AFD116" s="4"/>
      <c r="AFE116" s="4"/>
      <c r="AFF116" s="4"/>
      <c r="AFG116" s="4"/>
      <c r="AFH116" s="4"/>
      <c r="AFI116" s="4"/>
      <c r="AFJ116" s="4"/>
      <c r="AFK116" s="4"/>
      <c r="AFL116" s="4"/>
      <c r="AFM116" s="4"/>
      <c r="AFN116" s="4"/>
      <c r="AFO116" s="4"/>
      <c r="AFP116" s="4"/>
      <c r="AFQ116" s="4"/>
      <c r="AFR116" s="4"/>
      <c r="AFS116" s="4"/>
      <c r="AFT116" s="4"/>
      <c r="AFU116" s="4"/>
      <c r="AFV116" s="4"/>
      <c r="AFW116" s="4"/>
      <c r="AFX116" s="4"/>
      <c r="AFY116" s="4"/>
      <c r="AFZ116" s="4"/>
      <c r="AGA116" s="4"/>
      <c r="AGB116" s="4"/>
      <c r="AGC116" s="4"/>
      <c r="AGD116" s="4"/>
      <c r="AGE116" s="4"/>
      <c r="AGF116" s="4"/>
      <c r="AGG116" s="4"/>
      <c r="AGH116" s="4"/>
      <c r="AGI116" s="4"/>
      <c r="AGJ116" s="4"/>
      <c r="AGK116" s="4"/>
      <c r="AGL116" s="4"/>
      <c r="AGM116" s="4"/>
      <c r="AGN116" s="4"/>
      <c r="AGO116" s="4"/>
      <c r="AGP116" s="4"/>
      <c r="AGQ116" s="4"/>
      <c r="AGR116" s="4"/>
      <c r="AGS116" s="4"/>
      <c r="AGT116" s="4"/>
      <c r="AGU116" s="4"/>
      <c r="AGV116" s="4"/>
      <c r="AGW116" s="4"/>
      <c r="AGX116" s="4"/>
      <c r="AGY116" s="4"/>
      <c r="AGZ116" s="4"/>
      <c r="AHA116" s="4"/>
      <c r="AHB116" s="4"/>
      <c r="AHC116" s="4"/>
      <c r="AHD116" s="4"/>
      <c r="AHE116" s="4"/>
      <c r="AHF116" s="4"/>
      <c r="AHG116" s="4"/>
      <c r="AHH116" s="4"/>
      <c r="AHI116" s="4"/>
      <c r="AHJ116" s="4"/>
      <c r="AHK116" s="4"/>
      <c r="AHL116" s="4"/>
      <c r="AHM116" s="4"/>
      <c r="AHN116" s="4"/>
      <c r="AHO116" s="4"/>
      <c r="AHP116" s="4"/>
      <c r="AHQ116" s="4"/>
      <c r="AHR116" s="4"/>
      <c r="AHS116" s="4"/>
      <c r="AHT116" s="4"/>
      <c r="AHU116" s="4"/>
      <c r="AHV116" s="4"/>
      <c r="AHW116" s="4"/>
      <c r="AHX116" s="4"/>
      <c r="AHY116" s="4"/>
      <c r="AHZ116" s="4"/>
      <c r="AIA116" s="4"/>
      <c r="AIB116" s="4"/>
      <c r="AIC116" s="4"/>
      <c r="AID116" s="4"/>
      <c r="AIE116" s="4"/>
      <c r="AIF116" s="4"/>
      <c r="AIG116" s="4"/>
      <c r="AIH116" s="4"/>
      <c r="AII116" s="4"/>
      <c r="AIJ116" s="4"/>
      <c r="AIK116" s="4"/>
      <c r="AIL116" s="4"/>
      <c r="AIM116" s="4"/>
      <c r="AIN116" s="4"/>
      <c r="AIO116" s="4"/>
      <c r="AIP116" s="4"/>
      <c r="AIQ116" s="4"/>
      <c r="AIR116" s="4"/>
      <c r="AIS116" s="4"/>
      <c r="AIT116" s="4"/>
      <c r="AIU116" s="4"/>
      <c r="AIV116" s="4"/>
      <c r="AIW116" s="4"/>
      <c r="AIX116" s="4"/>
      <c r="AIY116" s="4"/>
      <c r="AIZ116" s="4"/>
      <c r="AJA116" s="4"/>
      <c r="AJB116" s="4"/>
      <c r="AJC116" s="4"/>
      <c r="AJD116" s="4"/>
      <c r="AJE116" s="4"/>
      <c r="AJF116" s="4"/>
      <c r="AJG116" s="4"/>
      <c r="AJH116" s="4"/>
      <c r="AJI116" s="4"/>
      <c r="AJJ116" s="4"/>
      <c r="AJK116" s="4"/>
      <c r="AJL116" s="4"/>
      <c r="AJM116" s="4"/>
      <c r="AJN116" s="4"/>
      <c r="AJO116" s="4"/>
      <c r="AJP116" s="4"/>
      <c r="AJQ116" s="4"/>
      <c r="AJR116" s="4"/>
      <c r="AJS116" s="4"/>
      <c r="AJT116" s="4"/>
      <c r="AJU116" s="4"/>
      <c r="AJV116" s="4"/>
      <c r="AJW116" s="4"/>
      <c r="AJX116" s="4"/>
      <c r="AJY116" s="4"/>
      <c r="AJZ116" s="4"/>
      <c r="AKA116" s="4"/>
      <c r="AKB116" s="4"/>
      <c r="AKC116" s="4"/>
      <c r="AKD116" s="4"/>
      <c r="AKE116" s="4"/>
      <c r="AKF116" s="4"/>
      <c r="AKG116" s="4"/>
      <c r="AKH116" s="4"/>
      <c r="AKI116" s="4"/>
      <c r="AKJ116" s="4"/>
      <c r="AKK116" s="4"/>
      <c r="AKL116" s="4"/>
      <c r="AKM116" s="4"/>
      <c r="AKN116" s="4"/>
      <c r="AKO116" s="4"/>
      <c r="AKP116" s="4"/>
      <c r="AKQ116" s="4"/>
      <c r="AKR116" s="4"/>
      <c r="AKS116" s="4"/>
      <c r="AKT116" s="4"/>
      <c r="AKU116" s="4"/>
      <c r="AKV116" s="4"/>
      <c r="AKW116" s="4"/>
      <c r="AKX116" s="4"/>
      <c r="AKY116" s="4"/>
      <c r="AKZ116" s="4"/>
      <c r="ALA116" s="4"/>
      <c r="ALB116" s="4"/>
      <c r="ALC116" s="4"/>
      <c r="ALD116" s="4"/>
      <c r="ALE116" s="4"/>
      <c r="ALF116" s="4"/>
      <c r="ALG116" s="4"/>
      <c r="ALH116" s="4"/>
      <c r="ALI116" s="4"/>
      <c r="ALJ116" s="4"/>
      <c r="ALK116" s="4"/>
      <c r="ALL116" s="4"/>
      <c r="ALM116" s="4"/>
      <c r="ALN116" s="4"/>
      <c r="ALO116" s="4"/>
      <c r="ALP116" s="4"/>
      <c r="ALQ116" s="4"/>
      <c r="ALR116" s="4"/>
      <c r="ALS116" s="4"/>
      <c r="ALT116" s="4"/>
      <c r="ALU116" s="4"/>
      <c r="ALV116" s="4"/>
      <c r="ALW116" s="4"/>
      <c r="ALX116" s="4"/>
      <c r="ALY116" s="4"/>
      <c r="ALZ116" s="4"/>
      <c r="AMA116" s="4"/>
      <c r="AMB116" s="4"/>
      <c r="AMC116" s="4"/>
      <c r="AMD116" s="4"/>
      <c r="AME116" s="4"/>
      <c r="AMF116" s="4"/>
      <c r="AMG116" s="4"/>
      <c r="AMH116" s="4"/>
      <c r="AMI116" s="4"/>
      <c r="AMJ116" s="4"/>
    </row>
    <row r="117" spans="1:1024" s="4" customFormat="1" ht="17" customHeight="1">
      <c r="A117" s="19" t="s">
        <v>1255</v>
      </c>
      <c r="B117" s="3">
        <f t="shared" si="1"/>
        <v>319.60000000000002</v>
      </c>
      <c r="C117" s="3">
        <f>SUM(31.6+50+42.4+80+82)</f>
        <v>286</v>
      </c>
      <c r="D117" s="3">
        <v>0</v>
      </c>
      <c r="E117" s="3">
        <f>SUM(33.6)</f>
        <v>33.6</v>
      </c>
      <c r="G117" s="3"/>
    </row>
    <row r="118" spans="1:1024" s="4" customFormat="1" ht="17" customHeight="1">
      <c r="A118" s="19" t="s">
        <v>1286</v>
      </c>
      <c r="B118" s="3">
        <f t="shared" si="1"/>
        <v>307</v>
      </c>
      <c r="C118" s="3">
        <f>SUM(46+50+48+50+82)</f>
        <v>276</v>
      </c>
      <c r="D118" s="3">
        <v>0</v>
      </c>
      <c r="E118" s="3">
        <f>SUM(31)</f>
        <v>31</v>
      </c>
      <c r="G118" s="3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s="4" customFormat="1" ht="17" customHeight="1">
      <c r="A119" s="19" t="s">
        <v>1103</v>
      </c>
      <c r="B119" s="3">
        <f t="shared" si="1"/>
        <v>299.3</v>
      </c>
      <c r="C119" s="3">
        <f>SUM(0)</f>
        <v>0</v>
      </c>
      <c r="D119" s="3">
        <v>0</v>
      </c>
      <c r="E119" s="3">
        <v>0</v>
      </c>
      <c r="J119" s="4">
        <v>145.5</v>
      </c>
      <c r="K119" s="4">
        <v>153.80000000000001</v>
      </c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s="4" customFormat="1" ht="17" customHeight="1">
      <c r="A120" s="20" t="s">
        <v>1384</v>
      </c>
      <c r="B120" s="3">
        <f t="shared" si="1"/>
        <v>297</v>
      </c>
      <c r="C120" s="3">
        <f>SUM(0)</f>
        <v>0</v>
      </c>
      <c r="D120" s="3">
        <f>SUM(80)</f>
        <v>80</v>
      </c>
      <c r="E120" s="3">
        <f>SUM(30+50+52+85)</f>
        <v>217</v>
      </c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7" customHeight="1">
      <c r="A121" s="19" t="s">
        <v>1299</v>
      </c>
      <c r="B121" s="3">
        <f t="shared" si="1"/>
        <v>289</v>
      </c>
      <c r="C121" s="3">
        <f>SUM(46+80+81)</f>
        <v>207</v>
      </c>
      <c r="D121" s="3">
        <f>SUM(30+52)</f>
        <v>82</v>
      </c>
      <c r="E121" s="3">
        <v>0</v>
      </c>
    </row>
    <row r="122" spans="1:1024" ht="17" customHeight="1">
      <c r="A122" s="19" t="s">
        <v>1105</v>
      </c>
      <c r="B122" s="3">
        <f t="shared" si="1"/>
        <v>285.85000000000002</v>
      </c>
      <c r="C122" s="3">
        <f>SUM(0)</f>
        <v>0</v>
      </c>
      <c r="D122" s="3">
        <v>0</v>
      </c>
      <c r="E122" s="3">
        <v>0</v>
      </c>
      <c r="G122" s="4"/>
      <c r="I122" s="4">
        <v>285.85000000000002</v>
      </c>
    </row>
    <row r="123" spans="1:1024" ht="17" customHeight="1">
      <c r="A123" s="19" t="s">
        <v>1107</v>
      </c>
      <c r="B123" s="3">
        <f t="shared" si="1"/>
        <v>275</v>
      </c>
      <c r="C123" s="3">
        <f>SUM(0)</f>
        <v>0</v>
      </c>
      <c r="D123" s="3">
        <v>0</v>
      </c>
      <c r="E123" s="3">
        <v>0</v>
      </c>
      <c r="G123" s="4"/>
      <c r="M123" s="4">
        <v>55</v>
      </c>
      <c r="N123" s="4">
        <v>140</v>
      </c>
      <c r="S123" s="4">
        <v>80</v>
      </c>
    </row>
    <row r="124" spans="1:1024" s="4" customFormat="1" ht="17" customHeight="1">
      <c r="A124" s="22" t="s">
        <v>1117</v>
      </c>
      <c r="B124" s="3">
        <f t="shared" si="1"/>
        <v>274</v>
      </c>
      <c r="C124" s="3">
        <f>SUM(42.4)</f>
        <v>42.4</v>
      </c>
      <c r="D124" s="3">
        <v>0</v>
      </c>
      <c r="E124" s="3">
        <v>0</v>
      </c>
      <c r="F124" s="4">
        <f>SUM(31.6+67+52+81)</f>
        <v>231.6</v>
      </c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7" customHeight="1">
      <c r="A125" s="21" t="s">
        <v>1108</v>
      </c>
      <c r="B125" s="3">
        <f t="shared" si="1"/>
        <v>270</v>
      </c>
      <c r="C125" s="3">
        <f>SUM(0)</f>
        <v>0</v>
      </c>
      <c r="D125" s="3">
        <v>0</v>
      </c>
      <c r="E125" s="3">
        <v>0</v>
      </c>
      <c r="G125" s="4"/>
      <c r="I125" s="4">
        <v>171</v>
      </c>
      <c r="L125" s="4">
        <v>69</v>
      </c>
      <c r="N125" s="4">
        <v>30</v>
      </c>
    </row>
    <row r="126" spans="1:1024" ht="17" customHeight="1">
      <c r="A126" s="19" t="s">
        <v>1109</v>
      </c>
      <c r="B126" s="3">
        <f t="shared" si="1"/>
        <v>270</v>
      </c>
      <c r="C126" s="3">
        <f>SUM(0)</f>
        <v>0</v>
      </c>
      <c r="D126" s="3">
        <v>0</v>
      </c>
      <c r="E126" s="3">
        <v>0</v>
      </c>
      <c r="G126" s="4"/>
      <c r="N126" s="4">
        <v>270</v>
      </c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  <c r="ALN126" s="4"/>
      <c r="ALO126" s="4"/>
      <c r="ALP126" s="4"/>
      <c r="ALQ126" s="4"/>
      <c r="ALR126" s="4"/>
      <c r="ALS126" s="4"/>
      <c r="ALT126" s="4"/>
      <c r="ALU126" s="4"/>
      <c r="ALV126" s="4"/>
      <c r="ALW126" s="4"/>
      <c r="ALX126" s="4"/>
      <c r="ALY126" s="4"/>
      <c r="ALZ126" s="4"/>
      <c r="AMA126" s="4"/>
      <c r="AMB126" s="4"/>
      <c r="AMC126" s="4"/>
      <c r="AMD126" s="4"/>
      <c r="AME126" s="4"/>
      <c r="AMF126" s="4"/>
      <c r="AMG126" s="4"/>
      <c r="AMH126" s="4"/>
      <c r="AMI126" s="4"/>
      <c r="AMJ126" s="4"/>
    </row>
    <row r="127" spans="1:1024" ht="17" customHeight="1">
      <c r="A127" s="20" t="s">
        <v>1385</v>
      </c>
      <c r="B127" s="3">
        <f t="shared" si="1"/>
        <v>268.60000000000002</v>
      </c>
      <c r="C127" s="3">
        <f>SUM(0)</f>
        <v>0</v>
      </c>
      <c r="D127" s="3">
        <f>SUM(53.6)</f>
        <v>53.6</v>
      </c>
      <c r="E127" s="3">
        <f>SUM(30+50+52+83)</f>
        <v>215</v>
      </c>
      <c r="G127" s="4"/>
    </row>
    <row r="128" spans="1:1024" s="4" customFormat="1" ht="17" customHeight="1">
      <c r="A128" s="19" t="s">
        <v>1335</v>
      </c>
      <c r="B128" s="3">
        <f t="shared" si="1"/>
        <v>268</v>
      </c>
      <c r="C128" s="3">
        <f>SUM(32+42+50+64+80)</f>
        <v>268</v>
      </c>
      <c r="D128" s="3"/>
      <c r="E128" s="3">
        <v>0</v>
      </c>
      <c r="G128" s="3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7" customHeight="1">
      <c r="A129" s="21" t="s">
        <v>1320</v>
      </c>
      <c r="B129" s="3">
        <f t="shared" si="1"/>
        <v>267.60000000000002</v>
      </c>
      <c r="C129" s="3">
        <f>SUM(54+53.6+50+80)</f>
        <v>237.6</v>
      </c>
      <c r="D129" s="3">
        <f>SUM(30)</f>
        <v>30</v>
      </c>
      <c r="E129" s="3">
        <v>0</v>
      </c>
    </row>
    <row r="130" spans="1:1024" s="4" customFormat="1" ht="17" customHeight="1">
      <c r="A130" s="19" t="s">
        <v>1336</v>
      </c>
      <c r="B130" s="3">
        <f t="shared" ref="B130:B193" si="3">SUM(C130:V130)</f>
        <v>260</v>
      </c>
      <c r="C130" s="3">
        <f>SUM(100+160)</f>
        <v>260</v>
      </c>
      <c r="D130" s="3"/>
      <c r="E130" s="3">
        <v>0</v>
      </c>
      <c r="G130" s="3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s="4" customFormat="1" ht="17" customHeight="1">
      <c r="A131" s="21" t="s">
        <v>1121</v>
      </c>
      <c r="B131" s="3">
        <f t="shared" si="3"/>
        <v>254</v>
      </c>
      <c r="C131" s="3">
        <f>SUM(35)</f>
        <v>35</v>
      </c>
      <c r="D131" s="3">
        <v>0</v>
      </c>
      <c r="E131" s="3">
        <v>0</v>
      </c>
      <c r="F131" s="4">
        <f>SUM(67)</f>
        <v>67</v>
      </c>
      <c r="G131" s="4">
        <f>SUM(39+62+51)</f>
        <v>152</v>
      </c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7" customHeight="1">
      <c r="A132" s="21" t="s">
        <v>1204</v>
      </c>
      <c r="B132" s="3">
        <f t="shared" si="3"/>
        <v>252.9</v>
      </c>
      <c r="C132" s="3">
        <f>SUM(54+80)</f>
        <v>134</v>
      </c>
      <c r="D132" s="3">
        <f>SUM(52.5)</f>
        <v>52.5</v>
      </c>
      <c r="E132" s="3">
        <f>SUM(33.6+32.8)</f>
        <v>66.400000000000006</v>
      </c>
    </row>
    <row r="133" spans="1:1024" ht="17" customHeight="1">
      <c r="A133" s="21" t="s">
        <v>1305</v>
      </c>
      <c r="B133" s="3">
        <f t="shared" si="3"/>
        <v>250</v>
      </c>
      <c r="C133" s="3">
        <f>SUM(32)</f>
        <v>32</v>
      </c>
      <c r="D133" s="3">
        <f>SUM(49+50+30)</f>
        <v>129</v>
      </c>
      <c r="E133" s="3">
        <f>SUM(53)</f>
        <v>53</v>
      </c>
      <c r="F133" s="4">
        <f>SUM(36)</f>
        <v>36</v>
      </c>
    </row>
    <row r="134" spans="1:1024" s="4" customFormat="1" ht="17" customHeight="1">
      <c r="A134" s="21" t="s">
        <v>1112</v>
      </c>
      <c r="B134" s="3">
        <f t="shared" si="3"/>
        <v>243</v>
      </c>
      <c r="C134" s="3">
        <f>SUM(0)</f>
        <v>0</v>
      </c>
      <c r="D134" s="3">
        <v>0</v>
      </c>
      <c r="E134" s="3">
        <f>SUM(34)</f>
        <v>34</v>
      </c>
      <c r="F134" s="4">
        <f>SUM(39+38+59)</f>
        <v>136</v>
      </c>
      <c r="G134" s="4">
        <f>SUM(34+39)</f>
        <v>73</v>
      </c>
    </row>
    <row r="135" spans="1:1024" s="4" customFormat="1" ht="17" customHeight="1">
      <c r="A135" s="21" t="s">
        <v>1326</v>
      </c>
      <c r="B135" s="3">
        <f t="shared" si="3"/>
        <v>242</v>
      </c>
      <c r="C135" s="3">
        <f>SUM(50+32+48+82)</f>
        <v>212</v>
      </c>
      <c r="D135" s="3">
        <f>SUM(30)</f>
        <v>30</v>
      </c>
      <c r="E135" s="3">
        <v>0</v>
      </c>
      <c r="G135" s="3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s="4" customFormat="1" ht="17" customHeight="1">
      <c r="A136" s="21" t="s">
        <v>1113</v>
      </c>
      <c r="B136" s="3">
        <f t="shared" si="3"/>
        <v>241.5</v>
      </c>
      <c r="C136" s="3">
        <f>SUM(0)</f>
        <v>0</v>
      </c>
      <c r="D136" s="3">
        <v>0</v>
      </c>
      <c r="E136" s="3">
        <v>0</v>
      </c>
      <c r="G136" s="4">
        <f>SUM(80+67)</f>
        <v>147</v>
      </c>
      <c r="H136" s="4">
        <f>SUM(42.5+52)</f>
        <v>94.5</v>
      </c>
    </row>
    <row r="137" spans="1:1024" s="4" customFormat="1" ht="17" customHeight="1">
      <c r="A137" s="19" t="s">
        <v>1316</v>
      </c>
      <c r="B137" s="3">
        <f t="shared" si="3"/>
        <v>240</v>
      </c>
      <c r="C137" s="3">
        <f>SUM(46+54+50+50)</f>
        <v>200</v>
      </c>
      <c r="D137" s="3">
        <f>SUM(40)</f>
        <v>40</v>
      </c>
      <c r="E137" s="3">
        <v>0</v>
      </c>
      <c r="G137" s="3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7" customHeight="1">
      <c r="A138" s="19" t="s">
        <v>1355</v>
      </c>
      <c r="B138" s="3">
        <f t="shared" si="3"/>
        <v>240</v>
      </c>
      <c r="C138" s="3">
        <f>SUM(80+80+80)</f>
        <v>240</v>
      </c>
      <c r="E138" s="3">
        <v>0</v>
      </c>
    </row>
    <row r="139" spans="1:1024" ht="17" customHeight="1">
      <c r="A139" s="19" t="s">
        <v>1356</v>
      </c>
      <c r="B139" s="3">
        <f t="shared" si="3"/>
        <v>240</v>
      </c>
      <c r="C139" s="3">
        <f>SUM(80+80+80)</f>
        <v>240</v>
      </c>
      <c r="E139" s="3">
        <v>0</v>
      </c>
    </row>
    <row r="140" spans="1:1024" s="4" customFormat="1" ht="17" customHeight="1">
      <c r="A140" s="21" t="s">
        <v>1357</v>
      </c>
      <c r="B140" s="3">
        <f t="shared" si="3"/>
        <v>240</v>
      </c>
      <c r="C140" s="3">
        <f>SUM(80+80+80)</f>
        <v>240</v>
      </c>
      <c r="D140" s="3"/>
      <c r="E140" s="3">
        <v>0</v>
      </c>
      <c r="G140" s="3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7" customHeight="1">
      <c r="A141" s="19" t="s">
        <v>1114</v>
      </c>
      <c r="B141" s="3">
        <f t="shared" si="3"/>
        <v>239</v>
      </c>
      <c r="C141" s="3">
        <f>SUM(0)</f>
        <v>0</v>
      </c>
      <c r="D141" s="3">
        <v>0</v>
      </c>
      <c r="E141" s="3">
        <v>0</v>
      </c>
      <c r="G141" s="4"/>
      <c r="L141" s="4">
        <v>39</v>
      </c>
      <c r="M141" s="4">
        <v>30</v>
      </c>
      <c r="N141" s="4">
        <v>109</v>
      </c>
      <c r="P141" s="4">
        <v>31</v>
      </c>
      <c r="S141" s="4">
        <v>30</v>
      </c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</row>
    <row r="142" spans="1:1024" ht="17" customHeight="1">
      <c r="A142" s="19" t="s">
        <v>1304</v>
      </c>
      <c r="B142" s="3">
        <f t="shared" si="3"/>
        <v>238.6</v>
      </c>
      <c r="C142" s="3">
        <f>SUM(31.6+52+81)</f>
        <v>164.6</v>
      </c>
      <c r="D142" s="3">
        <f>SUM(34+40)</f>
        <v>74</v>
      </c>
      <c r="E142" s="3">
        <v>0</v>
      </c>
    </row>
    <row r="143" spans="1:1024" ht="17" customHeight="1">
      <c r="A143" s="19" t="s">
        <v>1115</v>
      </c>
      <c r="B143" s="3">
        <f t="shared" si="3"/>
        <v>234</v>
      </c>
      <c r="C143" s="3">
        <f>SUM(0)</f>
        <v>0</v>
      </c>
      <c r="D143" s="3">
        <v>0</v>
      </c>
      <c r="E143" s="3">
        <v>0</v>
      </c>
      <c r="G143" s="4"/>
      <c r="L143" s="4">
        <v>94</v>
      </c>
      <c r="M143" s="4">
        <v>140</v>
      </c>
    </row>
    <row r="144" spans="1:1024" ht="17" customHeight="1">
      <c r="A144" s="19" t="s">
        <v>1116</v>
      </c>
      <c r="B144" s="3">
        <f t="shared" si="3"/>
        <v>232.35</v>
      </c>
      <c r="C144" s="3">
        <f>SUM(0)</f>
        <v>0</v>
      </c>
      <c r="D144" s="3">
        <v>0</v>
      </c>
      <c r="E144" s="3">
        <v>0</v>
      </c>
      <c r="G144" s="4"/>
      <c r="I144" s="4">
        <v>62.85</v>
      </c>
      <c r="J144" s="4">
        <v>169.5</v>
      </c>
    </row>
    <row r="145" spans="1:1024" ht="17" customHeight="1">
      <c r="A145" s="22" t="s">
        <v>1118</v>
      </c>
      <c r="B145" s="3">
        <f t="shared" si="3"/>
        <v>226</v>
      </c>
      <c r="C145" s="3">
        <f>SUM(0)</f>
        <v>0</v>
      </c>
      <c r="D145" s="3">
        <v>0</v>
      </c>
      <c r="E145" s="3">
        <f>SUM(67)</f>
        <v>67</v>
      </c>
      <c r="F145" s="4">
        <f>SUM(42+50+67)</f>
        <v>159</v>
      </c>
      <c r="G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  <c r="ADR145" s="4"/>
      <c r="ADS145" s="4"/>
      <c r="ADT145" s="4"/>
      <c r="ADU145" s="4"/>
      <c r="ADV145" s="4"/>
      <c r="ADW145" s="4"/>
      <c r="ADX145" s="4"/>
      <c r="ADY145" s="4"/>
      <c r="ADZ145" s="4"/>
      <c r="AEA145" s="4"/>
      <c r="AEB145" s="4"/>
      <c r="AEC145" s="4"/>
      <c r="AED145" s="4"/>
      <c r="AEE145" s="4"/>
      <c r="AEF145" s="4"/>
      <c r="AEG145" s="4"/>
      <c r="AEH145" s="4"/>
      <c r="AEI145" s="4"/>
      <c r="AEJ145" s="4"/>
      <c r="AEK145" s="4"/>
      <c r="AEL145" s="4"/>
      <c r="AEM145" s="4"/>
      <c r="AEN145" s="4"/>
      <c r="AEO145" s="4"/>
      <c r="AEP145" s="4"/>
      <c r="AEQ145" s="4"/>
      <c r="AER145" s="4"/>
      <c r="AES145" s="4"/>
      <c r="AET145" s="4"/>
      <c r="AEU145" s="4"/>
      <c r="AEV145" s="4"/>
      <c r="AEW145" s="4"/>
      <c r="AEX145" s="4"/>
      <c r="AEY145" s="4"/>
      <c r="AEZ145" s="4"/>
      <c r="AFA145" s="4"/>
      <c r="AFB145" s="4"/>
      <c r="AFC145" s="4"/>
      <c r="AFD145" s="4"/>
      <c r="AFE145" s="4"/>
      <c r="AFF145" s="4"/>
      <c r="AFG145" s="4"/>
      <c r="AFH145" s="4"/>
      <c r="AFI145" s="4"/>
      <c r="AFJ145" s="4"/>
      <c r="AFK145" s="4"/>
      <c r="AFL145" s="4"/>
      <c r="AFM145" s="4"/>
      <c r="AFN145" s="4"/>
      <c r="AFO145" s="4"/>
      <c r="AFP145" s="4"/>
      <c r="AFQ145" s="4"/>
      <c r="AFR145" s="4"/>
      <c r="AFS145" s="4"/>
      <c r="AFT145" s="4"/>
      <c r="AFU145" s="4"/>
      <c r="AFV145" s="4"/>
      <c r="AFW145" s="4"/>
      <c r="AFX145" s="4"/>
      <c r="AFY145" s="4"/>
      <c r="AFZ145" s="4"/>
      <c r="AGA145" s="4"/>
      <c r="AGB145" s="4"/>
      <c r="AGC145" s="4"/>
      <c r="AGD145" s="4"/>
      <c r="AGE145" s="4"/>
      <c r="AGF145" s="4"/>
      <c r="AGG145" s="4"/>
      <c r="AGH145" s="4"/>
      <c r="AGI145" s="4"/>
      <c r="AGJ145" s="4"/>
      <c r="AGK145" s="4"/>
      <c r="AGL145" s="4"/>
      <c r="AGM145" s="4"/>
      <c r="AGN145" s="4"/>
      <c r="AGO145" s="4"/>
      <c r="AGP145" s="4"/>
      <c r="AGQ145" s="4"/>
      <c r="AGR145" s="4"/>
      <c r="AGS145" s="4"/>
      <c r="AGT145" s="4"/>
      <c r="AGU145" s="4"/>
      <c r="AGV145" s="4"/>
      <c r="AGW145" s="4"/>
      <c r="AGX145" s="4"/>
      <c r="AGY145" s="4"/>
      <c r="AGZ145" s="4"/>
      <c r="AHA145" s="4"/>
      <c r="AHB145" s="4"/>
      <c r="AHC145" s="4"/>
      <c r="AHD145" s="4"/>
      <c r="AHE145" s="4"/>
      <c r="AHF145" s="4"/>
      <c r="AHG145" s="4"/>
      <c r="AHH145" s="4"/>
      <c r="AHI145" s="4"/>
      <c r="AHJ145" s="4"/>
      <c r="AHK145" s="4"/>
      <c r="AHL145" s="4"/>
      <c r="AHM145" s="4"/>
      <c r="AHN145" s="4"/>
      <c r="AHO145" s="4"/>
      <c r="AHP145" s="4"/>
      <c r="AHQ145" s="4"/>
      <c r="AHR145" s="4"/>
      <c r="AHS145" s="4"/>
      <c r="AHT145" s="4"/>
      <c r="AHU145" s="4"/>
      <c r="AHV145" s="4"/>
      <c r="AHW145" s="4"/>
      <c r="AHX145" s="4"/>
      <c r="AHY145" s="4"/>
      <c r="AHZ145" s="4"/>
      <c r="AIA145" s="4"/>
      <c r="AIB145" s="4"/>
      <c r="AIC145" s="4"/>
      <c r="AID145" s="4"/>
      <c r="AIE145" s="4"/>
      <c r="AIF145" s="4"/>
      <c r="AIG145" s="4"/>
      <c r="AIH145" s="4"/>
      <c r="AII145" s="4"/>
      <c r="AIJ145" s="4"/>
      <c r="AIK145" s="4"/>
      <c r="AIL145" s="4"/>
      <c r="AIM145" s="4"/>
      <c r="AIN145" s="4"/>
      <c r="AIO145" s="4"/>
      <c r="AIP145" s="4"/>
      <c r="AIQ145" s="4"/>
      <c r="AIR145" s="4"/>
      <c r="AIS145" s="4"/>
      <c r="AIT145" s="4"/>
      <c r="AIU145" s="4"/>
      <c r="AIV145" s="4"/>
      <c r="AIW145" s="4"/>
      <c r="AIX145" s="4"/>
      <c r="AIY145" s="4"/>
      <c r="AIZ145" s="4"/>
      <c r="AJA145" s="4"/>
      <c r="AJB145" s="4"/>
      <c r="AJC145" s="4"/>
      <c r="AJD145" s="4"/>
      <c r="AJE145" s="4"/>
      <c r="AJF145" s="4"/>
      <c r="AJG145" s="4"/>
      <c r="AJH145" s="4"/>
      <c r="AJI145" s="4"/>
      <c r="AJJ145" s="4"/>
      <c r="AJK145" s="4"/>
      <c r="AJL145" s="4"/>
      <c r="AJM145" s="4"/>
      <c r="AJN145" s="4"/>
      <c r="AJO145" s="4"/>
      <c r="AJP145" s="4"/>
      <c r="AJQ145" s="4"/>
      <c r="AJR145" s="4"/>
      <c r="AJS145" s="4"/>
      <c r="AJT145" s="4"/>
      <c r="AJU145" s="4"/>
      <c r="AJV145" s="4"/>
      <c r="AJW145" s="4"/>
      <c r="AJX145" s="4"/>
      <c r="AJY145" s="4"/>
      <c r="AJZ145" s="4"/>
      <c r="AKA145" s="4"/>
      <c r="AKB145" s="4"/>
      <c r="AKC145" s="4"/>
      <c r="AKD145" s="4"/>
      <c r="AKE145" s="4"/>
      <c r="AKF145" s="4"/>
      <c r="AKG145" s="4"/>
      <c r="AKH145" s="4"/>
      <c r="AKI145" s="4"/>
      <c r="AKJ145" s="4"/>
      <c r="AKK145" s="4"/>
      <c r="AKL145" s="4"/>
      <c r="AKM145" s="4"/>
      <c r="AKN145" s="4"/>
      <c r="AKO145" s="4"/>
      <c r="AKP145" s="4"/>
      <c r="AKQ145" s="4"/>
      <c r="AKR145" s="4"/>
      <c r="AKS145" s="4"/>
      <c r="AKT145" s="4"/>
      <c r="AKU145" s="4"/>
      <c r="AKV145" s="4"/>
      <c r="AKW145" s="4"/>
      <c r="AKX145" s="4"/>
      <c r="AKY145" s="4"/>
      <c r="AKZ145" s="4"/>
      <c r="ALA145" s="4"/>
      <c r="ALB145" s="4"/>
      <c r="ALC145" s="4"/>
      <c r="ALD145" s="4"/>
      <c r="ALE145" s="4"/>
      <c r="ALF145" s="4"/>
      <c r="ALG145" s="4"/>
      <c r="ALH145" s="4"/>
      <c r="ALI145" s="4"/>
      <c r="ALJ145" s="4"/>
      <c r="ALK145" s="4"/>
      <c r="ALL145" s="4"/>
      <c r="ALM145" s="4"/>
      <c r="ALN145" s="4"/>
      <c r="ALO145" s="4"/>
      <c r="ALP145" s="4"/>
      <c r="ALQ145" s="4"/>
      <c r="ALR145" s="4"/>
      <c r="ALS145" s="4"/>
      <c r="ALT145" s="4"/>
      <c r="ALU145" s="4"/>
      <c r="ALV145" s="4"/>
      <c r="ALW145" s="4"/>
      <c r="ALX145" s="4"/>
      <c r="ALY145" s="4"/>
      <c r="ALZ145" s="4"/>
      <c r="AMA145" s="4"/>
      <c r="AMB145" s="4"/>
      <c r="AMC145" s="4"/>
      <c r="AMD145" s="4"/>
      <c r="AME145" s="4"/>
      <c r="AMF145" s="4"/>
      <c r="AMG145" s="4"/>
      <c r="AMH145" s="4"/>
      <c r="AMI145" s="4"/>
      <c r="AMJ145" s="4"/>
    </row>
    <row r="146" spans="1:1024" ht="17" customHeight="1">
      <c r="A146" s="21" t="s">
        <v>1119</v>
      </c>
      <c r="B146" s="3">
        <f t="shared" si="3"/>
        <v>225.85</v>
      </c>
      <c r="C146" s="3">
        <f>SUM(0)</f>
        <v>0</v>
      </c>
      <c r="D146" s="3">
        <v>0</v>
      </c>
      <c r="E146" s="3">
        <v>0</v>
      </c>
      <c r="G146" s="4"/>
      <c r="I146" s="4">
        <v>118.85</v>
      </c>
      <c r="J146" s="4">
        <v>107</v>
      </c>
    </row>
    <row r="147" spans="1:1024" s="4" customFormat="1" ht="17" customHeight="1">
      <c r="A147" s="22" t="s">
        <v>1162</v>
      </c>
      <c r="B147" s="3">
        <f t="shared" si="3"/>
        <v>220</v>
      </c>
      <c r="C147" s="3">
        <f>SUM(100)</f>
        <v>100</v>
      </c>
      <c r="D147" s="3">
        <v>0</v>
      </c>
      <c r="E147" s="3">
        <f>SUM(120)</f>
        <v>120</v>
      </c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s="4" customFormat="1" ht="17" customHeight="1">
      <c r="A148" s="21" t="s">
        <v>1323</v>
      </c>
      <c r="B148" s="3">
        <f t="shared" si="3"/>
        <v>219.1</v>
      </c>
      <c r="C148" s="3">
        <f>SUM(31.6+55+50)</f>
        <v>136.6</v>
      </c>
      <c r="D148" s="3">
        <f>SUM(30+52.5)</f>
        <v>82.5</v>
      </c>
      <c r="E148" s="3">
        <v>0</v>
      </c>
      <c r="G148" s="3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s="4" customFormat="1" ht="17" customHeight="1">
      <c r="A149" s="19" t="s">
        <v>1306</v>
      </c>
      <c r="B149" s="3">
        <f t="shared" si="3"/>
        <v>218.6</v>
      </c>
      <c r="C149" s="3">
        <f>SUM(53.6+35+50)</f>
        <v>138.6</v>
      </c>
      <c r="D149" s="3">
        <f>SUM(30+50)</f>
        <v>80</v>
      </c>
      <c r="E149" s="3">
        <v>0</v>
      </c>
      <c r="G149" s="3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7" customHeight="1">
      <c r="A150" s="19" t="s">
        <v>1344</v>
      </c>
      <c r="B150" s="3">
        <f t="shared" si="3"/>
        <v>214</v>
      </c>
      <c r="C150" s="3">
        <f>SUM(84+50+80)</f>
        <v>214</v>
      </c>
      <c r="E150" s="3">
        <v>0</v>
      </c>
    </row>
    <row r="151" spans="1:1024" ht="17" customHeight="1">
      <c r="A151" s="21" t="s">
        <v>1122</v>
      </c>
      <c r="B151" s="3">
        <f t="shared" si="3"/>
        <v>213.35</v>
      </c>
      <c r="C151" s="3">
        <f>SUM(0)</f>
        <v>0</v>
      </c>
      <c r="D151" s="3">
        <v>0</v>
      </c>
      <c r="E151" s="3">
        <v>0</v>
      </c>
      <c r="G151" s="4"/>
      <c r="H151" s="4">
        <v>52.5</v>
      </c>
      <c r="I151" s="4">
        <v>160.85</v>
      </c>
    </row>
    <row r="152" spans="1:1024" ht="17" customHeight="1">
      <c r="A152" s="21" t="s">
        <v>1359</v>
      </c>
      <c r="B152" s="3">
        <f t="shared" si="3"/>
        <v>212</v>
      </c>
      <c r="C152" s="3">
        <f>SUM(32+48+50+82)</f>
        <v>212</v>
      </c>
      <c r="E152" s="3">
        <v>0</v>
      </c>
    </row>
    <row r="153" spans="1:1024" ht="17" customHeight="1">
      <c r="A153" s="21" t="s">
        <v>1338</v>
      </c>
      <c r="B153" s="3">
        <f t="shared" si="3"/>
        <v>211.6</v>
      </c>
      <c r="C153" s="3">
        <f>SUM(31.6+50+80+50)</f>
        <v>211.6</v>
      </c>
      <c r="E153" s="3">
        <v>0</v>
      </c>
    </row>
    <row r="154" spans="1:1024" ht="17" customHeight="1">
      <c r="A154" s="21" t="s">
        <v>1322</v>
      </c>
      <c r="B154" s="3">
        <f t="shared" si="3"/>
        <v>209.2</v>
      </c>
      <c r="C154" s="3">
        <f>SUM(46+80.7)</f>
        <v>126.7</v>
      </c>
      <c r="D154" s="3">
        <f>SUM(30+52.5)</f>
        <v>82.5</v>
      </c>
      <c r="E154" s="3">
        <v>0</v>
      </c>
    </row>
    <row r="155" spans="1:1024" ht="17" customHeight="1">
      <c r="A155" s="19" t="s">
        <v>1125</v>
      </c>
      <c r="B155" s="3">
        <f t="shared" si="3"/>
        <v>202</v>
      </c>
      <c r="C155" s="3">
        <f>SUM(0)</f>
        <v>0</v>
      </c>
      <c r="D155" s="3">
        <v>0</v>
      </c>
      <c r="E155" s="3">
        <f>SUM(54)</f>
        <v>54</v>
      </c>
      <c r="F155" s="4">
        <f>SUM(38+51+59)</f>
        <v>148</v>
      </c>
      <c r="G155" s="4"/>
    </row>
    <row r="156" spans="1:1024" ht="17" customHeight="1">
      <c r="A156" s="19" t="s">
        <v>1126</v>
      </c>
      <c r="B156" s="3">
        <f t="shared" si="3"/>
        <v>200.8</v>
      </c>
      <c r="C156" s="3">
        <f>SUM(0)</f>
        <v>0</v>
      </c>
      <c r="D156" s="3">
        <v>0</v>
      </c>
      <c r="E156" s="3">
        <f>SUM(33.6+42.4+42.4+82.4)</f>
        <v>200.8</v>
      </c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  <c r="ALI156" s="4"/>
      <c r="ALJ156" s="4"/>
      <c r="ALK156" s="4"/>
      <c r="ALL156" s="4"/>
      <c r="ALM156" s="4"/>
      <c r="ALN156" s="4"/>
      <c r="ALO156" s="4"/>
      <c r="ALP156" s="4"/>
      <c r="ALQ156" s="4"/>
      <c r="ALR156" s="4"/>
      <c r="ALS156" s="4"/>
      <c r="ALT156" s="4"/>
      <c r="ALU156" s="4"/>
      <c r="ALV156" s="4"/>
      <c r="ALW156" s="4"/>
      <c r="ALX156" s="4"/>
      <c r="ALY156" s="4"/>
      <c r="ALZ156" s="4"/>
      <c r="AMA156" s="4"/>
      <c r="AMB156" s="4"/>
      <c r="AMC156" s="4"/>
      <c r="AMD156" s="4"/>
      <c r="AME156" s="4"/>
      <c r="AMF156" s="4"/>
      <c r="AMG156" s="4"/>
      <c r="AMH156" s="4"/>
      <c r="AMI156" s="4"/>
      <c r="AMJ156" s="4"/>
    </row>
    <row r="157" spans="1:1024" ht="17" customHeight="1">
      <c r="A157" s="19" t="s">
        <v>1358</v>
      </c>
      <c r="B157" s="3">
        <f t="shared" si="3"/>
        <v>200</v>
      </c>
      <c r="C157" s="3">
        <f>SUM(80+120)</f>
        <v>200</v>
      </c>
      <c r="E157" s="3">
        <v>0</v>
      </c>
    </row>
    <row r="158" spans="1:1024" s="4" customFormat="1" ht="17" customHeight="1">
      <c r="A158" s="19" t="s">
        <v>1317</v>
      </c>
      <c r="B158" s="3">
        <f t="shared" si="3"/>
        <v>198.4</v>
      </c>
      <c r="C158" s="3">
        <f>SUM(46+42.4+80)</f>
        <v>168.4</v>
      </c>
      <c r="D158" s="3">
        <f>SUM(30)</f>
        <v>30</v>
      </c>
      <c r="E158" s="3">
        <v>0</v>
      </c>
      <c r="G158" s="3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s="4" customFormat="1" ht="17" customHeight="1">
      <c r="A159" s="22" t="s">
        <v>1129</v>
      </c>
      <c r="B159" s="3">
        <f t="shared" si="3"/>
        <v>196</v>
      </c>
      <c r="C159" s="3">
        <f>SUM(0)</f>
        <v>0</v>
      </c>
      <c r="D159" s="3">
        <v>0</v>
      </c>
      <c r="E159" s="3">
        <f>SUM(50)</f>
        <v>50</v>
      </c>
      <c r="F159" s="4">
        <f>SUM(34+42+34+36)</f>
        <v>146</v>
      </c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7" customHeight="1">
      <c r="A160" s="19" t="s">
        <v>1130</v>
      </c>
      <c r="B160" s="3">
        <f t="shared" si="3"/>
        <v>196</v>
      </c>
      <c r="C160" s="3">
        <f>SUM(0)</f>
        <v>0</v>
      </c>
      <c r="D160" s="3">
        <v>0</v>
      </c>
      <c r="E160" s="3">
        <v>0</v>
      </c>
      <c r="G160" s="4">
        <f>SUM(53+39+62)</f>
        <v>154</v>
      </c>
      <c r="H160" s="4">
        <f>SUM(42)</f>
        <v>42</v>
      </c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  <c r="AMB160" s="4"/>
      <c r="AMC160" s="4"/>
      <c r="AMD160" s="4"/>
      <c r="AME160" s="4"/>
      <c r="AMF160" s="4"/>
      <c r="AMG160" s="4"/>
      <c r="AMH160" s="4"/>
      <c r="AMI160" s="4"/>
      <c r="AMJ160" s="4"/>
    </row>
    <row r="161" spans="1:1024" ht="17" customHeight="1">
      <c r="A161" s="19" t="s">
        <v>1193</v>
      </c>
      <c r="B161" s="3">
        <f t="shared" si="3"/>
        <v>192.5</v>
      </c>
      <c r="C161" s="3">
        <f>SUM(34+31+55)</f>
        <v>120</v>
      </c>
      <c r="D161" s="3">
        <v>0</v>
      </c>
      <c r="E161" s="3">
        <v>0</v>
      </c>
      <c r="G161" s="4">
        <f>SUM(34+38.5)</f>
        <v>72.5</v>
      </c>
    </row>
    <row r="162" spans="1:1024" ht="17" customHeight="1">
      <c r="A162" s="19" t="s">
        <v>1131</v>
      </c>
      <c r="B162" s="3">
        <f t="shared" si="3"/>
        <v>192</v>
      </c>
      <c r="C162" s="3">
        <f>SUM(0)</f>
        <v>0</v>
      </c>
      <c r="D162" s="3">
        <v>0</v>
      </c>
      <c r="E162" s="3">
        <v>0</v>
      </c>
      <c r="G162" s="4"/>
      <c r="L162" s="4">
        <v>39</v>
      </c>
      <c r="M162" s="4">
        <v>92</v>
      </c>
      <c r="N162" s="4">
        <v>30</v>
      </c>
      <c r="O162" s="4">
        <v>31</v>
      </c>
    </row>
    <row r="163" spans="1:1024" ht="17" customHeight="1">
      <c r="A163" s="21" t="s">
        <v>1348</v>
      </c>
      <c r="B163" s="3">
        <f t="shared" si="3"/>
        <v>189</v>
      </c>
      <c r="C163" s="3">
        <f>SUM(34+55+50+50)</f>
        <v>189</v>
      </c>
      <c r="E163" s="3">
        <v>0</v>
      </c>
    </row>
    <row r="164" spans="1:1024" ht="17" customHeight="1">
      <c r="A164" s="19" t="s">
        <v>1142</v>
      </c>
      <c r="B164" s="3">
        <f t="shared" si="3"/>
        <v>187</v>
      </c>
      <c r="C164" s="3">
        <f>SUM(32)</f>
        <v>32</v>
      </c>
      <c r="D164" s="3">
        <v>0</v>
      </c>
      <c r="E164" s="3">
        <f>SUM(46)</f>
        <v>46</v>
      </c>
      <c r="F164" s="4">
        <f>SUM(39+34+36)</f>
        <v>109</v>
      </c>
      <c r="G164" s="4"/>
    </row>
    <row r="165" spans="1:1024" ht="17" customHeight="1">
      <c r="A165" s="19" t="s">
        <v>1133</v>
      </c>
      <c r="B165" s="3">
        <f t="shared" si="3"/>
        <v>185</v>
      </c>
      <c r="C165" s="3">
        <f>SUM(0)</f>
        <v>0</v>
      </c>
      <c r="D165" s="3">
        <v>0</v>
      </c>
      <c r="E165" s="3">
        <v>0</v>
      </c>
      <c r="G165" s="4"/>
      <c r="M165" s="4">
        <v>38</v>
      </c>
      <c r="N165" s="4">
        <v>74</v>
      </c>
      <c r="O165" s="4">
        <v>73</v>
      </c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</row>
    <row r="166" spans="1:1024" ht="17" customHeight="1">
      <c r="A166" s="21" t="s">
        <v>1261</v>
      </c>
      <c r="B166" s="3">
        <f t="shared" si="3"/>
        <v>179.1</v>
      </c>
      <c r="C166" s="3">
        <f>SUM(31.6+35+50)</f>
        <v>116.6</v>
      </c>
      <c r="D166" s="3">
        <f>SUM(30.5)</f>
        <v>30.5</v>
      </c>
      <c r="E166" s="3">
        <f>SUM(32)</f>
        <v>32</v>
      </c>
    </row>
    <row r="167" spans="1:1024" ht="17" customHeight="1">
      <c r="A167" s="21" t="s">
        <v>1134</v>
      </c>
      <c r="B167" s="3">
        <f t="shared" si="3"/>
        <v>176</v>
      </c>
      <c r="C167" s="3">
        <f>SUM(0)</f>
        <v>0</v>
      </c>
      <c r="D167" s="3">
        <v>0</v>
      </c>
      <c r="E167" s="3">
        <v>0</v>
      </c>
      <c r="G167" s="4"/>
      <c r="N167" s="4">
        <v>176</v>
      </c>
    </row>
    <row r="168" spans="1:1024" ht="17" customHeight="1">
      <c r="A168" s="21" t="s">
        <v>1135</v>
      </c>
      <c r="B168" s="3">
        <f t="shared" si="3"/>
        <v>174</v>
      </c>
      <c r="C168" s="3">
        <f>SUM(0)</f>
        <v>0</v>
      </c>
      <c r="D168" s="3">
        <v>0</v>
      </c>
      <c r="E168" s="3">
        <v>0</v>
      </c>
      <c r="G168" s="4"/>
      <c r="M168" s="4">
        <v>174</v>
      </c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  <c r="ADR168" s="4"/>
      <c r="ADS168" s="4"/>
      <c r="ADT168" s="4"/>
      <c r="ADU168" s="4"/>
      <c r="ADV168" s="4"/>
      <c r="ADW168" s="4"/>
      <c r="ADX168" s="4"/>
      <c r="ADY168" s="4"/>
      <c r="ADZ168" s="4"/>
      <c r="AEA168" s="4"/>
      <c r="AEB168" s="4"/>
      <c r="AEC168" s="4"/>
      <c r="AED168" s="4"/>
      <c r="AEE168" s="4"/>
      <c r="AEF168" s="4"/>
      <c r="AEG168" s="4"/>
      <c r="AEH168" s="4"/>
      <c r="AEI168" s="4"/>
      <c r="AEJ168" s="4"/>
      <c r="AEK168" s="4"/>
      <c r="AEL168" s="4"/>
      <c r="AEM168" s="4"/>
      <c r="AEN168" s="4"/>
      <c r="AEO168" s="4"/>
      <c r="AEP168" s="4"/>
      <c r="AEQ168" s="4"/>
      <c r="AER168" s="4"/>
      <c r="AES168" s="4"/>
      <c r="AET168" s="4"/>
      <c r="AEU168" s="4"/>
      <c r="AEV168" s="4"/>
      <c r="AEW168" s="4"/>
      <c r="AEX168" s="4"/>
      <c r="AEY168" s="4"/>
      <c r="AEZ168" s="4"/>
      <c r="AFA168" s="4"/>
      <c r="AFB168" s="4"/>
      <c r="AFC168" s="4"/>
      <c r="AFD168" s="4"/>
      <c r="AFE168" s="4"/>
      <c r="AFF168" s="4"/>
      <c r="AFG168" s="4"/>
      <c r="AFH168" s="4"/>
      <c r="AFI168" s="4"/>
      <c r="AFJ168" s="4"/>
      <c r="AFK168" s="4"/>
      <c r="AFL168" s="4"/>
      <c r="AFM168" s="4"/>
      <c r="AFN168" s="4"/>
      <c r="AFO168" s="4"/>
      <c r="AFP168" s="4"/>
      <c r="AFQ168" s="4"/>
      <c r="AFR168" s="4"/>
      <c r="AFS168" s="4"/>
      <c r="AFT168" s="4"/>
      <c r="AFU168" s="4"/>
      <c r="AFV168" s="4"/>
      <c r="AFW168" s="4"/>
      <c r="AFX168" s="4"/>
      <c r="AFY168" s="4"/>
      <c r="AFZ168" s="4"/>
      <c r="AGA168" s="4"/>
      <c r="AGB168" s="4"/>
      <c r="AGC168" s="4"/>
      <c r="AGD168" s="4"/>
      <c r="AGE168" s="4"/>
      <c r="AGF168" s="4"/>
      <c r="AGG168" s="4"/>
      <c r="AGH168" s="4"/>
      <c r="AGI168" s="4"/>
      <c r="AGJ168" s="4"/>
      <c r="AGK168" s="4"/>
      <c r="AGL168" s="4"/>
      <c r="AGM168" s="4"/>
      <c r="AGN168" s="4"/>
      <c r="AGO168" s="4"/>
      <c r="AGP168" s="4"/>
      <c r="AGQ168" s="4"/>
      <c r="AGR168" s="4"/>
      <c r="AGS168" s="4"/>
      <c r="AGT168" s="4"/>
      <c r="AGU168" s="4"/>
      <c r="AGV168" s="4"/>
      <c r="AGW168" s="4"/>
      <c r="AGX168" s="4"/>
      <c r="AGY168" s="4"/>
      <c r="AGZ168" s="4"/>
      <c r="AHA168" s="4"/>
      <c r="AHB168" s="4"/>
      <c r="AHC168" s="4"/>
      <c r="AHD168" s="4"/>
      <c r="AHE168" s="4"/>
      <c r="AHF168" s="4"/>
      <c r="AHG168" s="4"/>
      <c r="AHH168" s="4"/>
      <c r="AHI168" s="4"/>
      <c r="AHJ168" s="4"/>
      <c r="AHK168" s="4"/>
      <c r="AHL168" s="4"/>
      <c r="AHM168" s="4"/>
      <c r="AHN168" s="4"/>
      <c r="AHO168" s="4"/>
      <c r="AHP168" s="4"/>
      <c r="AHQ168" s="4"/>
      <c r="AHR168" s="4"/>
      <c r="AHS168" s="4"/>
      <c r="AHT168" s="4"/>
      <c r="AHU168" s="4"/>
      <c r="AHV168" s="4"/>
      <c r="AHW168" s="4"/>
      <c r="AHX168" s="4"/>
      <c r="AHY168" s="4"/>
      <c r="AHZ168" s="4"/>
      <c r="AIA168" s="4"/>
      <c r="AIB168" s="4"/>
      <c r="AIC168" s="4"/>
      <c r="AID168" s="4"/>
      <c r="AIE168" s="4"/>
      <c r="AIF168" s="4"/>
      <c r="AIG168" s="4"/>
      <c r="AIH168" s="4"/>
      <c r="AII168" s="4"/>
      <c r="AIJ168" s="4"/>
      <c r="AIK168" s="4"/>
      <c r="AIL168" s="4"/>
      <c r="AIM168" s="4"/>
      <c r="AIN168" s="4"/>
      <c r="AIO168" s="4"/>
      <c r="AIP168" s="4"/>
      <c r="AIQ168" s="4"/>
      <c r="AIR168" s="4"/>
      <c r="AIS168" s="4"/>
      <c r="AIT168" s="4"/>
      <c r="AIU168" s="4"/>
      <c r="AIV168" s="4"/>
      <c r="AIW168" s="4"/>
      <c r="AIX168" s="4"/>
      <c r="AIY168" s="4"/>
      <c r="AIZ168" s="4"/>
      <c r="AJA168" s="4"/>
      <c r="AJB168" s="4"/>
      <c r="AJC168" s="4"/>
      <c r="AJD168" s="4"/>
      <c r="AJE168" s="4"/>
      <c r="AJF168" s="4"/>
      <c r="AJG168" s="4"/>
      <c r="AJH168" s="4"/>
      <c r="AJI168" s="4"/>
      <c r="AJJ168" s="4"/>
      <c r="AJK168" s="4"/>
      <c r="AJL168" s="4"/>
      <c r="AJM168" s="4"/>
      <c r="AJN168" s="4"/>
      <c r="AJO168" s="4"/>
      <c r="AJP168" s="4"/>
      <c r="AJQ168" s="4"/>
      <c r="AJR168" s="4"/>
      <c r="AJS168" s="4"/>
      <c r="AJT168" s="4"/>
      <c r="AJU168" s="4"/>
      <c r="AJV168" s="4"/>
      <c r="AJW168" s="4"/>
      <c r="AJX168" s="4"/>
      <c r="AJY168" s="4"/>
      <c r="AJZ168" s="4"/>
      <c r="AKA168" s="4"/>
      <c r="AKB168" s="4"/>
      <c r="AKC168" s="4"/>
      <c r="AKD168" s="4"/>
      <c r="AKE168" s="4"/>
      <c r="AKF168" s="4"/>
      <c r="AKG168" s="4"/>
      <c r="AKH168" s="4"/>
      <c r="AKI168" s="4"/>
      <c r="AKJ168" s="4"/>
      <c r="AKK168" s="4"/>
      <c r="AKL168" s="4"/>
      <c r="AKM168" s="4"/>
      <c r="AKN168" s="4"/>
      <c r="AKO168" s="4"/>
      <c r="AKP168" s="4"/>
      <c r="AKQ168" s="4"/>
      <c r="AKR168" s="4"/>
      <c r="AKS168" s="4"/>
      <c r="AKT168" s="4"/>
      <c r="AKU168" s="4"/>
      <c r="AKV168" s="4"/>
      <c r="AKW168" s="4"/>
      <c r="AKX168" s="4"/>
      <c r="AKY168" s="4"/>
      <c r="AKZ168" s="4"/>
      <c r="ALA168" s="4"/>
      <c r="ALB168" s="4"/>
      <c r="ALC168" s="4"/>
      <c r="ALD168" s="4"/>
      <c r="ALE168" s="4"/>
      <c r="ALF168" s="4"/>
      <c r="ALG168" s="4"/>
      <c r="ALH168" s="4"/>
      <c r="ALI168" s="4"/>
      <c r="ALJ168" s="4"/>
      <c r="ALK168" s="4"/>
      <c r="ALL168" s="4"/>
      <c r="ALM168" s="4"/>
      <c r="ALN168" s="4"/>
      <c r="ALO168" s="4"/>
      <c r="ALP168" s="4"/>
      <c r="ALQ168" s="4"/>
      <c r="ALR168" s="4"/>
      <c r="ALS168" s="4"/>
      <c r="ALT168" s="4"/>
      <c r="ALU168" s="4"/>
      <c r="ALV168" s="4"/>
      <c r="ALW168" s="4"/>
      <c r="ALX168" s="4"/>
      <c r="ALY168" s="4"/>
      <c r="ALZ168" s="4"/>
      <c r="AMA168" s="4"/>
      <c r="AMB168" s="4"/>
      <c r="AMC168" s="4"/>
      <c r="AMD168" s="4"/>
      <c r="AME168" s="4"/>
      <c r="AMF168" s="4"/>
      <c r="AMG168" s="4"/>
      <c r="AMH168" s="4"/>
      <c r="AMI168" s="4"/>
      <c r="AMJ168" s="4"/>
    </row>
    <row r="169" spans="1:1024" s="4" customFormat="1" ht="17" customHeight="1">
      <c r="A169" s="19" t="s">
        <v>1136</v>
      </c>
      <c r="B169" s="3">
        <f t="shared" si="3"/>
        <v>174</v>
      </c>
      <c r="C169" s="3">
        <f>SUM(0)</f>
        <v>0</v>
      </c>
      <c r="D169" s="3">
        <v>0</v>
      </c>
      <c r="E169" s="3">
        <v>0</v>
      </c>
      <c r="G169" s="4">
        <f>SUM(34+54)</f>
        <v>88</v>
      </c>
      <c r="H169" s="4">
        <v>86</v>
      </c>
    </row>
    <row r="170" spans="1:1024" ht="17" customHeight="1">
      <c r="A170" s="19" t="s">
        <v>1137</v>
      </c>
      <c r="B170" s="3">
        <f t="shared" si="3"/>
        <v>172.6</v>
      </c>
      <c r="C170" s="3">
        <f>SUM(0)</f>
        <v>0</v>
      </c>
      <c r="D170" s="3">
        <v>0</v>
      </c>
      <c r="E170" s="3">
        <v>0</v>
      </c>
      <c r="F170" s="4">
        <f>SUM(53.6+51)</f>
        <v>104.6</v>
      </c>
      <c r="G170" s="4">
        <f>SUM(34+34)</f>
        <v>68</v>
      </c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  <c r="ADR170" s="4"/>
      <c r="ADS170" s="4"/>
      <c r="ADT170" s="4"/>
      <c r="ADU170" s="4"/>
      <c r="ADV170" s="4"/>
      <c r="ADW170" s="4"/>
      <c r="ADX170" s="4"/>
      <c r="ADY170" s="4"/>
      <c r="ADZ170" s="4"/>
      <c r="AEA170" s="4"/>
      <c r="AEB170" s="4"/>
      <c r="AEC170" s="4"/>
      <c r="AED170" s="4"/>
      <c r="AEE170" s="4"/>
      <c r="AEF170" s="4"/>
      <c r="AEG170" s="4"/>
      <c r="AEH170" s="4"/>
      <c r="AEI170" s="4"/>
      <c r="AEJ170" s="4"/>
      <c r="AEK170" s="4"/>
      <c r="AEL170" s="4"/>
      <c r="AEM170" s="4"/>
      <c r="AEN170" s="4"/>
      <c r="AEO170" s="4"/>
      <c r="AEP170" s="4"/>
      <c r="AEQ170" s="4"/>
      <c r="AER170" s="4"/>
      <c r="AES170" s="4"/>
      <c r="AET170" s="4"/>
      <c r="AEU170" s="4"/>
      <c r="AEV170" s="4"/>
      <c r="AEW170" s="4"/>
      <c r="AEX170" s="4"/>
      <c r="AEY170" s="4"/>
      <c r="AEZ170" s="4"/>
      <c r="AFA170" s="4"/>
      <c r="AFB170" s="4"/>
      <c r="AFC170" s="4"/>
      <c r="AFD170" s="4"/>
      <c r="AFE170" s="4"/>
      <c r="AFF170" s="4"/>
      <c r="AFG170" s="4"/>
      <c r="AFH170" s="4"/>
      <c r="AFI170" s="4"/>
      <c r="AFJ170" s="4"/>
      <c r="AFK170" s="4"/>
      <c r="AFL170" s="4"/>
      <c r="AFM170" s="4"/>
      <c r="AFN170" s="4"/>
      <c r="AFO170" s="4"/>
      <c r="AFP170" s="4"/>
      <c r="AFQ170" s="4"/>
      <c r="AFR170" s="4"/>
      <c r="AFS170" s="4"/>
      <c r="AFT170" s="4"/>
      <c r="AFU170" s="4"/>
      <c r="AFV170" s="4"/>
      <c r="AFW170" s="4"/>
      <c r="AFX170" s="4"/>
      <c r="AFY170" s="4"/>
      <c r="AFZ170" s="4"/>
      <c r="AGA170" s="4"/>
      <c r="AGB170" s="4"/>
      <c r="AGC170" s="4"/>
      <c r="AGD170" s="4"/>
      <c r="AGE170" s="4"/>
      <c r="AGF170" s="4"/>
      <c r="AGG170" s="4"/>
      <c r="AGH170" s="4"/>
      <c r="AGI170" s="4"/>
      <c r="AGJ170" s="4"/>
      <c r="AGK170" s="4"/>
      <c r="AGL170" s="4"/>
      <c r="AGM170" s="4"/>
      <c r="AGN170" s="4"/>
      <c r="AGO170" s="4"/>
      <c r="AGP170" s="4"/>
      <c r="AGQ170" s="4"/>
      <c r="AGR170" s="4"/>
      <c r="AGS170" s="4"/>
      <c r="AGT170" s="4"/>
      <c r="AGU170" s="4"/>
      <c r="AGV170" s="4"/>
      <c r="AGW170" s="4"/>
      <c r="AGX170" s="4"/>
      <c r="AGY170" s="4"/>
      <c r="AGZ170" s="4"/>
      <c r="AHA170" s="4"/>
      <c r="AHB170" s="4"/>
      <c r="AHC170" s="4"/>
      <c r="AHD170" s="4"/>
      <c r="AHE170" s="4"/>
      <c r="AHF170" s="4"/>
      <c r="AHG170" s="4"/>
      <c r="AHH170" s="4"/>
      <c r="AHI170" s="4"/>
      <c r="AHJ170" s="4"/>
      <c r="AHK170" s="4"/>
      <c r="AHL170" s="4"/>
      <c r="AHM170" s="4"/>
      <c r="AHN170" s="4"/>
      <c r="AHO170" s="4"/>
      <c r="AHP170" s="4"/>
      <c r="AHQ170" s="4"/>
      <c r="AHR170" s="4"/>
      <c r="AHS170" s="4"/>
      <c r="AHT170" s="4"/>
      <c r="AHU170" s="4"/>
      <c r="AHV170" s="4"/>
      <c r="AHW170" s="4"/>
      <c r="AHX170" s="4"/>
      <c r="AHY170" s="4"/>
      <c r="AHZ170" s="4"/>
      <c r="AIA170" s="4"/>
      <c r="AIB170" s="4"/>
      <c r="AIC170" s="4"/>
      <c r="AID170" s="4"/>
      <c r="AIE170" s="4"/>
      <c r="AIF170" s="4"/>
      <c r="AIG170" s="4"/>
      <c r="AIH170" s="4"/>
      <c r="AII170" s="4"/>
      <c r="AIJ170" s="4"/>
      <c r="AIK170" s="4"/>
      <c r="AIL170" s="4"/>
      <c r="AIM170" s="4"/>
      <c r="AIN170" s="4"/>
      <c r="AIO170" s="4"/>
      <c r="AIP170" s="4"/>
      <c r="AIQ170" s="4"/>
      <c r="AIR170" s="4"/>
      <c r="AIS170" s="4"/>
      <c r="AIT170" s="4"/>
      <c r="AIU170" s="4"/>
      <c r="AIV170" s="4"/>
      <c r="AIW170" s="4"/>
      <c r="AIX170" s="4"/>
      <c r="AIY170" s="4"/>
      <c r="AIZ170" s="4"/>
      <c r="AJA170" s="4"/>
      <c r="AJB170" s="4"/>
      <c r="AJC170" s="4"/>
      <c r="AJD170" s="4"/>
      <c r="AJE170" s="4"/>
      <c r="AJF170" s="4"/>
      <c r="AJG170" s="4"/>
      <c r="AJH170" s="4"/>
      <c r="AJI170" s="4"/>
      <c r="AJJ170" s="4"/>
      <c r="AJK170" s="4"/>
      <c r="AJL170" s="4"/>
      <c r="AJM170" s="4"/>
      <c r="AJN170" s="4"/>
      <c r="AJO170" s="4"/>
      <c r="AJP170" s="4"/>
      <c r="AJQ170" s="4"/>
      <c r="AJR170" s="4"/>
      <c r="AJS170" s="4"/>
      <c r="AJT170" s="4"/>
      <c r="AJU170" s="4"/>
      <c r="AJV170" s="4"/>
      <c r="AJW170" s="4"/>
      <c r="AJX170" s="4"/>
      <c r="AJY170" s="4"/>
      <c r="AJZ170" s="4"/>
      <c r="AKA170" s="4"/>
      <c r="AKB170" s="4"/>
      <c r="AKC170" s="4"/>
      <c r="AKD170" s="4"/>
      <c r="AKE170" s="4"/>
      <c r="AKF170" s="4"/>
      <c r="AKG170" s="4"/>
      <c r="AKH170" s="4"/>
      <c r="AKI170" s="4"/>
      <c r="AKJ170" s="4"/>
      <c r="AKK170" s="4"/>
      <c r="AKL170" s="4"/>
      <c r="AKM170" s="4"/>
      <c r="AKN170" s="4"/>
      <c r="AKO170" s="4"/>
      <c r="AKP170" s="4"/>
      <c r="AKQ170" s="4"/>
      <c r="AKR170" s="4"/>
      <c r="AKS170" s="4"/>
      <c r="AKT170" s="4"/>
      <c r="AKU170" s="4"/>
      <c r="AKV170" s="4"/>
      <c r="AKW170" s="4"/>
      <c r="AKX170" s="4"/>
      <c r="AKY170" s="4"/>
      <c r="AKZ170" s="4"/>
      <c r="ALA170" s="4"/>
      <c r="ALB170" s="4"/>
      <c r="ALC170" s="4"/>
      <c r="ALD170" s="4"/>
      <c r="ALE170" s="4"/>
      <c r="ALF170" s="4"/>
      <c r="ALG170" s="4"/>
      <c r="ALH170" s="4"/>
      <c r="ALI170" s="4"/>
      <c r="ALJ170" s="4"/>
      <c r="ALK170" s="4"/>
      <c r="ALL170" s="4"/>
      <c r="ALM170" s="4"/>
      <c r="ALN170" s="4"/>
      <c r="ALO170" s="4"/>
      <c r="ALP170" s="4"/>
      <c r="ALQ170" s="4"/>
      <c r="ALR170" s="4"/>
      <c r="ALS170" s="4"/>
      <c r="ALT170" s="4"/>
      <c r="ALU170" s="4"/>
      <c r="ALV170" s="4"/>
      <c r="ALW170" s="4"/>
      <c r="ALX170" s="4"/>
      <c r="ALY170" s="4"/>
      <c r="ALZ170" s="4"/>
      <c r="AMA170" s="4"/>
      <c r="AMB170" s="4"/>
      <c r="AMC170" s="4"/>
      <c r="AMD170" s="4"/>
      <c r="AME170" s="4"/>
      <c r="AMF170" s="4"/>
      <c r="AMG170" s="4"/>
      <c r="AMH170" s="4"/>
      <c r="AMI170" s="4"/>
      <c r="AMJ170" s="4"/>
    </row>
    <row r="171" spans="1:1024" ht="17" customHeight="1">
      <c r="A171" s="19" t="s">
        <v>1341</v>
      </c>
      <c r="B171" s="3">
        <f t="shared" si="3"/>
        <v>172.6</v>
      </c>
      <c r="C171" s="3">
        <f>SUM(31.6+36+50+55)</f>
        <v>172.6</v>
      </c>
      <c r="E171" s="3">
        <v>0</v>
      </c>
    </row>
    <row r="172" spans="1:1024" ht="17" customHeight="1">
      <c r="A172" s="19" t="s">
        <v>1138</v>
      </c>
      <c r="B172" s="3">
        <f t="shared" si="3"/>
        <v>172</v>
      </c>
      <c r="C172" s="3">
        <f>SUM(0)</f>
        <v>0</v>
      </c>
      <c r="D172" s="3">
        <v>0</v>
      </c>
      <c r="E172" s="3">
        <v>0</v>
      </c>
      <c r="G172" s="4"/>
      <c r="L172" s="4">
        <v>32</v>
      </c>
      <c r="M172" s="4">
        <v>140</v>
      </c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  <c r="ADR172" s="4"/>
      <c r="ADS172" s="4"/>
      <c r="ADT172" s="4"/>
      <c r="ADU172" s="4"/>
      <c r="ADV172" s="4"/>
      <c r="ADW172" s="4"/>
      <c r="ADX172" s="4"/>
      <c r="ADY172" s="4"/>
      <c r="ADZ172" s="4"/>
      <c r="AEA172" s="4"/>
      <c r="AEB172" s="4"/>
      <c r="AEC172" s="4"/>
      <c r="AED172" s="4"/>
      <c r="AEE172" s="4"/>
      <c r="AEF172" s="4"/>
      <c r="AEG172" s="4"/>
      <c r="AEH172" s="4"/>
      <c r="AEI172" s="4"/>
      <c r="AEJ172" s="4"/>
      <c r="AEK172" s="4"/>
      <c r="AEL172" s="4"/>
      <c r="AEM172" s="4"/>
      <c r="AEN172" s="4"/>
      <c r="AEO172" s="4"/>
      <c r="AEP172" s="4"/>
      <c r="AEQ172" s="4"/>
      <c r="AER172" s="4"/>
      <c r="AES172" s="4"/>
      <c r="AET172" s="4"/>
      <c r="AEU172" s="4"/>
      <c r="AEV172" s="4"/>
      <c r="AEW172" s="4"/>
      <c r="AEX172" s="4"/>
      <c r="AEY172" s="4"/>
      <c r="AEZ172" s="4"/>
      <c r="AFA172" s="4"/>
      <c r="AFB172" s="4"/>
      <c r="AFC172" s="4"/>
      <c r="AFD172" s="4"/>
      <c r="AFE172" s="4"/>
      <c r="AFF172" s="4"/>
      <c r="AFG172" s="4"/>
      <c r="AFH172" s="4"/>
      <c r="AFI172" s="4"/>
      <c r="AFJ172" s="4"/>
      <c r="AFK172" s="4"/>
      <c r="AFL172" s="4"/>
      <c r="AFM172" s="4"/>
      <c r="AFN172" s="4"/>
      <c r="AFO172" s="4"/>
      <c r="AFP172" s="4"/>
      <c r="AFQ172" s="4"/>
      <c r="AFR172" s="4"/>
      <c r="AFS172" s="4"/>
      <c r="AFT172" s="4"/>
      <c r="AFU172" s="4"/>
      <c r="AFV172" s="4"/>
      <c r="AFW172" s="4"/>
      <c r="AFX172" s="4"/>
      <c r="AFY172" s="4"/>
      <c r="AFZ172" s="4"/>
      <c r="AGA172" s="4"/>
      <c r="AGB172" s="4"/>
      <c r="AGC172" s="4"/>
      <c r="AGD172" s="4"/>
      <c r="AGE172" s="4"/>
      <c r="AGF172" s="4"/>
      <c r="AGG172" s="4"/>
      <c r="AGH172" s="4"/>
      <c r="AGI172" s="4"/>
      <c r="AGJ172" s="4"/>
      <c r="AGK172" s="4"/>
      <c r="AGL172" s="4"/>
      <c r="AGM172" s="4"/>
      <c r="AGN172" s="4"/>
      <c r="AGO172" s="4"/>
      <c r="AGP172" s="4"/>
      <c r="AGQ172" s="4"/>
      <c r="AGR172" s="4"/>
      <c r="AGS172" s="4"/>
      <c r="AGT172" s="4"/>
      <c r="AGU172" s="4"/>
      <c r="AGV172" s="4"/>
      <c r="AGW172" s="4"/>
      <c r="AGX172" s="4"/>
      <c r="AGY172" s="4"/>
      <c r="AGZ172" s="4"/>
      <c r="AHA172" s="4"/>
      <c r="AHB172" s="4"/>
      <c r="AHC172" s="4"/>
      <c r="AHD172" s="4"/>
      <c r="AHE172" s="4"/>
      <c r="AHF172" s="4"/>
      <c r="AHG172" s="4"/>
      <c r="AHH172" s="4"/>
      <c r="AHI172" s="4"/>
      <c r="AHJ172" s="4"/>
      <c r="AHK172" s="4"/>
      <c r="AHL172" s="4"/>
      <c r="AHM172" s="4"/>
      <c r="AHN172" s="4"/>
      <c r="AHO172" s="4"/>
      <c r="AHP172" s="4"/>
      <c r="AHQ172" s="4"/>
      <c r="AHR172" s="4"/>
      <c r="AHS172" s="4"/>
      <c r="AHT172" s="4"/>
      <c r="AHU172" s="4"/>
      <c r="AHV172" s="4"/>
      <c r="AHW172" s="4"/>
      <c r="AHX172" s="4"/>
      <c r="AHY172" s="4"/>
      <c r="AHZ172" s="4"/>
      <c r="AIA172" s="4"/>
      <c r="AIB172" s="4"/>
      <c r="AIC172" s="4"/>
      <c r="AID172" s="4"/>
      <c r="AIE172" s="4"/>
      <c r="AIF172" s="4"/>
      <c r="AIG172" s="4"/>
      <c r="AIH172" s="4"/>
      <c r="AII172" s="4"/>
      <c r="AIJ172" s="4"/>
      <c r="AIK172" s="4"/>
      <c r="AIL172" s="4"/>
      <c r="AIM172" s="4"/>
      <c r="AIN172" s="4"/>
      <c r="AIO172" s="4"/>
      <c r="AIP172" s="4"/>
      <c r="AIQ172" s="4"/>
      <c r="AIR172" s="4"/>
      <c r="AIS172" s="4"/>
      <c r="AIT172" s="4"/>
      <c r="AIU172" s="4"/>
      <c r="AIV172" s="4"/>
      <c r="AIW172" s="4"/>
      <c r="AIX172" s="4"/>
      <c r="AIY172" s="4"/>
      <c r="AIZ172" s="4"/>
      <c r="AJA172" s="4"/>
      <c r="AJB172" s="4"/>
      <c r="AJC172" s="4"/>
      <c r="AJD172" s="4"/>
      <c r="AJE172" s="4"/>
      <c r="AJF172" s="4"/>
      <c r="AJG172" s="4"/>
      <c r="AJH172" s="4"/>
      <c r="AJI172" s="4"/>
      <c r="AJJ172" s="4"/>
      <c r="AJK172" s="4"/>
      <c r="AJL172" s="4"/>
      <c r="AJM172" s="4"/>
      <c r="AJN172" s="4"/>
      <c r="AJO172" s="4"/>
      <c r="AJP172" s="4"/>
      <c r="AJQ172" s="4"/>
      <c r="AJR172" s="4"/>
      <c r="AJS172" s="4"/>
      <c r="AJT172" s="4"/>
      <c r="AJU172" s="4"/>
      <c r="AJV172" s="4"/>
      <c r="AJW172" s="4"/>
      <c r="AJX172" s="4"/>
      <c r="AJY172" s="4"/>
      <c r="AJZ172" s="4"/>
      <c r="AKA172" s="4"/>
      <c r="AKB172" s="4"/>
      <c r="AKC172" s="4"/>
      <c r="AKD172" s="4"/>
      <c r="AKE172" s="4"/>
      <c r="AKF172" s="4"/>
      <c r="AKG172" s="4"/>
      <c r="AKH172" s="4"/>
      <c r="AKI172" s="4"/>
      <c r="AKJ172" s="4"/>
      <c r="AKK172" s="4"/>
      <c r="AKL172" s="4"/>
      <c r="AKM172" s="4"/>
      <c r="AKN172" s="4"/>
      <c r="AKO172" s="4"/>
      <c r="AKP172" s="4"/>
      <c r="AKQ172" s="4"/>
      <c r="AKR172" s="4"/>
      <c r="AKS172" s="4"/>
      <c r="AKT172" s="4"/>
      <c r="AKU172" s="4"/>
      <c r="AKV172" s="4"/>
      <c r="AKW172" s="4"/>
      <c r="AKX172" s="4"/>
      <c r="AKY172" s="4"/>
      <c r="AKZ172" s="4"/>
      <c r="ALA172" s="4"/>
      <c r="ALB172" s="4"/>
      <c r="ALC172" s="4"/>
      <c r="ALD172" s="4"/>
      <c r="ALE172" s="4"/>
      <c r="ALF172" s="4"/>
      <c r="ALG172" s="4"/>
      <c r="ALH172" s="4"/>
      <c r="ALI172" s="4"/>
      <c r="ALJ172" s="4"/>
      <c r="ALK172" s="4"/>
      <c r="ALL172" s="4"/>
      <c r="ALM172" s="4"/>
      <c r="ALN172" s="4"/>
      <c r="ALO172" s="4"/>
      <c r="ALP172" s="4"/>
      <c r="ALQ172" s="4"/>
      <c r="ALR172" s="4"/>
      <c r="ALS172" s="4"/>
      <c r="ALT172" s="4"/>
      <c r="ALU172" s="4"/>
      <c r="ALV172" s="4"/>
      <c r="ALW172" s="4"/>
      <c r="ALX172" s="4"/>
      <c r="ALY172" s="4"/>
      <c r="ALZ172" s="4"/>
      <c r="AMA172" s="4"/>
      <c r="AMB172" s="4"/>
      <c r="AMC172" s="4"/>
      <c r="AMD172" s="4"/>
      <c r="AME172" s="4"/>
      <c r="AMF172" s="4"/>
      <c r="AMG172" s="4"/>
      <c r="AMH172" s="4"/>
      <c r="AMI172" s="4"/>
      <c r="AMJ172" s="4"/>
    </row>
    <row r="173" spans="1:1024" ht="17" customHeight="1">
      <c r="A173" s="21" t="s">
        <v>1139</v>
      </c>
      <c r="B173" s="3">
        <f t="shared" si="3"/>
        <v>168</v>
      </c>
      <c r="C173" s="3">
        <f>SUM(0)</f>
        <v>0</v>
      </c>
      <c r="D173" s="3">
        <v>0</v>
      </c>
      <c r="E173" s="3">
        <v>0</v>
      </c>
      <c r="F173" s="4">
        <f>SUM(50)</f>
        <v>50</v>
      </c>
      <c r="G173" s="4">
        <f>SUM(39+45+34)</f>
        <v>118</v>
      </c>
    </row>
    <row r="174" spans="1:1024" ht="17" customHeight="1">
      <c r="A174" s="19" t="s">
        <v>1140</v>
      </c>
      <c r="B174" s="3">
        <f t="shared" si="3"/>
        <v>167</v>
      </c>
      <c r="C174" s="3">
        <f>SUM(0)</f>
        <v>0</v>
      </c>
      <c r="D174" s="3">
        <v>0</v>
      </c>
      <c r="E174" s="3">
        <v>0</v>
      </c>
      <c r="G174" s="4"/>
      <c r="L174" s="4">
        <v>135</v>
      </c>
      <c r="M174" s="4">
        <v>32</v>
      </c>
    </row>
    <row r="175" spans="1:1024" ht="17" customHeight="1">
      <c r="A175" s="19" t="s">
        <v>1274</v>
      </c>
      <c r="B175" s="3">
        <f t="shared" si="3"/>
        <v>166</v>
      </c>
      <c r="C175" s="3">
        <f>SUM(36+50+48)</f>
        <v>134</v>
      </c>
      <c r="D175" s="3">
        <v>0</v>
      </c>
      <c r="E175" s="3">
        <f>SUM(32)</f>
        <v>32</v>
      </c>
    </row>
    <row r="176" spans="1:1024" ht="17" customHeight="1">
      <c r="A176" s="19" t="s">
        <v>1141</v>
      </c>
      <c r="B176" s="3">
        <f t="shared" si="3"/>
        <v>165</v>
      </c>
      <c r="C176" s="3">
        <f>SUM(0)</f>
        <v>0</v>
      </c>
      <c r="D176" s="3">
        <v>0</v>
      </c>
      <c r="E176" s="3">
        <v>0</v>
      </c>
      <c r="G176" s="4"/>
      <c r="N176" s="4">
        <v>165</v>
      </c>
    </row>
    <row r="177" spans="1:1024" ht="17" customHeight="1">
      <c r="A177" s="21" t="s">
        <v>1318</v>
      </c>
      <c r="B177" s="3">
        <f t="shared" si="3"/>
        <v>164</v>
      </c>
      <c r="C177" s="3">
        <f>SUM(50+32)</f>
        <v>82</v>
      </c>
      <c r="D177" s="3">
        <f>SUM(30+52)</f>
        <v>82</v>
      </c>
      <c r="E177" s="3">
        <v>0</v>
      </c>
    </row>
    <row r="178" spans="1:1024" ht="17" customHeight="1">
      <c r="A178" s="19" t="s">
        <v>1309</v>
      </c>
      <c r="B178" s="3">
        <f t="shared" si="3"/>
        <v>162.5</v>
      </c>
      <c r="C178" s="3">
        <f t="shared" ref="C178:C183" si="4">SUM(0)</f>
        <v>0</v>
      </c>
      <c r="D178" s="3">
        <f>SUM(82.5+80)</f>
        <v>162.5</v>
      </c>
      <c r="E178" s="3">
        <v>0</v>
      </c>
    </row>
    <row r="179" spans="1:1024" ht="17" customHeight="1">
      <c r="A179" s="19" t="s">
        <v>1143</v>
      </c>
      <c r="B179" s="3">
        <f t="shared" si="3"/>
        <v>148</v>
      </c>
      <c r="C179" s="3">
        <f t="shared" si="4"/>
        <v>0</v>
      </c>
      <c r="D179" s="3">
        <v>0</v>
      </c>
      <c r="E179" s="3">
        <v>0</v>
      </c>
      <c r="G179" s="4">
        <f>SUM(34+62+52)</f>
        <v>148</v>
      </c>
    </row>
    <row r="180" spans="1:1024" s="4" customFormat="1" ht="17" customHeight="1">
      <c r="A180" s="19" t="s">
        <v>1144</v>
      </c>
      <c r="B180" s="3">
        <f t="shared" si="3"/>
        <v>146</v>
      </c>
      <c r="C180" s="3">
        <f t="shared" si="4"/>
        <v>0</v>
      </c>
      <c r="D180" s="3">
        <v>0</v>
      </c>
      <c r="E180" s="3">
        <v>0</v>
      </c>
      <c r="M180" s="4">
        <v>146</v>
      </c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s="4" customFormat="1" ht="17" customHeight="1">
      <c r="A181" s="19" t="s">
        <v>1145</v>
      </c>
      <c r="B181" s="3">
        <f t="shared" si="3"/>
        <v>146</v>
      </c>
      <c r="C181" s="3">
        <f t="shared" si="4"/>
        <v>0</v>
      </c>
      <c r="D181" s="3">
        <v>0</v>
      </c>
      <c r="E181" s="3">
        <v>0</v>
      </c>
      <c r="G181" s="4">
        <f>SUM(39+45+62)</f>
        <v>146</v>
      </c>
    </row>
    <row r="182" spans="1:1024" ht="17" customHeight="1">
      <c r="A182" s="22" t="s">
        <v>1146</v>
      </c>
      <c r="B182" s="3">
        <f t="shared" si="3"/>
        <v>145.6</v>
      </c>
      <c r="C182" s="3">
        <f t="shared" si="4"/>
        <v>0</v>
      </c>
      <c r="D182" s="3">
        <v>0</v>
      </c>
      <c r="E182" s="3">
        <f>SUM(54)</f>
        <v>54</v>
      </c>
      <c r="F182" s="4">
        <f>SUM(30+31.6)</f>
        <v>61.6</v>
      </c>
      <c r="G182" s="4">
        <f>SUM(30)</f>
        <v>30</v>
      </c>
    </row>
    <row r="183" spans="1:1024" ht="17" customHeight="1">
      <c r="A183" s="19" t="s">
        <v>1147</v>
      </c>
      <c r="B183" s="3">
        <f t="shared" si="3"/>
        <v>144</v>
      </c>
      <c r="C183" s="3">
        <f t="shared" si="4"/>
        <v>0</v>
      </c>
      <c r="D183" s="3">
        <v>0</v>
      </c>
      <c r="E183" s="3">
        <v>0</v>
      </c>
      <c r="G183" s="4"/>
      <c r="N183" s="4">
        <v>34</v>
      </c>
      <c r="S183" s="4">
        <v>80</v>
      </c>
      <c r="T183" s="4">
        <v>30</v>
      </c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  <c r="AGV183" s="4"/>
      <c r="AGW183" s="4"/>
      <c r="AGX183" s="4"/>
      <c r="AGY183" s="4"/>
      <c r="AGZ183" s="4"/>
      <c r="AHA183" s="4"/>
      <c r="AHB183" s="4"/>
      <c r="AHC183" s="4"/>
      <c r="AHD183" s="4"/>
      <c r="AHE183" s="4"/>
      <c r="AHF183" s="4"/>
      <c r="AHG183" s="4"/>
      <c r="AHH183" s="4"/>
      <c r="AHI183" s="4"/>
      <c r="AHJ183" s="4"/>
      <c r="AHK183" s="4"/>
      <c r="AHL183" s="4"/>
      <c r="AHM183" s="4"/>
      <c r="AHN183" s="4"/>
      <c r="AHO183" s="4"/>
      <c r="AHP183" s="4"/>
      <c r="AHQ183" s="4"/>
      <c r="AHR183" s="4"/>
      <c r="AHS183" s="4"/>
      <c r="AHT183" s="4"/>
      <c r="AHU183" s="4"/>
      <c r="AHV183" s="4"/>
      <c r="AHW183" s="4"/>
      <c r="AHX183" s="4"/>
      <c r="AHY183" s="4"/>
      <c r="AHZ183" s="4"/>
      <c r="AIA183" s="4"/>
      <c r="AIB183" s="4"/>
      <c r="AIC183" s="4"/>
      <c r="AID183" s="4"/>
      <c r="AIE183" s="4"/>
      <c r="AIF183" s="4"/>
      <c r="AIG183" s="4"/>
      <c r="AIH183" s="4"/>
      <c r="AII183" s="4"/>
      <c r="AIJ183" s="4"/>
      <c r="AIK183" s="4"/>
      <c r="AIL183" s="4"/>
      <c r="AIM183" s="4"/>
      <c r="AIN183" s="4"/>
      <c r="AIO183" s="4"/>
      <c r="AIP183" s="4"/>
      <c r="AIQ183" s="4"/>
      <c r="AIR183" s="4"/>
      <c r="AIS183" s="4"/>
      <c r="AIT183" s="4"/>
      <c r="AIU183" s="4"/>
      <c r="AIV183" s="4"/>
      <c r="AIW183" s="4"/>
      <c r="AIX183" s="4"/>
      <c r="AIY183" s="4"/>
      <c r="AIZ183" s="4"/>
      <c r="AJA183" s="4"/>
      <c r="AJB183" s="4"/>
      <c r="AJC183" s="4"/>
      <c r="AJD183" s="4"/>
      <c r="AJE183" s="4"/>
      <c r="AJF183" s="4"/>
      <c r="AJG183" s="4"/>
      <c r="AJH183" s="4"/>
      <c r="AJI183" s="4"/>
      <c r="AJJ183" s="4"/>
      <c r="AJK183" s="4"/>
      <c r="AJL183" s="4"/>
      <c r="AJM183" s="4"/>
      <c r="AJN183" s="4"/>
      <c r="AJO183" s="4"/>
      <c r="AJP183" s="4"/>
      <c r="AJQ183" s="4"/>
      <c r="AJR183" s="4"/>
      <c r="AJS183" s="4"/>
      <c r="AJT183" s="4"/>
      <c r="AJU183" s="4"/>
      <c r="AJV183" s="4"/>
      <c r="AJW183" s="4"/>
      <c r="AJX183" s="4"/>
      <c r="AJY183" s="4"/>
      <c r="AJZ183" s="4"/>
      <c r="AKA183" s="4"/>
      <c r="AKB183" s="4"/>
      <c r="AKC183" s="4"/>
      <c r="AKD183" s="4"/>
      <c r="AKE183" s="4"/>
      <c r="AKF183" s="4"/>
      <c r="AKG183" s="4"/>
      <c r="AKH183" s="4"/>
      <c r="AKI183" s="4"/>
      <c r="AKJ183" s="4"/>
      <c r="AKK183" s="4"/>
      <c r="AKL183" s="4"/>
      <c r="AKM183" s="4"/>
      <c r="AKN183" s="4"/>
      <c r="AKO183" s="4"/>
      <c r="AKP183" s="4"/>
      <c r="AKQ183" s="4"/>
      <c r="AKR183" s="4"/>
      <c r="AKS183" s="4"/>
      <c r="AKT183" s="4"/>
      <c r="AKU183" s="4"/>
      <c r="AKV183" s="4"/>
      <c r="AKW183" s="4"/>
      <c r="AKX183" s="4"/>
      <c r="AKY183" s="4"/>
      <c r="AKZ183" s="4"/>
      <c r="ALA183" s="4"/>
      <c r="ALB183" s="4"/>
      <c r="ALC183" s="4"/>
      <c r="ALD183" s="4"/>
      <c r="ALE183" s="4"/>
      <c r="ALF183" s="4"/>
      <c r="ALG183" s="4"/>
      <c r="ALH183" s="4"/>
      <c r="ALI183" s="4"/>
      <c r="ALJ183" s="4"/>
      <c r="ALK183" s="4"/>
      <c r="ALL183" s="4"/>
      <c r="ALM183" s="4"/>
      <c r="ALN183" s="4"/>
      <c r="ALO183" s="4"/>
      <c r="ALP183" s="4"/>
      <c r="ALQ183" s="4"/>
      <c r="ALR183" s="4"/>
      <c r="ALS183" s="4"/>
      <c r="ALT183" s="4"/>
      <c r="ALU183" s="4"/>
      <c r="ALV183" s="4"/>
      <c r="ALW183" s="4"/>
      <c r="ALX183" s="4"/>
      <c r="ALY183" s="4"/>
      <c r="ALZ183" s="4"/>
      <c r="AMA183" s="4"/>
      <c r="AMB183" s="4"/>
      <c r="AMC183" s="4"/>
      <c r="AMD183" s="4"/>
      <c r="AME183" s="4"/>
      <c r="AMF183" s="4"/>
      <c r="AMG183" s="4"/>
      <c r="AMH183" s="4"/>
      <c r="AMI183" s="4"/>
      <c r="AMJ183" s="4"/>
    </row>
    <row r="184" spans="1:1024" ht="17" customHeight="1">
      <c r="A184" s="19" t="s">
        <v>1372</v>
      </c>
      <c r="B184" s="3">
        <f t="shared" si="3"/>
        <v>137</v>
      </c>
      <c r="C184" s="3">
        <f>SUM(34+48+55)</f>
        <v>137</v>
      </c>
      <c r="E184" s="3">
        <v>0</v>
      </c>
    </row>
    <row r="185" spans="1:1024" ht="17" customHeight="1">
      <c r="A185" s="19" t="s">
        <v>1148</v>
      </c>
      <c r="B185" s="3">
        <f t="shared" si="3"/>
        <v>136</v>
      </c>
      <c r="C185" s="3">
        <f>SUM(0)</f>
        <v>0</v>
      </c>
      <c r="D185" s="3">
        <v>0</v>
      </c>
      <c r="E185" s="3">
        <v>0</v>
      </c>
      <c r="G185" s="4">
        <f>SUM(34+51+51)</f>
        <v>136</v>
      </c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  <c r="AGV185" s="4"/>
      <c r="AGW185" s="4"/>
      <c r="AGX185" s="4"/>
      <c r="AGY185" s="4"/>
      <c r="AGZ185" s="4"/>
      <c r="AHA185" s="4"/>
      <c r="AHB185" s="4"/>
      <c r="AHC185" s="4"/>
      <c r="AHD185" s="4"/>
      <c r="AHE185" s="4"/>
      <c r="AHF185" s="4"/>
      <c r="AHG185" s="4"/>
      <c r="AHH185" s="4"/>
      <c r="AHI185" s="4"/>
      <c r="AHJ185" s="4"/>
      <c r="AHK185" s="4"/>
      <c r="AHL185" s="4"/>
      <c r="AHM185" s="4"/>
      <c r="AHN185" s="4"/>
      <c r="AHO185" s="4"/>
      <c r="AHP185" s="4"/>
      <c r="AHQ185" s="4"/>
      <c r="AHR185" s="4"/>
      <c r="AHS185" s="4"/>
      <c r="AHT185" s="4"/>
      <c r="AHU185" s="4"/>
      <c r="AHV185" s="4"/>
      <c r="AHW185" s="4"/>
      <c r="AHX185" s="4"/>
      <c r="AHY185" s="4"/>
      <c r="AHZ185" s="4"/>
      <c r="AIA185" s="4"/>
      <c r="AIB185" s="4"/>
      <c r="AIC185" s="4"/>
      <c r="AID185" s="4"/>
      <c r="AIE185" s="4"/>
      <c r="AIF185" s="4"/>
      <c r="AIG185" s="4"/>
      <c r="AIH185" s="4"/>
      <c r="AII185" s="4"/>
      <c r="AIJ185" s="4"/>
      <c r="AIK185" s="4"/>
      <c r="AIL185" s="4"/>
      <c r="AIM185" s="4"/>
      <c r="AIN185" s="4"/>
      <c r="AIO185" s="4"/>
      <c r="AIP185" s="4"/>
      <c r="AIQ185" s="4"/>
      <c r="AIR185" s="4"/>
      <c r="AIS185" s="4"/>
      <c r="AIT185" s="4"/>
      <c r="AIU185" s="4"/>
      <c r="AIV185" s="4"/>
      <c r="AIW185" s="4"/>
      <c r="AIX185" s="4"/>
      <c r="AIY185" s="4"/>
      <c r="AIZ185" s="4"/>
      <c r="AJA185" s="4"/>
      <c r="AJB185" s="4"/>
      <c r="AJC185" s="4"/>
      <c r="AJD185" s="4"/>
      <c r="AJE185" s="4"/>
      <c r="AJF185" s="4"/>
      <c r="AJG185" s="4"/>
      <c r="AJH185" s="4"/>
      <c r="AJI185" s="4"/>
      <c r="AJJ185" s="4"/>
      <c r="AJK185" s="4"/>
      <c r="AJL185" s="4"/>
      <c r="AJM185" s="4"/>
      <c r="AJN185" s="4"/>
      <c r="AJO185" s="4"/>
      <c r="AJP185" s="4"/>
      <c r="AJQ185" s="4"/>
      <c r="AJR185" s="4"/>
      <c r="AJS185" s="4"/>
      <c r="AJT185" s="4"/>
      <c r="AJU185" s="4"/>
      <c r="AJV185" s="4"/>
      <c r="AJW185" s="4"/>
      <c r="AJX185" s="4"/>
      <c r="AJY185" s="4"/>
      <c r="AJZ185" s="4"/>
      <c r="AKA185" s="4"/>
      <c r="AKB185" s="4"/>
      <c r="AKC185" s="4"/>
      <c r="AKD185" s="4"/>
      <c r="AKE185" s="4"/>
      <c r="AKF185" s="4"/>
      <c r="AKG185" s="4"/>
      <c r="AKH185" s="4"/>
      <c r="AKI185" s="4"/>
      <c r="AKJ185" s="4"/>
      <c r="AKK185" s="4"/>
      <c r="AKL185" s="4"/>
      <c r="AKM185" s="4"/>
      <c r="AKN185" s="4"/>
      <c r="AKO185" s="4"/>
      <c r="AKP185" s="4"/>
      <c r="AKQ185" s="4"/>
      <c r="AKR185" s="4"/>
      <c r="AKS185" s="4"/>
      <c r="AKT185" s="4"/>
      <c r="AKU185" s="4"/>
      <c r="AKV185" s="4"/>
      <c r="AKW185" s="4"/>
      <c r="AKX185" s="4"/>
      <c r="AKY185" s="4"/>
      <c r="AKZ185" s="4"/>
      <c r="ALA185" s="4"/>
      <c r="ALB185" s="4"/>
      <c r="ALC185" s="4"/>
      <c r="ALD185" s="4"/>
      <c r="ALE185" s="4"/>
      <c r="ALF185" s="4"/>
      <c r="ALG185" s="4"/>
      <c r="ALH185" s="4"/>
      <c r="ALI185" s="4"/>
      <c r="ALJ185" s="4"/>
      <c r="ALK185" s="4"/>
      <c r="ALL185" s="4"/>
      <c r="ALM185" s="4"/>
      <c r="ALN185" s="4"/>
      <c r="ALO185" s="4"/>
      <c r="ALP185" s="4"/>
      <c r="ALQ185" s="4"/>
      <c r="ALR185" s="4"/>
      <c r="ALS185" s="4"/>
      <c r="ALT185" s="4"/>
      <c r="ALU185" s="4"/>
      <c r="ALV185" s="4"/>
      <c r="ALW185" s="4"/>
      <c r="ALX185" s="4"/>
      <c r="ALY185" s="4"/>
      <c r="ALZ185" s="4"/>
      <c r="AMA185" s="4"/>
      <c r="AMB185" s="4"/>
      <c r="AMC185" s="4"/>
      <c r="AMD185" s="4"/>
      <c r="AME185" s="4"/>
      <c r="AMF185" s="4"/>
      <c r="AMG185" s="4"/>
      <c r="AMH185" s="4"/>
      <c r="AMI185" s="4"/>
      <c r="AMJ185" s="4"/>
    </row>
    <row r="186" spans="1:1024" ht="17" customHeight="1">
      <c r="A186" s="19" t="s">
        <v>1149</v>
      </c>
      <c r="B186" s="3">
        <f t="shared" si="3"/>
        <v>136</v>
      </c>
      <c r="C186" s="3">
        <f>SUM(0)</f>
        <v>0</v>
      </c>
      <c r="D186" s="3">
        <v>0</v>
      </c>
      <c r="E186" s="3">
        <v>0</v>
      </c>
      <c r="F186" s="4">
        <f>SUM(34+52+50)</f>
        <v>136</v>
      </c>
      <c r="G186" s="4"/>
    </row>
    <row r="187" spans="1:1024" ht="17" customHeight="1">
      <c r="A187" s="19" t="s">
        <v>1337</v>
      </c>
      <c r="B187" s="3">
        <f t="shared" si="3"/>
        <v>133</v>
      </c>
      <c r="C187" s="3">
        <f>SUM(31.6+59+42.4)</f>
        <v>133</v>
      </c>
      <c r="E187" s="3">
        <v>0</v>
      </c>
    </row>
    <row r="188" spans="1:1024" ht="17" customHeight="1">
      <c r="A188" s="21" t="s">
        <v>1324</v>
      </c>
      <c r="B188" s="3">
        <f t="shared" si="3"/>
        <v>132.5</v>
      </c>
      <c r="C188" s="3">
        <f>SUM(50)</f>
        <v>50</v>
      </c>
      <c r="D188" s="3">
        <f>SUM(30+52.5)</f>
        <v>82.5</v>
      </c>
      <c r="E188" s="3">
        <v>0</v>
      </c>
    </row>
    <row r="189" spans="1:1024" ht="17" customHeight="1">
      <c r="A189" s="19" t="s">
        <v>1152</v>
      </c>
      <c r="B189" s="3">
        <f t="shared" si="3"/>
        <v>128.6</v>
      </c>
      <c r="C189" s="3">
        <f>SUM(0)</f>
        <v>0</v>
      </c>
      <c r="D189" s="3">
        <v>0</v>
      </c>
      <c r="E189" s="3">
        <v>0</v>
      </c>
      <c r="F189" s="4">
        <f>SUM(48.4+30.6+49.6)</f>
        <v>128.6</v>
      </c>
      <c r="G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  <c r="AGV189" s="4"/>
      <c r="AGW189" s="4"/>
      <c r="AGX189" s="4"/>
      <c r="AGY189" s="4"/>
      <c r="AGZ189" s="4"/>
      <c r="AHA189" s="4"/>
      <c r="AHB189" s="4"/>
      <c r="AHC189" s="4"/>
      <c r="AHD189" s="4"/>
      <c r="AHE189" s="4"/>
      <c r="AHF189" s="4"/>
      <c r="AHG189" s="4"/>
      <c r="AHH189" s="4"/>
      <c r="AHI189" s="4"/>
      <c r="AHJ189" s="4"/>
      <c r="AHK189" s="4"/>
      <c r="AHL189" s="4"/>
      <c r="AHM189" s="4"/>
      <c r="AHN189" s="4"/>
      <c r="AHO189" s="4"/>
      <c r="AHP189" s="4"/>
      <c r="AHQ189" s="4"/>
      <c r="AHR189" s="4"/>
      <c r="AHS189" s="4"/>
      <c r="AHT189" s="4"/>
      <c r="AHU189" s="4"/>
      <c r="AHV189" s="4"/>
      <c r="AHW189" s="4"/>
      <c r="AHX189" s="4"/>
      <c r="AHY189" s="4"/>
      <c r="AHZ189" s="4"/>
      <c r="AIA189" s="4"/>
      <c r="AIB189" s="4"/>
      <c r="AIC189" s="4"/>
      <c r="AID189" s="4"/>
      <c r="AIE189" s="4"/>
      <c r="AIF189" s="4"/>
      <c r="AIG189" s="4"/>
      <c r="AIH189" s="4"/>
      <c r="AII189" s="4"/>
      <c r="AIJ189" s="4"/>
      <c r="AIK189" s="4"/>
      <c r="AIL189" s="4"/>
      <c r="AIM189" s="4"/>
      <c r="AIN189" s="4"/>
      <c r="AIO189" s="4"/>
      <c r="AIP189" s="4"/>
      <c r="AIQ189" s="4"/>
      <c r="AIR189" s="4"/>
      <c r="AIS189" s="4"/>
      <c r="AIT189" s="4"/>
      <c r="AIU189" s="4"/>
      <c r="AIV189" s="4"/>
      <c r="AIW189" s="4"/>
      <c r="AIX189" s="4"/>
      <c r="AIY189" s="4"/>
      <c r="AIZ189" s="4"/>
      <c r="AJA189" s="4"/>
      <c r="AJB189" s="4"/>
      <c r="AJC189" s="4"/>
      <c r="AJD189" s="4"/>
      <c r="AJE189" s="4"/>
      <c r="AJF189" s="4"/>
      <c r="AJG189" s="4"/>
      <c r="AJH189" s="4"/>
      <c r="AJI189" s="4"/>
      <c r="AJJ189" s="4"/>
      <c r="AJK189" s="4"/>
      <c r="AJL189" s="4"/>
      <c r="AJM189" s="4"/>
      <c r="AJN189" s="4"/>
      <c r="AJO189" s="4"/>
      <c r="AJP189" s="4"/>
      <c r="AJQ189" s="4"/>
      <c r="AJR189" s="4"/>
      <c r="AJS189" s="4"/>
      <c r="AJT189" s="4"/>
      <c r="AJU189" s="4"/>
      <c r="AJV189" s="4"/>
      <c r="AJW189" s="4"/>
      <c r="AJX189" s="4"/>
      <c r="AJY189" s="4"/>
      <c r="AJZ189" s="4"/>
      <c r="AKA189" s="4"/>
      <c r="AKB189" s="4"/>
      <c r="AKC189" s="4"/>
      <c r="AKD189" s="4"/>
      <c r="AKE189" s="4"/>
      <c r="AKF189" s="4"/>
      <c r="AKG189" s="4"/>
      <c r="AKH189" s="4"/>
      <c r="AKI189" s="4"/>
      <c r="AKJ189" s="4"/>
      <c r="AKK189" s="4"/>
      <c r="AKL189" s="4"/>
      <c r="AKM189" s="4"/>
      <c r="AKN189" s="4"/>
      <c r="AKO189" s="4"/>
      <c r="AKP189" s="4"/>
      <c r="AKQ189" s="4"/>
      <c r="AKR189" s="4"/>
      <c r="AKS189" s="4"/>
      <c r="AKT189" s="4"/>
      <c r="AKU189" s="4"/>
      <c r="AKV189" s="4"/>
      <c r="AKW189" s="4"/>
      <c r="AKX189" s="4"/>
      <c r="AKY189" s="4"/>
      <c r="AKZ189" s="4"/>
      <c r="ALA189" s="4"/>
      <c r="ALB189" s="4"/>
      <c r="ALC189" s="4"/>
      <c r="ALD189" s="4"/>
      <c r="ALE189" s="4"/>
      <c r="ALF189" s="4"/>
      <c r="ALG189" s="4"/>
      <c r="ALH189" s="4"/>
      <c r="ALI189" s="4"/>
      <c r="ALJ189" s="4"/>
      <c r="ALK189" s="4"/>
      <c r="ALL189" s="4"/>
      <c r="ALM189" s="4"/>
      <c r="ALN189" s="4"/>
      <c r="ALO189" s="4"/>
      <c r="ALP189" s="4"/>
      <c r="ALQ189" s="4"/>
      <c r="ALR189" s="4"/>
      <c r="ALS189" s="4"/>
      <c r="ALT189" s="4"/>
      <c r="ALU189" s="4"/>
      <c r="ALV189" s="4"/>
      <c r="ALW189" s="4"/>
      <c r="ALX189" s="4"/>
      <c r="ALY189" s="4"/>
      <c r="ALZ189" s="4"/>
      <c r="AMA189" s="4"/>
      <c r="AMB189" s="4"/>
      <c r="AMC189" s="4"/>
      <c r="AMD189" s="4"/>
      <c r="AME189" s="4"/>
      <c r="AMF189" s="4"/>
      <c r="AMG189" s="4"/>
      <c r="AMH189" s="4"/>
      <c r="AMI189" s="4"/>
      <c r="AMJ189" s="4"/>
    </row>
    <row r="190" spans="1:1024" ht="17" customHeight="1">
      <c r="A190" s="19" t="s">
        <v>1153</v>
      </c>
      <c r="B190" s="3">
        <f t="shared" si="3"/>
        <v>128.6</v>
      </c>
      <c r="C190" s="3">
        <f>SUM(0)</f>
        <v>0</v>
      </c>
      <c r="D190" s="3">
        <v>0</v>
      </c>
      <c r="E190" s="3">
        <v>0</v>
      </c>
      <c r="F190" s="4">
        <f>SUM(30.6+48.4+49.6)</f>
        <v>128.6</v>
      </c>
      <c r="G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  <c r="ALN190" s="4"/>
      <c r="ALO190" s="4"/>
      <c r="ALP190" s="4"/>
      <c r="ALQ190" s="4"/>
      <c r="ALR190" s="4"/>
      <c r="ALS190" s="4"/>
      <c r="ALT190" s="4"/>
      <c r="ALU190" s="4"/>
      <c r="ALV190" s="4"/>
      <c r="ALW190" s="4"/>
      <c r="ALX190" s="4"/>
      <c r="ALY190" s="4"/>
      <c r="ALZ190" s="4"/>
      <c r="AMA190" s="4"/>
      <c r="AMB190" s="4"/>
      <c r="AMC190" s="4"/>
      <c r="AMD190" s="4"/>
      <c r="AME190" s="4"/>
      <c r="AMF190" s="4"/>
      <c r="AMG190" s="4"/>
      <c r="AMH190" s="4"/>
      <c r="AMI190" s="4"/>
      <c r="AMJ190" s="4"/>
    </row>
    <row r="191" spans="1:1024" ht="17" customHeight="1">
      <c r="A191" s="19" t="s">
        <v>1154</v>
      </c>
      <c r="B191" s="3">
        <f t="shared" si="3"/>
        <v>128</v>
      </c>
      <c r="C191" s="3">
        <f>SUM(0)</f>
        <v>0</v>
      </c>
      <c r="D191" s="3">
        <v>0</v>
      </c>
      <c r="E191" s="3">
        <v>0</v>
      </c>
      <c r="G191" s="4"/>
      <c r="M191" s="4">
        <v>128</v>
      </c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  <c r="AMF191" s="4"/>
      <c r="AMG191" s="4"/>
      <c r="AMH191" s="4"/>
      <c r="AMI191" s="4"/>
      <c r="AMJ191" s="4"/>
    </row>
    <row r="192" spans="1:1024" ht="17" customHeight="1">
      <c r="A192" s="19" t="s">
        <v>1353</v>
      </c>
      <c r="B192" s="3">
        <f t="shared" si="3"/>
        <v>126</v>
      </c>
      <c r="C192" s="3">
        <f>SUM(30+48+48)</f>
        <v>126</v>
      </c>
      <c r="E192" s="3">
        <v>0</v>
      </c>
    </row>
    <row r="193" spans="1:1024" ht="17" customHeight="1">
      <c r="A193" s="19" t="s">
        <v>1354</v>
      </c>
      <c r="B193" s="3">
        <f t="shared" si="3"/>
        <v>126</v>
      </c>
      <c r="C193" s="3">
        <f>SUM(30+48+48)</f>
        <v>126</v>
      </c>
      <c r="E193" s="3">
        <v>0</v>
      </c>
    </row>
    <row r="194" spans="1:1024" s="4" customFormat="1" ht="17" customHeight="1">
      <c r="A194" s="21" t="s">
        <v>1155</v>
      </c>
      <c r="B194" s="3">
        <f t="shared" ref="B194:B257" si="5">SUM(C194:V194)</f>
        <v>125</v>
      </c>
      <c r="C194" s="3">
        <f>SUM(0)</f>
        <v>0</v>
      </c>
      <c r="D194" s="3">
        <v>0</v>
      </c>
      <c r="E194" s="3">
        <v>0</v>
      </c>
      <c r="H194" s="4">
        <v>30</v>
      </c>
      <c r="I194" s="4">
        <v>26</v>
      </c>
      <c r="L194" s="4">
        <v>69</v>
      </c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7" customHeight="1">
      <c r="A195" s="22" t="s">
        <v>1157</v>
      </c>
      <c r="B195" s="3">
        <f t="shared" si="5"/>
        <v>125</v>
      </c>
      <c r="C195" s="3">
        <f>SUM(0)</f>
        <v>0</v>
      </c>
      <c r="D195" s="3">
        <v>0</v>
      </c>
      <c r="E195" s="3">
        <v>0</v>
      </c>
      <c r="F195" s="4">
        <f>SUM(34+34+57)</f>
        <v>125</v>
      </c>
      <c r="G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"/>
      <c r="OC195" s="4"/>
      <c r="OD195" s="4"/>
      <c r="OE195" s="4"/>
      <c r="OF195" s="4"/>
      <c r="OG195" s="4"/>
      <c r="OH195" s="4"/>
      <c r="OI195" s="4"/>
      <c r="OJ195" s="4"/>
      <c r="OK195" s="4"/>
      <c r="OL195" s="4"/>
      <c r="OM195" s="4"/>
      <c r="ON195" s="4"/>
      <c r="OO195" s="4"/>
      <c r="OP195" s="4"/>
      <c r="OQ195" s="4"/>
      <c r="OR195" s="4"/>
      <c r="OS195" s="4"/>
      <c r="OT195" s="4"/>
      <c r="OU195" s="4"/>
      <c r="OV195" s="4"/>
      <c r="OW195" s="4"/>
      <c r="OX195" s="4"/>
      <c r="OY195" s="4"/>
      <c r="OZ195" s="4"/>
      <c r="PA195" s="4"/>
      <c r="PB195" s="4"/>
      <c r="PC195" s="4"/>
      <c r="PD195" s="4"/>
      <c r="PE195" s="4"/>
      <c r="PF195" s="4"/>
      <c r="PG195" s="4"/>
      <c r="PH195" s="4"/>
      <c r="PI195" s="4"/>
      <c r="PJ195" s="4"/>
      <c r="PK195" s="4"/>
      <c r="PL195" s="4"/>
      <c r="PM195" s="4"/>
      <c r="PN195" s="4"/>
      <c r="PO195" s="4"/>
      <c r="PP195" s="4"/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G195" s="4"/>
      <c r="QH195" s="4"/>
      <c r="QI195" s="4"/>
      <c r="QJ195" s="4"/>
      <c r="QK195" s="4"/>
      <c r="QL195" s="4"/>
      <c r="QM195" s="4"/>
      <c r="QN195" s="4"/>
      <c r="QO195" s="4"/>
      <c r="QP195" s="4"/>
      <c r="QQ195" s="4"/>
      <c r="QR195" s="4"/>
      <c r="QS195" s="4"/>
      <c r="QT195" s="4"/>
      <c r="QU195" s="4"/>
      <c r="QV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  <c r="SJ195" s="4"/>
      <c r="SK195" s="4"/>
      <c r="SL195" s="4"/>
      <c r="SM195" s="4"/>
      <c r="SN195" s="4"/>
      <c r="SO195" s="4"/>
      <c r="SP195" s="4"/>
      <c r="SQ195" s="4"/>
      <c r="SR195" s="4"/>
      <c r="SS195" s="4"/>
      <c r="ST195" s="4"/>
      <c r="SU195" s="4"/>
      <c r="SV195" s="4"/>
      <c r="SW195" s="4"/>
      <c r="SX195" s="4"/>
      <c r="SY195" s="4"/>
      <c r="SZ195" s="4"/>
      <c r="TA195" s="4"/>
      <c r="TB195" s="4"/>
      <c r="TC195" s="4"/>
      <c r="TD195" s="4"/>
      <c r="TE195" s="4"/>
      <c r="TF195" s="4"/>
      <c r="TG195" s="4"/>
      <c r="TH195" s="4"/>
      <c r="TI195" s="4"/>
      <c r="TJ195" s="4"/>
      <c r="TK195" s="4"/>
      <c r="TL195" s="4"/>
      <c r="TM195" s="4"/>
      <c r="TN195" s="4"/>
      <c r="TO195" s="4"/>
      <c r="TP195" s="4"/>
      <c r="TQ195" s="4"/>
      <c r="TR195" s="4"/>
      <c r="TS195" s="4"/>
      <c r="TT195" s="4"/>
      <c r="TU195" s="4"/>
      <c r="TV195" s="4"/>
      <c r="TW195" s="4"/>
      <c r="TX195" s="4"/>
      <c r="TY195" s="4"/>
      <c r="TZ195" s="4"/>
      <c r="UA195" s="4"/>
      <c r="UB195" s="4"/>
      <c r="UC195" s="4"/>
      <c r="UD195" s="4"/>
      <c r="UE195" s="4"/>
      <c r="UF195" s="4"/>
      <c r="UG195" s="4"/>
      <c r="UH195" s="4"/>
      <c r="UI195" s="4"/>
      <c r="UJ195" s="4"/>
      <c r="UK195" s="4"/>
      <c r="UL195" s="4"/>
      <c r="UM195" s="4"/>
      <c r="UN195" s="4"/>
      <c r="UO195" s="4"/>
      <c r="UP195" s="4"/>
      <c r="UQ195" s="4"/>
      <c r="UR195" s="4"/>
      <c r="US195" s="4"/>
      <c r="UT195" s="4"/>
      <c r="UU195" s="4"/>
      <c r="UV195" s="4"/>
      <c r="UW195" s="4"/>
      <c r="UX195" s="4"/>
      <c r="UY195" s="4"/>
      <c r="UZ195" s="4"/>
      <c r="VA195" s="4"/>
      <c r="VB195" s="4"/>
      <c r="VC195" s="4"/>
      <c r="VD195" s="4"/>
      <c r="VE195" s="4"/>
      <c r="VF195" s="4"/>
      <c r="VG195" s="4"/>
      <c r="VH195" s="4"/>
      <c r="VI195" s="4"/>
      <c r="VJ195" s="4"/>
      <c r="VK195" s="4"/>
      <c r="VL195" s="4"/>
      <c r="VM195" s="4"/>
      <c r="VN195" s="4"/>
      <c r="VO195" s="4"/>
      <c r="VP195" s="4"/>
      <c r="VQ195" s="4"/>
      <c r="VR195" s="4"/>
      <c r="VS195" s="4"/>
      <c r="VT195" s="4"/>
      <c r="VU195" s="4"/>
      <c r="VV195" s="4"/>
      <c r="VW195" s="4"/>
      <c r="VX195" s="4"/>
      <c r="VY195" s="4"/>
      <c r="VZ195" s="4"/>
      <c r="WA195" s="4"/>
      <c r="WB195" s="4"/>
      <c r="WC195" s="4"/>
      <c r="WD195" s="4"/>
      <c r="WE195" s="4"/>
      <c r="WF195" s="4"/>
      <c r="WG195" s="4"/>
      <c r="WH195" s="4"/>
      <c r="WI195" s="4"/>
      <c r="WJ195" s="4"/>
      <c r="WK195" s="4"/>
      <c r="WL195" s="4"/>
      <c r="WM195" s="4"/>
      <c r="WN195" s="4"/>
      <c r="WO195" s="4"/>
      <c r="WP195" s="4"/>
      <c r="WQ195" s="4"/>
      <c r="WR195" s="4"/>
      <c r="WS195" s="4"/>
      <c r="WT195" s="4"/>
      <c r="WU195" s="4"/>
      <c r="WV195" s="4"/>
      <c r="WW195" s="4"/>
      <c r="WX195" s="4"/>
      <c r="WY195" s="4"/>
      <c r="WZ195" s="4"/>
      <c r="XA195" s="4"/>
      <c r="XB195" s="4"/>
      <c r="XC195" s="4"/>
      <c r="XD195" s="4"/>
      <c r="XE195" s="4"/>
      <c r="XF195" s="4"/>
      <c r="XG195" s="4"/>
      <c r="XH195" s="4"/>
      <c r="XI195" s="4"/>
      <c r="XJ195" s="4"/>
      <c r="XK195" s="4"/>
      <c r="XL195" s="4"/>
      <c r="XM195" s="4"/>
      <c r="XN195" s="4"/>
      <c r="XO195" s="4"/>
      <c r="XP195" s="4"/>
      <c r="XQ195" s="4"/>
      <c r="XR195" s="4"/>
      <c r="XS195" s="4"/>
      <c r="XT195" s="4"/>
      <c r="XU195" s="4"/>
      <c r="XV195" s="4"/>
      <c r="XW195" s="4"/>
      <c r="XX195" s="4"/>
      <c r="XY195" s="4"/>
      <c r="XZ195" s="4"/>
      <c r="YA195" s="4"/>
      <c r="YB195" s="4"/>
      <c r="YC195" s="4"/>
      <c r="YD195" s="4"/>
      <c r="YE195" s="4"/>
      <c r="YF195" s="4"/>
      <c r="YG195" s="4"/>
      <c r="YH195" s="4"/>
      <c r="YI195" s="4"/>
      <c r="YJ195" s="4"/>
      <c r="YK195" s="4"/>
      <c r="YL195" s="4"/>
      <c r="YM195" s="4"/>
      <c r="YN195" s="4"/>
      <c r="YO195" s="4"/>
      <c r="YP195" s="4"/>
      <c r="YQ195" s="4"/>
      <c r="YR195" s="4"/>
      <c r="YS195" s="4"/>
      <c r="YT195" s="4"/>
      <c r="YU195" s="4"/>
      <c r="YV195" s="4"/>
      <c r="YW195" s="4"/>
      <c r="YX195" s="4"/>
      <c r="YY195" s="4"/>
      <c r="YZ195" s="4"/>
      <c r="ZA195" s="4"/>
      <c r="ZB195" s="4"/>
      <c r="ZC195" s="4"/>
      <c r="ZD195" s="4"/>
      <c r="ZE195" s="4"/>
      <c r="ZF195" s="4"/>
      <c r="ZG195" s="4"/>
      <c r="ZH195" s="4"/>
      <c r="ZI195" s="4"/>
      <c r="ZJ195" s="4"/>
      <c r="ZK195" s="4"/>
      <c r="ZL195" s="4"/>
      <c r="ZM195" s="4"/>
      <c r="ZN195" s="4"/>
      <c r="ZO195" s="4"/>
      <c r="ZP195" s="4"/>
      <c r="ZQ195" s="4"/>
      <c r="ZR195" s="4"/>
      <c r="ZS195" s="4"/>
      <c r="ZT195" s="4"/>
      <c r="ZU195" s="4"/>
      <c r="ZV195" s="4"/>
      <c r="ZW195" s="4"/>
      <c r="ZX195" s="4"/>
      <c r="ZY195" s="4"/>
      <c r="ZZ195" s="4"/>
      <c r="AAA195" s="4"/>
      <c r="AAB195" s="4"/>
      <c r="AAC195" s="4"/>
      <c r="AAD195" s="4"/>
      <c r="AAE195" s="4"/>
      <c r="AAF195" s="4"/>
      <c r="AAG195" s="4"/>
      <c r="AAH195" s="4"/>
      <c r="AAI195" s="4"/>
      <c r="AAJ195" s="4"/>
      <c r="AAK195" s="4"/>
      <c r="AAL195" s="4"/>
      <c r="AAM195" s="4"/>
      <c r="AAN195" s="4"/>
      <c r="AAO195" s="4"/>
      <c r="AAP195" s="4"/>
      <c r="AAQ195" s="4"/>
      <c r="AAR195" s="4"/>
      <c r="AAS195" s="4"/>
      <c r="AAT195" s="4"/>
      <c r="AAU195" s="4"/>
      <c r="AAV195" s="4"/>
      <c r="AAW195" s="4"/>
      <c r="AAX195" s="4"/>
      <c r="AAY195" s="4"/>
      <c r="AAZ195" s="4"/>
      <c r="ABA195" s="4"/>
      <c r="ABB195" s="4"/>
      <c r="ABC195" s="4"/>
      <c r="ABD195" s="4"/>
      <c r="ABE195" s="4"/>
      <c r="ABF195" s="4"/>
      <c r="ABG195" s="4"/>
      <c r="ABH195" s="4"/>
      <c r="ABI195" s="4"/>
      <c r="ABJ195" s="4"/>
      <c r="ABK195" s="4"/>
      <c r="ABL195" s="4"/>
      <c r="ABM195" s="4"/>
      <c r="ABN195" s="4"/>
      <c r="ABO195" s="4"/>
      <c r="ABP195" s="4"/>
      <c r="ABQ195" s="4"/>
      <c r="ABR195" s="4"/>
      <c r="ABS195" s="4"/>
      <c r="ABT195" s="4"/>
      <c r="ABU195" s="4"/>
      <c r="ABV195" s="4"/>
      <c r="ABW195" s="4"/>
      <c r="ABX195" s="4"/>
      <c r="ABY195" s="4"/>
      <c r="ABZ195" s="4"/>
      <c r="ACA195" s="4"/>
      <c r="ACB195" s="4"/>
      <c r="ACC195" s="4"/>
      <c r="ACD195" s="4"/>
      <c r="ACE195" s="4"/>
      <c r="ACF195" s="4"/>
      <c r="ACG195" s="4"/>
      <c r="ACH195" s="4"/>
      <c r="ACI195" s="4"/>
      <c r="ACJ195" s="4"/>
      <c r="ACK195" s="4"/>
      <c r="ACL195" s="4"/>
      <c r="ACM195" s="4"/>
      <c r="ACN195" s="4"/>
      <c r="ACO195" s="4"/>
      <c r="ACP195" s="4"/>
      <c r="ACQ195" s="4"/>
      <c r="ACR195" s="4"/>
      <c r="ACS195" s="4"/>
      <c r="ACT195" s="4"/>
      <c r="ACU195" s="4"/>
      <c r="ACV195" s="4"/>
      <c r="ACW195" s="4"/>
      <c r="ACX195" s="4"/>
      <c r="ACY195" s="4"/>
      <c r="ACZ195" s="4"/>
      <c r="ADA195" s="4"/>
      <c r="ADB195" s="4"/>
      <c r="ADC195" s="4"/>
      <c r="ADD195" s="4"/>
      <c r="ADE195" s="4"/>
      <c r="ADF195" s="4"/>
      <c r="ADG195" s="4"/>
      <c r="ADH195" s="4"/>
      <c r="ADI195" s="4"/>
      <c r="ADJ195" s="4"/>
      <c r="ADK195" s="4"/>
      <c r="ADL195" s="4"/>
      <c r="ADM195" s="4"/>
      <c r="ADN195" s="4"/>
      <c r="ADO195" s="4"/>
      <c r="ADP195" s="4"/>
      <c r="ADQ195" s="4"/>
      <c r="ADR195" s="4"/>
      <c r="ADS195" s="4"/>
      <c r="ADT195" s="4"/>
      <c r="ADU195" s="4"/>
      <c r="ADV195" s="4"/>
      <c r="ADW195" s="4"/>
      <c r="ADX195" s="4"/>
      <c r="ADY195" s="4"/>
      <c r="ADZ195" s="4"/>
      <c r="AEA195" s="4"/>
      <c r="AEB195" s="4"/>
      <c r="AEC195" s="4"/>
      <c r="AED195" s="4"/>
      <c r="AEE195" s="4"/>
      <c r="AEF195" s="4"/>
      <c r="AEG195" s="4"/>
      <c r="AEH195" s="4"/>
      <c r="AEI195" s="4"/>
      <c r="AEJ195" s="4"/>
      <c r="AEK195" s="4"/>
      <c r="AEL195" s="4"/>
      <c r="AEM195" s="4"/>
      <c r="AEN195" s="4"/>
      <c r="AEO195" s="4"/>
      <c r="AEP195" s="4"/>
      <c r="AEQ195" s="4"/>
      <c r="AER195" s="4"/>
      <c r="AES195" s="4"/>
      <c r="AET195" s="4"/>
      <c r="AEU195" s="4"/>
      <c r="AEV195" s="4"/>
      <c r="AEW195" s="4"/>
      <c r="AEX195" s="4"/>
      <c r="AEY195" s="4"/>
      <c r="AEZ195" s="4"/>
      <c r="AFA195" s="4"/>
      <c r="AFB195" s="4"/>
      <c r="AFC195" s="4"/>
      <c r="AFD195" s="4"/>
      <c r="AFE195" s="4"/>
      <c r="AFF195" s="4"/>
      <c r="AFG195" s="4"/>
      <c r="AFH195" s="4"/>
      <c r="AFI195" s="4"/>
      <c r="AFJ195" s="4"/>
      <c r="AFK195" s="4"/>
      <c r="AFL195" s="4"/>
      <c r="AFM195" s="4"/>
      <c r="AFN195" s="4"/>
      <c r="AFO195" s="4"/>
      <c r="AFP195" s="4"/>
      <c r="AFQ195" s="4"/>
      <c r="AFR195" s="4"/>
      <c r="AFS195" s="4"/>
      <c r="AFT195" s="4"/>
      <c r="AFU195" s="4"/>
      <c r="AFV195" s="4"/>
      <c r="AFW195" s="4"/>
      <c r="AFX195" s="4"/>
      <c r="AFY195" s="4"/>
      <c r="AFZ195" s="4"/>
      <c r="AGA195" s="4"/>
      <c r="AGB195" s="4"/>
      <c r="AGC195" s="4"/>
      <c r="AGD195" s="4"/>
      <c r="AGE195" s="4"/>
      <c r="AGF195" s="4"/>
      <c r="AGG195" s="4"/>
      <c r="AGH195" s="4"/>
      <c r="AGI195" s="4"/>
      <c r="AGJ195" s="4"/>
      <c r="AGK195" s="4"/>
      <c r="AGL195" s="4"/>
      <c r="AGM195" s="4"/>
      <c r="AGN195" s="4"/>
      <c r="AGO195" s="4"/>
      <c r="AGP195" s="4"/>
      <c r="AGQ195" s="4"/>
      <c r="AGR195" s="4"/>
      <c r="AGS195" s="4"/>
      <c r="AGT195" s="4"/>
      <c r="AGU195" s="4"/>
      <c r="AGV195" s="4"/>
      <c r="AGW195" s="4"/>
      <c r="AGX195" s="4"/>
      <c r="AGY195" s="4"/>
      <c r="AGZ195" s="4"/>
      <c r="AHA195" s="4"/>
      <c r="AHB195" s="4"/>
      <c r="AHC195" s="4"/>
      <c r="AHD195" s="4"/>
      <c r="AHE195" s="4"/>
      <c r="AHF195" s="4"/>
      <c r="AHG195" s="4"/>
      <c r="AHH195" s="4"/>
      <c r="AHI195" s="4"/>
      <c r="AHJ195" s="4"/>
      <c r="AHK195" s="4"/>
      <c r="AHL195" s="4"/>
      <c r="AHM195" s="4"/>
      <c r="AHN195" s="4"/>
      <c r="AHO195" s="4"/>
      <c r="AHP195" s="4"/>
      <c r="AHQ195" s="4"/>
      <c r="AHR195" s="4"/>
      <c r="AHS195" s="4"/>
      <c r="AHT195" s="4"/>
      <c r="AHU195" s="4"/>
      <c r="AHV195" s="4"/>
      <c r="AHW195" s="4"/>
      <c r="AHX195" s="4"/>
      <c r="AHY195" s="4"/>
      <c r="AHZ195" s="4"/>
      <c r="AIA195" s="4"/>
      <c r="AIB195" s="4"/>
      <c r="AIC195" s="4"/>
      <c r="AID195" s="4"/>
      <c r="AIE195" s="4"/>
      <c r="AIF195" s="4"/>
      <c r="AIG195" s="4"/>
      <c r="AIH195" s="4"/>
      <c r="AII195" s="4"/>
      <c r="AIJ195" s="4"/>
      <c r="AIK195" s="4"/>
      <c r="AIL195" s="4"/>
      <c r="AIM195" s="4"/>
      <c r="AIN195" s="4"/>
      <c r="AIO195" s="4"/>
      <c r="AIP195" s="4"/>
      <c r="AIQ195" s="4"/>
      <c r="AIR195" s="4"/>
      <c r="AIS195" s="4"/>
      <c r="AIT195" s="4"/>
      <c r="AIU195" s="4"/>
      <c r="AIV195" s="4"/>
      <c r="AIW195" s="4"/>
      <c r="AIX195" s="4"/>
      <c r="AIY195" s="4"/>
      <c r="AIZ195" s="4"/>
      <c r="AJA195" s="4"/>
      <c r="AJB195" s="4"/>
      <c r="AJC195" s="4"/>
      <c r="AJD195" s="4"/>
      <c r="AJE195" s="4"/>
      <c r="AJF195" s="4"/>
      <c r="AJG195" s="4"/>
      <c r="AJH195" s="4"/>
      <c r="AJI195" s="4"/>
      <c r="AJJ195" s="4"/>
      <c r="AJK195" s="4"/>
      <c r="AJL195" s="4"/>
      <c r="AJM195" s="4"/>
      <c r="AJN195" s="4"/>
      <c r="AJO195" s="4"/>
      <c r="AJP195" s="4"/>
      <c r="AJQ195" s="4"/>
      <c r="AJR195" s="4"/>
      <c r="AJS195" s="4"/>
      <c r="AJT195" s="4"/>
      <c r="AJU195" s="4"/>
      <c r="AJV195" s="4"/>
      <c r="AJW195" s="4"/>
      <c r="AJX195" s="4"/>
      <c r="AJY195" s="4"/>
      <c r="AJZ195" s="4"/>
      <c r="AKA195" s="4"/>
      <c r="AKB195" s="4"/>
      <c r="AKC195" s="4"/>
      <c r="AKD195" s="4"/>
      <c r="AKE195" s="4"/>
      <c r="AKF195" s="4"/>
      <c r="AKG195" s="4"/>
      <c r="AKH195" s="4"/>
      <c r="AKI195" s="4"/>
      <c r="AKJ195" s="4"/>
      <c r="AKK195" s="4"/>
      <c r="AKL195" s="4"/>
      <c r="AKM195" s="4"/>
      <c r="AKN195" s="4"/>
      <c r="AKO195" s="4"/>
      <c r="AKP195" s="4"/>
      <c r="AKQ195" s="4"/>
      <c r="AKR195" s="4"/>
      <c r="AKS195" s="4"/>
      <c r="AKT195" s="4"/>
      <c r="AKU195" s="4"/>
      <c r="AKV195" s="4"/>
      <c r="AKW195" s="4"/>
      <c r="AKX195" s="4"/>
      <c r="AKY195" s="4"/>
      <c r="AKZ195" s="4"/>
      <c r="ALA195" s="4"/>
      <c r="ALB195" s="4"/>
      <c r="ALC195" s="4"/>
      <c r="ALD195" s="4"/>
      <c r="ALE195" s="4"/>
      <c r="ALF195" s="4"/>
      <c r="ALG195" s="4"/>
      <c r="ALH195" s="4"/>
      <c r="ALI195" s="4"/>
      <c r="ALJ195" s="4"/>
      <c r="ALK195" s="4"/>
      <c r="ALL195" s="4"/>
      <c r="ALM195" s="4"/>
      <c r="ALN195" s="4"/>
      <c r="ALO195" s="4"/>
      <c r="ALP195" s="4"/>
      <c r="ALQ195" s="4"/>
      <c r="ALR195" s="4"/>
      <c r="ALS195" s="4"/>
      <c r="ALT195" s="4"/>
      <c r="ALU195" s="4"/>
      <c r="ALV195" s="4"/>
      <c r="ALW195" s="4"/>
      <c r="ALX195" s="4"/>
      <c r="ALY195" s="4"/>
      <c r="ALZ195" s="4"/>
      <c r="AMA195" s="4"/>
      <c r="AMB195" s="4"/>
      <c r="AMC195" s="4"/>
      <c r="AMD195" s="4"/>
      <c r="AME195" s="4"/>
      <c r="AMF195" s="4"/>
      <c r="AMG195" s="4"/>
      <c r="AMH195" s="4"/>
      <c r="AMI195" s="4"/>
      <c r="AMJ195" s="4"/>
    </row>
    <row r="196" spans="1:1024" s="4" customFormat="1" ht="17" customHeight="1">
      <c r="A196" s="19" t="s">
        <v>1158</v>
      </c>
      <c r="B196" s="3">
        <f t="shared" si="5"/>
        <v>122.6</v>
      </c>
      <c r="C196" s="3">
        <f>SUM(0)</f>
        <v>0</v>
      </c>
      <c r="D196" s="3">
        <v>0</v>
      </c>
      <c r="E196" s="3">
        <v>0</v>
      </c>
      <c r="F196" s="4">
        <f>SUM(31.6+57)</f>
        <v>88.6</v>
      </c>
      <c r="G196" s="4">
        <f>SUM(34)</f>
        <v>34</v>
      </c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s="4" customFormat="1" ht="17" customHeight="1">
      <c r="A197" s="19" t="s">
        <v>1159</v>
      </c>
      <c r="B197" s="3">
        <f t="shared" si="5"/>
        <v>122</v>
      </c>
      <c r="C197" s="3">
        <f>SUM(0)</f>
        <v>0</v>
      </c>
      <c r="D197" s="3">
        <v>0</v>
      </c>
      <c r="E197" s="3">
        <v>0</v>
      </c>
      <c r="K197" s="4">
        <v>55</v>
      </c>
      <c r="L197" s="4">
        <v>67</v>
      </c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s="4" customFormat="1" ht="17" customHeight="1">
      <c r="A198" s="19" t="s">
        <v>1160</v>
      </c>
      <c r="B198" s="3">
        <f t="shared" si="5"/>
        <v>122</v>
      </c>
      <c r="C198" s="3">
        <f>SUM(0)</f>
        <v>0</v>
      </c>
      <c r="D198" s="3">
        <v>0</v>
      </c>
      <c r="E198" s="3">
        <v>0</v>
      </c>
      <c r="M198" s="4">
        <v>51</v>
      </c>
      <c r="N198" s="4">
        <v>40</v>
      </c>
      <c r="O198" s="4">
        <v>31</v>
      </c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s="4" customFormat="1" ht="17" customHeight="1">
      <c r="A199" s="19" t="s">
        <v>1339</v>
      </c>
      <c r="B199" s="3">
        <f t="shared" si="5"/>
        <v>121.19999999999999</v>
      </c>
      <c r="C199" s="3">
        <f>SUM(31.6+36+53.6)</f>
        <v>121.19999999999999</v>
      </c>
      <c r="D199" s="3"/>
      <c r="E199" s="3">
        <v>0</v>
      </c>
      <c r="G199" s="3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7" customHeight="1">
      <c r="A200" s="19" t="s">
        <v>1161</v>
      </c>
      <c r="B200" s="3">
        <f t="shared" si="5"/>
        <v>121</v>
      </c>
      <c r="C200" s="3">
        <f>SUM(0)</f>
        <v>0</v>
      </c>
      <c r="D200" s="3">
        <v>0</v>
      </c>
      <c r="E200" s="3">
        <v>0</v>
      </c>
      <c r="G200" s="4"/>
      <c r="I200" s="4">
        <v>42</v>
      </c>
      <c r="J200" s="4">
        <v>42</v>
      </c>
      <c r="L200" s="4">
        <v>37</v>
      </c>
    </row>
    <row r="201" spans="1:1024" ht="17" customHeight="1">
      <c r="A201" s="19" t="s">
        <v>1369</v>
      </c>
      <c r="B201" s="3">
        <f t="shared" si="5"/>
        <v>120</v>
      </c>
      <c r="C201" s="3">
        <f>SUM(120)</f>
        <v>120</v>
      </c>
      <c r="E201" s="3">
        <v>0</v>
      </c>
    </row>
    <row r="202" spans="1:1024" ht="17" customHeight="1">
      <c r="A202" s="19" t="s">
        <v>1370</v>
      </c>
      <c r="B202" s="3">
        <f t="shared" si="5"/>
        <v>120</v>
      </c>
      <c r="C202" s="3">
        <f>SUM(120)</f>
        <v>120</v>
      </c>
      <c r="E202" s="3">
        <v>0</v>
      </c>
    </row>
    <row r="203" spans="1:1024" ht="17" customHeight="1">
      <c r="A203" s="19" t="s">
        <v>1327</v>
      </c>
      <c r="B203" s="3">
        <f t="shared" si="5"/>
        <v>118.6</v>
      </c>
      <c r="C203" s="3">
        <f>SUM(53.6+35)</f>
        <v>88.6</v>
      </c>
      <c r="D203" s="3">
        <f>SUM(30)</f>
        <v>30</v>
      </c>
      <c r="E203" s="3">
        <v>0</v>
      </c>
    </row>
    <row r="204" spans="1:1024" ht="17" customHeight="1">
      <c r="A204" s="20" t="s">
        <v>1163</v>
      </c>
      <c r="B204" s="3">
        <f t="shared" si="5"/>
        <v>118</v>
      </c>
      <c r="C204" s="3">
        <f>SUM(0)</f>
        <v>0</v>
      </c>
      <c r="D204" s="3">
        <v>0</v>
      </c>
      <c r="E204" s="3">
        <f>SUM(32+52+34)</f>
        <v>118</v>
      </c>
    </row>
    <row r="205" spans="1:1024" ht="17" customHeight="1">
      <c r="A205" s="19" t="s">
        <v>1164</v>
      </c>
      <c r="B205" s="3">
        <f t="shared" si="5"/>
        <v>117.6</v>
      </c>
      <c r="C205" s="3">
        <f>SUM(0)</f>
        <v>0</v>
      </c>
      <c r="D205" s="3">
        <v>0</v>
      </c>
      <c r="E205" s="3">
        <f>SUM(83)</f>
        <v>83</v>
      </c>
      <c r="F205" s="4">
        <f>SUM(34.6)</f>
        <v>34.6</v>
      </c>
      <c r="G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"/>
      <c r="OC205" s="4"/>
      <c r="OD205" s="4"/>
      <c r="OE205" s="4"/>
      <c r="OF205" s="4"/>
      <c r="OG205" s="4"/>
      <c r="OH205" s="4"/>
      <c r="OI205" s="4"/>
      <c r="OJ205" s="4"/>
      <c r="OK205" s="4"/>
      <c r="OL205" s="4"/>
      <c r="OM205" s="4"/>
      <c r="ON205" s="4"/>
      <c r="OO205" s="4"/>
      <c r="OP205" s="4"/>
      <c r="OQ205" s="4"/>
      <c r="OR205" s="4"/>
      <c r="OS205" s="4"/>
      <c r="OT205" s="4"/>
      <c r="OU205" s="4"/>
      <c r="OV205" s="4"/>
      <c r="OW205" s="4"/>
      <c r="OX205" s="4"/>
      <c r="OY205" s="4"/>
      <c r="OZ205" s="4"/>
      <c r="PA205" s="4"/>
      <c r="PB205" s="4"/>
      <c r="PC205" s="4"/>
      <c r="PD205" s="4"/>
      <c r="PE205" s="4"/>
      <c r="PF205" s="4"/>
      <c r="PG205" s="4"/>
      <c r="PH205" s="4"/>
      <c r="PI205" s="4"/>
      <c r="PJ205" s="4"/>
      <c r="PK205" s="4"/>
      <c r="PL205" s="4"/>
      <c r="PM205" s="4"/>
      <c r="PN205" s="4"/>
      <c r="PO205" s="4"/>
      <c r="PP205" s="4"/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G205" s="4"/>
      <c r="QH205" s="4"/>
      <c r="QI205" s="4"/>
      <c r="QJ205" s="4"/>
      <c r="QK205" s="4"/>
      <c r="QL205" s="4"/>
      <c r="QM205" s="4"/>
      <c r="QN205" s="4"/>
      <c r="QO205" s="4"/>
      <c r="QP205" s="4"/>
      <c r="QQ205" s="4"/>
      <c r="QR205" s="4"/>
      <c r="QS205" s="4"/>
      <c r="QT205" s="4"/>
      <c r="QU205" s="4"/>
      <c r="QV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  <c r="SJ205" s="4"/>
      <c r="SK205" s="4"/>
      <c r="SL205" s="4"/>
      <c r="SM205" s="4"/>
      <c r="SN205" s="4"/>
      <c r="SO205" s="4"/>
      <c r="SP205" s="4"/>
      <c r="SQ205" s="4"/>
      <c r="SR205" s="4"/>
      <c r="SS205" s="4"/>
      <c r="ST205" s="4"/>
      <c r="SU205" s="4"/>
      <c r="SV205" s="4"/>
      <c r="SW205" s="4"/>
      <c r="SX205" s="4"/>
      <c r="SY205" s="4"/>
      <c r="SZ205" s="4"/>
      <c r="TA205" s="4"/>
      <c r="TB205" s="4"/>
      <c r="TC205" s="4"/>
      <c r="TD205" s="4"/>
      <c r="TE205" s="4"/>
      <c r="TF205" s="4"/>
      <c r="TG205" s="4"/>
      <c r="TH205" s="4"/>
      <c r="TI205" s="4"/>
      <c r="TJ205" s="4"/>
      <c r="TK205" s="4"/>
      <c r="TL205" s="4"/>
      <c r="TM205" s="4"/>
      <c r="TN205" s="4"/>
      <c r="TO205" s="4"/>
      <c r="TP205" s="4"/>
      <c r="TQ205" s="4"/>
      <c r="TR205" s="4"/>
      <c r="TS205" s="4"/>
      <c r="TT205" s="4"/>
      <c r="TU205" s="4"/>
      <c r="TV205" s="4"/>
      <c r="TW205" s="4"/>
      <c r="TX205" s="4"/>
      <c r="TY205" s="4"/>
      <c r="TZ205" s="4"/>
      <c r="UA205" s="4"/>
      <c r="UB205" s="4"/>
      <c r="UC205" s="4"/>
      <c r="UD205" s="4"/>
      <c r="UE205" s="4"/>
      <c r="UF205" s="4"/>
      <c r="UG205" s="4"/>
      <c r="UH205" s="4"/>
      <c r="UI205" s="4"/>
      <c r="UJ205" s="4"/>
      <c r="UK205" s="4"/>
      <c r="UL205" s="4"/>
      <c r="UM205" s="4"/>
      <c r="UN205" s="4"/>
      <c r="UO205" s="4"/>
      <c r="UP205" s="4"/>
      <c r="UQ205" s="4"/>
      <c r="UR205" s="4"/>
      <c r="US205" s="4"/>
      <c r="UT205" s="4"/>
      <c r="UU205" s="4"/>
      <c r="UV205" s="4"/>
      <c r="UW205" s="4"/>
      <c r="UX205" s="4"/>
      <c r="UY205" s="4"/>
      <c r="UZ205" s="4"/>
      <c r="VA205" s="4"/>
      <c r="VB205" s="4"/>
      <c r="VC205" s="4"/>
      <c r="VD205" s="4"/>
      <c r="VE205" s="4"/>
      <c r="VF205" s="4"/>
      <c r="VG205" s="4"/>
      <c r="VH205" s="4"/>
      <c r="VI205" s="4"/>
      <c r="VJ205" s="4"/>
      <c r="VK205" s="4"/>
      <c r="VL205" s="4"/>
      <c r="VM205" s="4"/>
      <c r="VN205" s="4"/>
      <c r="VO205" s="4"/>
      <c r="VP205" s="4"/>
      <c r="VQ205" s="4"/>
      <c r="VR205" s="4"/>
      <c r="VS205" s="4"/>
      <c r="VT205" s="4"/>
      <c r="VU205" s="4"/>
      <c r="VV205" s="4"/>
      <c r="VW205" s="4"/>
      <c r="VX205" s="4"/>
      <c r="VY205" s="4"/>
      <c r="VZ205" s="4"/>
      <c r="WA205" s="4"/>
      <c r="WB205" s="4"/>
      <c r="WC205" s="4"/>
      <c r="WD205" s="4"/>
      <c r="WE205" s="4"/>
      <c r="WF205" s="4"/>
      <c r="WG205" s="4"/>
      <c r="WH205" s="4"/>
      <c r="WI205" s="4"/>
      <c r="WJ205" s="4"/>
      <c r="WK205" s="4"/>
      <c r="WL205" s="4"/>
      <c r="WM205" s="4"/>
      <c r="WN205" s="4"/>
      <c r="WO205" s="4"/>
      <c r="WP205" s="4"/>
      <c r="WQ205" s="4"/>
      <c r="WR205" s="4"/>
      <c r="WS205" s="4"/>
      <c r="WT205" s="4"/>
      <c r="WU205" s="4"/>
      <c r="WV205" s="4"/>
      <c r="WW205" s="4"/>
      <c r="WX205" s="4"/>
      <c r="WY205" s="4"/>
      <c r="WZ205" s="4"/>
      <c r="XA205" s="4"/>
      <c r="XB205" s="4"/>
      <c r="XC205" s="4"/>
      <c r="XD205" s="4"/>
      <c r="XE205" s="4"/>
      <c r="XF205" s="4"/>
      <c r="XG205" s="4"/>
      <c r="XH205" s="4"/>
      <c r="XI205" s="4"/>
      <c r="XJ205" s="4"/>
      <c r="XK205" s="4"/>
      <c r="XL205" s="4"/>
      <c r="XM205" s="4"/>
      <c r="XN205" s="4"/>
      <c r="XO205" s="4"/>
      <c r="XP205" s="4"/>
      <c r="XQ205" s="4"/>
      <c r="XR205" s="4"/>
      <c r="XS205" s="4"/>
      <c r="XT205" s="4"/>
      <c r="XU205" s="4"/>
      <c r="XV205" s="4"/>
      <c r="XW205" s="4"/>
      <c r="XX205" s="4"/>
      <c r="XY205" s="4"/>
      <c r="XZ205" s="4"/>
      <c r="YA205" s="4"/>
      <c r="YB205" s="4"/>
      <c r="YC205" s="4"/>
      <c r="YD205" s="4"/>
      <c r="YE205" s="4"/>
      <c r="YF205" s="4"/>
      <c r="YG205" s="4"/>
      <c r="YH205" s="4"/>
      <c r="YI205" s="4"/>
      <c r="YJ205" s="4"/>
      <c r="YK205" s="4"/>
      <c r="YL205" s="4"/>
      <c r="YM205" s="4"/>
      <c r="YN205" s="4"/>
      <c r="YO205" s="4"/>
      <c r="YP205" s="4"/>
      <c r="YQ205" s="4"/>
      <c r="YR205" s="4"/>
      <c r="YS205" s="4"/>
      <c r="YT205" s="4"/>
      <c r="YU205" s="4"/>
      <c r="YV205" s="4"/>
      <c r="YW205" s="4"/>
      <c r="YX205" s="4"/>
      <c r="YY205" s="4"/>
      <c r="YZ205" s="4"/>
      <c r="ZA205" s="4"/>
      <c r="ZB205" s="4"/>
      <c r="ZC205" s="4"/>
      <c r="ZD205" s="4"/>
      <c r="ZE205" s="4"/>
      <c r="ZF205" s="4"/>
      <c r="ZG205" s="4"/>
      <c r="ZH205" s="4"/>
      <c r="ZI205" s="4"/>
      <c r="ZJ205" s="4"/>
      <c r="ZK205" s="4"/>
      <c r="ZL205" s="4"/>
      <c r="ZM205" s="4"/>
      <c r="ZN205" s="4"/>
      <c r="ZO205" s="4"/>
      <c r="ZP205" s="4"/>
      <c r="ZQ205" s="4"/>
      <c r="ZR205" s="4"/>
      <c r="ZS205" s="4"/>
      <c r="ZT205" s="4"/>
      <c r="ZU205" s="4"/>
      <c r="ZV205" s="4"/>
      <c r="ZW205" s="4"/>
      <c r="ZX205" s="4"/>
      <c r="ZY205" s="4"/>
      <c r="ZZ205" s="4"/>
      <c r="AAA205" s="4"/>
      <c r="AAB205" s="4"/>
      <c r="AAC205" s="4"/>
      <c r="AAD205" s="4"/>
      <c r="AAE205" s="4"/>
      <c r="AAF205" s="4"/>
      <c r="AAG205" s="4"/>
      <c r="AAH205" s="4"/>
      <c r="AAI205" s="4"/>
      <c r="AAJ205" s="4"/>
      <c r="AAK205" s="4"/>
      <c r="AAL205" s="4"/>
      <c r="AAM205" s="4"/>
      <c r="AAN205" s="4"/>
      <c r="AAO205" s="4"/>
      <c r="AAP205" s="4"/>
      <c r="AAQ205" s="4"/>
      <c r="AAR205" s="4"/>
      <c r="AAS205" s="4"/>
      <c r="AAT205" s="4"/>
      <c r="AAU205" s="4"/>
      <c r="AAV205" s="4"/>
      <c r="AAW205" s="4"/>
      <c r="AAX205" s="4"/>
      <c r="AAY205" s="4"/>
      <c r="AAZ205" s="4"/>
      <c r="ABA205" s="4"/>
      <c r="ABB205" s="4"/>
      <c r="ABC205" s="4"/>
      <c r="ABD205" s="4"/>
      <c r="ABE205" s="4"/>
      <c r="ABF205" s="4"/>
      <c r="ABG205" s="4"/>
      <c r="ABH205" s="4"/>
      <c r="ABI205" s="4"/>
      <c r="ABJ205" s="4"/>
      <c r="ABK205" s="4"/>
      <c r="ABL205" s="4"/>
      <c r="ABM205" s="4"/>
      <c r="ABN205" s="4"/>
      <c r="ABO205" s="4"/>
      <c r="ABP205" s="4"/>
      <c r="ABQ205" s="4"/>
      <c r="ABR205" s="4"/>
      <c r="ABS205" s="4"/>
      <c r="ABT205" s="4"/>
      <c r="ABU205" s="4"/>
      <c r="ABV205" s="4"/>
      <c r="ABW205" s="4"/>
      <c r="ABX205" s="4"/>
      <c r="ABY205" s="4"/>
      <c r="ABZ205" s="4"/>
      <c r="ACA205" s="4"/>
      <c r="ACB205" s="4"/>
      <c r="ACC205" s="4"/>
      <c r="ACD205" s="4"/>
      <c r="ACE205" s="4"/>
      <c r="ACF205" s="4"/>
      <c r="ACG205" s="4"/>
      <c r="ACH205" s="4"/>
      <c r="ACI205" s="4"/>
      <c r="ACJ205" s="4"/>
      <c r="ACK205" s="4"/>
      <c r="ACL205" s="4"/>
      <c r="ACM205" s="4"/>
      <c r="ACN205" s="4"/>
      <c r="ACO205" s="4"/>
      <c r="ACP205" s="4"/>
      <c r="ACQ205" s="4"/>
      <c r="ACR205" s="4"/>
      <c r="ACS205" s="4"/>
      <c r="ACT205" s="4"/>
      <c r="ACU205" s="4"/>
      <c r="ACV205" s="4"/>
      <c r="ACW205" s="4"/>
      <c r="ACX205" s="4"/>
      <c r="ACY205" s="4"/>
      <c r="ACZ205" s="4"/>
      <c r="ADA205" s="4"/>
      <c r="ADB205" s="4"/>
      <c r="ADC205" s="4"/>
      <c r="ADD205" s="4"/>
      <c r="ADE205" s="4"/>
      <c r="ADF205" s="4"/>
      <c r="ADG205" s="4"/>
      <c r="ADH205" s="4"/>
      <c r="ADI205" s="4"/>
      <c r="ADJ205" s="4"/>
      <c r="ADK205" s="4"/>
      <c r="ADL205" s="4"/>
      <c r="ADM205" s="4"/>
      <c r="ADN205" s="4"/>
      <c r="ADO205" s="4"/>
      <c r="ADP205" s="4"/>
      <c r="ADQ205" s="4"/>
      <c r="ADR205" s="4"/>
      <c r="ADS205" s="4"/>
      <c r="ADT205" s="4"/>
      <c r="ADU205" s="4"/>
      <c r="ADV205" s="4"/>
      <c r="ADW205" s="4"/>
      <c r="ADX205" s="4"/>
      <c r="ADY205" s="4"/>
      <c r="ADZ205" s="4"/>
      <c r="AEA205" s="4"/>
      <c r="AEB205" s="4"/>
      <c r="AEC205" s="4"/>
      <c r="AED205" s="4"/>
      <c r="AEE205" s="4"/>
      <c r="AEF205" s="4"/>
      <c r="AEG205" s="4"/>
      <c r="AEH205" s="4"/>
      <c r="AEI205" s="4"/>
      <c r="AEJ205" s="4"/>
      <c r="AEK205" s="4"/>
      <c r="AEL205" s="4"/>
      <c r="AEM205" s="4"/>
      <c r="AEN205" s="4"/>
      <c r="AEO205" s="4"/>
      <c r="AEP205" s="4"/>
      <c r="AEQ205" s="4"/>
      <c r="AER205" s="4"/>
      <c r="AES205" s="4"/>
      <c r="AET205" s="4"/>
      <c r="AEU205" s="4"/>
      <c r="AEV205" s="4"/>
      <c r="AEW205" s="4"/>
      <c r="AEX205" s="4"/>
      <c r="AEY205" s="4"/>
      <c r="AEZ205" s="4"/>
      <c r="AFA205" s="4"/>
      <c r="AFB205" s="4"/>
      <c r="AFC205" s="4"/>
      <c r="AFD205" s="4"/>
      <c r="AFE205" s="4"/>
      <c r="AFF205" s="4"/>
      <c r="AFG205" s="4"/>
      <c r="AFH205" s="4"/>
      <c r="AFI205" s="4"/>
      <c r="AFJ205" s="4"/>
      <c r="AFK205" s="4"/>
      <c r="AFL205" s="4"/>
      <c r="AFM205" s="4"/>
      <c r="AFN205" s="4"/>
      <c r="AFO205" s="4"/>
      <c r="AFP205" s="4"/>
      <c r="AFQ205" s="4"/>
      <c r="AFR205" s="4"/>
      <c r="AFS205" s="4"/>
      <c r="AFT205" s="4"/>
      <c r="AFU205" s="4"/>
      <c r="AFV205" s="4"/>
      <c r="AFW205" s="4"/>
      <c r="AFX205" s="4"/>
      <c r="AFY205" s="4"/>
      <c r="AFZ205" s="4"/>
      <c r="AGA205" s="4"/>
      <c r="AGB205" s="4"/>
      <c r="AGC205" s="4"/>
      <c r="AGD205" s="4"/>
      <c r="AGE205" s="4"/>
      <c r="AGF205" s="4"/>
      <c r="AGG205" s="4"/>
      <c r="AGH205" s="4"/>
      <c r="AGI205" s="4"/>
      <c r="AGJ205" s="4"/>
      <c r="AGK205" s="4"/>
      <c r="AGL205" s="4"/>
      <c r="AGM205" s="4"/>
      <c r="AGN205" s="4"/>
      <c r="AGO205" s="4"/>
      <c r="AGP205" s="4"/>
      <c r="AGQ205" s="4"/>
      <c r="AGR205" s="4"/>
      <c r="AGS205" s="4"/>
      <c r="AGT205" s="4"/>
      <c r="AGU205" s="4"/>
      <c r="AGV205" s="4"/>
      <c r="AGW205" s="4"/>
      <c r="AGX205" s="4"/>
      <c r="AGY205" s="4"/>
      <c r="AGZ205" s="4"/>
      <c r="AHA205" s="4"/>
      <c r="AHB205" s="4"/>
      <c r="AHC205" s="4"/>
      <c r="AHD205" s="4"/>
      <c r="AHE205" s="4"/>
      <c r="AHF205" s="4"/>
      <c r="AHG205" s="4"/>
      <c r="AHH205" s="4"/>
      <c r="AHI205" s="4"/>
      <c r="AHJ205" s="4"/>
      <c r="AHK205" s="4"/>
      <c r="AHL205" s="4"/>
      <c r="AHM205" s="4"/>
      <c r="AHN205" s="4"/>
      <c r="AHO205" s="4"/>
      <c r="AHP205" s="4"/>
      <c r="AHQ205" s="4"/>
      <c r="AHR205" s="4"/>
      <c r="AHS205" s="4"/>
      <c r="AHT205" s="4"/>
      <c r="AHU205" s="4"/>
      <c r="AHV205" s="4"/>
      <c r="AHW205" s="4"/>
      <c r="AHX205" s="4"/>
      <c r="AHY205" s="4"/>
      <c r="AHZ205" s="4"/>
      <c r="AIA205" s="4"/>
      <c r="AIB205" s="4"/>
      <c r="AIC205" s="4"/>
      <c r="AID205" s="4"/>
      <c r="AIE205" s="4"/>
      <c r="AIF205" s="4"/>
      <c r="AIG205" s="4"/>
      <c r="AIH205" s="4"/>
      <c r="AII205" s="4"/>
      <c r="AIJ205" s="4"/>
      <c r="AIK205" s="4"/>
      <c r="AIL205" s="4"/>
      <c r="AIM205" s="4"/>
      <c r="AIN205" s="4"/>
      <c r="AIO205" s="4"/>
      <c r="AIP205" s="4"/>
      <c r="AIQ205" s="4"/>
      <c r="AIR205" s="4"/>
      <c r="AIS205" s="4"/>
      <c r="AIT205" s="4"/>
      <c r="AIU205" s="4"/>
      <c r="AIV205" s="4"/>
      <c r="AIW205" s="4"/>
      <c r="AIX205" s="4"/>
      <c r="AIY205" s="4"/>
      <c r="AIZ205" s="4"/>
      <c r="AJA205" s="4"/>
      <c r="AJB205" s="4"/>
      <c r="AJC205" s="4"/>
      <c r="AJD205" s="4"/>
      <c r="AJE205" s="4"/>
      <c r="AJF205" s="4"/>
      <c r="AJG205" s="4"/>
      <c r="AJH205" s="4"/>
      <c r="AJI205" s="4"/>
      <c r="AJJ205" s="4"/>
      <c r="AJK205" s="4"/>
      <c r="AJL205" s="4"/>
      <c r="AJM205" s="4"/>
      <c r="AJN205" s="4"/>
      <c r="AJO205" s="4"/>
      <c r="AJP205" s="4"/>
      <c r="AJQ205" s="4"/>
      <c r="AJR205" s="4"/>
      <c r="AJS205" s="4"/>
      <c r="AJT205" s="4"/>
      <c r="AJU205" s="4"/>
      <c r="AJV205" s="4"/>
      <c r="AJW205" s="4"/>
      <c r="AJX205" s="4"/>
      <c r="AJY205" s="4"/>
      <c r="AJZ205" s="4"/>
      <c r="AKA205" s="4"/>
      <c r="AKB205" s="4"/>
      <c r="AKC205" s="4"/>
      <c r="AKD205" s="4"/>
      <c r="AKE205" s="4"/>
      <c r="AKF205" s="4"/>
      <c r="AKG205" s="4"/>
      <c r="AKH205" s="4"/>
      <c r="AKI205" s="4"/>
      <c r="AKJ205" s="4"/>
      <c r="AKK205" s="4"/>
      <c r="AKL205" s="4"/>
      <c r="AKM205" s="4"/>
      <c r="AKN205" s="4"/>
      <c r="AKO205" s="4"/>
      <c r="AKP205" s="4"/>
      <c r="AKQ205" s="4"/>
      <c r="AKR205" s="4"/>
      <c r="AKS205" s="4"/>
      <c r="AKT205" s="4"/>
      <c r="AKU205" s="4"/>
      <c r="AKV205" s="4"/>
      <c r="AKW205" s="4"/>
      <c r="AKX205" s="4"/>
      <c r="AKY205" s="4"/>
      <c r="AKZ205" s="4"/>
      <c r="ALA205" s="4"/>
      <c r="ALB205" s="4"/>
      <c r="ALC205" s="4"/>
      <c r="ALD205" s="4"/>
      <c r="ALE205" s="4"/>
      <c r="ALF205" s="4"/>
      <c r="ALG205" s="4"/>
      <c r="ALH205" s="4"/>
      <c r="ALI205" s="4"/>
      <c r="ALJ205" s="4"/>
      <c r="ALK205" s="4"/>
      <c r="ALL205" s="4"/>
      <c r="ALM205" s="4"/>
      <c r="ALN205" s="4"/>
      <c r="ALO205" s="4"/>
      <c r="ALP205" s="4"/>
      <c r="ALQ205" s="4"/>
      <c r="ALR205" s="4"/>
      <c r="ALS205" s="4"/>
      <c r="ALT205" s="4"/>
      <c r="ALU205" s="4"/>
      <c r="ALV205" s="4"/>
      <c r="ALW205" s="4"/>
      <c r="ALX205" s="4"/>
      <c r="ALY205" s="4"/>
      <c r="ALZ205" s="4"/>
      <c r="AMA205" s="4"/>
      <c r="AMB205" s="4"/>
      <c r="AMC205" s="4"/>
      <c r="AMD205" s="4"/>
      <c r="AME205" s="4"/>
      <c r="AMF205" s="4"/>
      <c r="AMG205" s="4"/>
      <c r="AMH205" s="4"/>
      <c r="AMI205" s="4"/>
      <c r="AMJ205" s="4"/>
    </row>
    <row r="206" spans="1:1024" ht="17" customHeight="1">
      <c r="A206" s="19" t="s">
        <v>1165</v>
      </c>
      <c r="B206" s="3">
        <f t="shared" si="5"/>
        <v>115.6</v>
      </c>
      <c r="C206" s="3">
        <f>SUM(0)</f>
        <v>0</v>
      </c>
      <c r="D206" s="3">
        <v>0</v>
      </c>
      <c r="E206" s="3">
        <f>SUM(54)</f>
        <v>54</v>
      </c>
      <c r="F206" s="4">
        <f>SUM(30+31.6)</f>
        <v>61.6</v>
      </c>
      <c r="G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"/>
      <c r="OC206" s="4"/>
      <c r="OD206" s="4"/>
      <c r="OE206" s="4"/>
      <c r="OF206" s="4"/>
      <c r="OG206" s="4"/>
      <c r="OH206" s="4"/>
      <c r="OI206" s="4"/>
      <c r="OJ206" s="4"/>
      <c r="OK206" s="4"/>
      <c r="OL206" s="4"/>
      <c r="OM206" s="4"/>
      <c r="ON206" s="4"/>
      <c r="OO206" s="4"/>
      <c r="OP206" s="4"/>
      <c r="OQ206" s="4"/>
      <c r="OR206" s="4"/>
      <c r="OS206" s="4"/>
      <c r="OT206" s="4"/>
      <c r="OU206" s="4"/>
      <c r="OV206" s="4"/>
      <c r="OW206" s="4"/>
      <c r="OX206" s="4"/>
      <c r="OY206" s="4"/>
      <c r="OZ206" s="4"/>
      <c r="PA206" s="4"/>
      <c r="PB206" s="4"/>
      <c r="PC206" s="4"/>
      <c r="PD206" s="4"/>
      <c r="PE206" s="4"/>
      <c r="PF206" s="4"/>
      <c r="PG206" s="4"/>
      <c r="PH206" s="4"/>
      <c r="PI206" s="4"/>
      <c r="PJ206" s="4"/>
      <c r="PK206" s="4"/>
      <c r="PL206" s="4"/>
      <c r="PM206" s="4"/>
      <c r="PN206" s="4"/>
      <c r="PO206" s="4"/>
      <c r="PP206" s="4"/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G206" s="4"/>
      <c r="QH206" s="4"/>
      <c r="QI206" s="4"/>
      <c r="QJ206" s="4"/>
      <c r="QK206" s="4"/>
      <c r="QL206" s="4"/>
      <c r="QM206" s="4"/>
      <c r="QN206" s="4"/>
      <c r="QO206" s="4"/>
      <c r="QP206" s="4"/>
      <c r="QQ206" s="4"/>
      <c r="QR206" s="4"/>
      <c r="QS206" s="4"/>
      <c r="QT206" s="4"/>
      <c r="QU206" s="4"/>
      <c r="QV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  <c r="SJ206" s="4"/>
      <c r="SK206" s="4"/>
      <c r="SL206" s="4"/>
      <c r="SM206" s="4"/>
      <c r="SN206" s="4"/>
      <c r="SO206" s="4"/>
      <c r="SP206" s="4"/>
      <c r="SQ206" s="4"/>
      <c r="SR206" s="4"/>
      <c r="SS206" s="4"/>
      <c r="ST206" s="4"/>
      <c r="SU206" s="4"/>
      <c r="SV206" s="4"/>
      <c r="SW206" s="4"/>
      <c r="SX206" s="4"/>
      <c r="SY206" s="4"/>
      <c r="SZ206" s="4"/>
      <c r="TA206" s="4"/>
      <c r="TB206" s="4"/>
      <c r="TC206" s="4"/>
      <c r="TD206" s="4"/>
      <c r="TE206" s="4"/>
      <c r="TF206" s="4"/>
      <c r="TG206" s="4"/>
      <c r="TH206" s="4"/>
      <c r="TI206" s="4"/>
      <c r="TJ206" s="4"/>
      <c r="TK206" s="4"/>
      <c r="TL206" s="4"/>
      <c r="TM206" s="4"/>
      <c r="TN206" s="4"/>
      <c r="TO206" s="4"/>
      <c r="TP206" s="4"/>
      <c r="TQ206" s="4"/>
      <c r="TR206" s="4"/>
      <c r="TS206" s="4"/>
      <c r="TT206" s="4"/>
      <c r="TU206" s="4"/>
      <c r="TV206" s="4"/>
      <c r="TW206" s="4"/>
      <c r="TX206" s="4"/>
      <c r="TY206" s="4"/>
      <c r="TZ206" s="4"/>
      <c r="UA206" s="4"/>
      <c r="UB206" s="4"/>
      <c r="UC206" s="4"/>
      <c r="UD206" s="4"/>
      <c r="UE206" s="4"/>
      <c r="UF206" s="4"/>
      <c r="UG206" s="4"/>
      <c r="UH206" s="4"/>
      <c r="UI206" s="4"/>
      <c r="UJ206" s="4"/>
      <c r="UK206" s="4"/>
      <c r="UL206" s="4"/>
      <c r="UM206" s="4"/>
      <c r="UN206" s="4"/>
      <c r="UO206" s="4"/>
      <c r="UP206" s="4"/>
      <c r="UQ206" s="4"/>
      <c r="UR206" s="4"/>
      <c r="US206" s="4"/>
      <c r="UT206" s="4"/>
      <c r="UU206" s="4"/>
      <c r="UV206" s="4"/>
      <c r="UW206" s="4"/>
      <c r="UX206" s="4"/>
      <c r="UY206" s="4"/>
      <c r="UZ206" s="4"/>
      <c r="VA206" s="4"/>
      <c r="VB206" s="4"/>
      <c r="VC206" s="4"/>
      <c r="VD206" s="4"/>
      <c r="VE206" s="4"/>
      <c r="VF206" s="4"/>
      <c r="VG206" s="4"/>
      <c r="VH206" s="4"/>
      <c r="VI206" s="4"/>
      <c r="VJ206" s="4"/>
      <c r="VK206" s="4"/>
      <c r="VL206" s="4"/>
      <c r="VM206" s="4"/>
      <c r="VN206" s="4"/>
      <c r="VO206" s="4"/>
      <c r="VP206" s="4"/>
      <c r="VQ206" s="4"/>
      <c r="VR206" s="4"/>
      <c r="VS206" s="4"/>
      <c r="VT206" s="4"/>
      <c r="VU206" s="4"/>
      <c r="VV206" s="4"/>
      <c r="VW206" s="4"/>
      <c r="VX206" s="4"/>
      <c r="VY206" s="4"/>
      <c r="VZ206" s="4"/>
      <c r="WA206" s="4"/>
      <c r="WB206" s="4"/>
      <c r="WC206" s="4"/>
      <c r="WD206" s="4"/>
      <c r="WE206" s="4"/>
      <c r="WF206" s="4"/>
      <c r="WG206" s="4"/>
      <c r="WH206" s="4"/>
      <c r="WI206" s="4"/>
      <c r="WJ206" s="4"/>
      <c r="WK206" s="4"/>
      <c r="WL206" s="4"/>
      <c r="WM206" s="4"/>
      <c r="WN206" s="4"/>
      <c r="WO206" s="4"/>
      <c r="WP206" s="4"/>
      <c r="WQ206" s="4"/>
      <c r="WR206" s="4"/>
      <c r="WS206" s="4"/>
      <c r="WT206" s="4"/>
      <c r="WU206" s="4"/>
      <c r="WV206" s="4"/>
      <c r="WW206" s="4"/>
      <c r="WX206" s="4"/>
      <c r="WY206" s="4"/>
      <c r="WZ206" s="4"/>
      <c r="XA206" s="4"/>
      <c r="XB206" s="4"/>
      <c r="XC206" s="4"/>
      <c r="XD206" s="4"/>
      <c r="XE206" s="4"/>
      <c r="XF206" s="4"/>
      <c r="XG206" s="4"/>
      <c r="XH206" s="4"/>
      <c r="XI206" s="4"/>
      <c r="XJ206" s="4"/>
      <c r="XK206" s="4"/>
      <c r="XL206" s="4"/>
      <c r="XM206" s="4"/>
      <c r="XN206" s="4"/>
      <c r="XO206" s="4"/>
      <c r="XP206" s="4"/>
      <c r="XQ206" s="4"/>
      <c r="XR206" s="4"/>
      <c r="XS206" s="4"/>
      <c r="XT206" s="4"/>
      <c r="XU206" s="4"/>
      <c r="XV206" s="4"/>
      <c r="XW206" s="4"/>
      <c r="XX206" s="4"/>
      <c r="XY206" s="4"/>
      <c r="XZ206" s="4"/>
      <c r="YA206" s="4"/>
      <c r="YB206" s="4"/>
      <c r="YC206" s="4"/>
      <c r="YD206" s="4"/>
      <c r="YE206" s="4"/>
      <c r="YF206" s="4"/>
      <c r="YG206" s="4"/>
      <c r="YH206" s="4"/>
      <c r="YI206" s="4"/>
      <c r="YJ206" s="4"/>
      <c r="YK206" s="4"/>
      <c r="YL206" s="4"/>
      <c r="YM206" s="4"/>
      <c r="YN206" s="4"/>
      <c r="YO206" s="4"/>
      <c r="YP206" s="4"/>
      <c r="YQ206" s="4"/>
      <c r="YR206" s="4"/>
      <c r="YS206" s="4"/>
      <c r="YT206" s="4"/>
      <c r="YU206" s="4"/>
      <c r="YV206" s="4"/>
      <c r="YW206" s="4"/>
      <c r="YX206" s="4"/>
      <c r="YY206" s="4"/>
      <c r="YZ206" s="4"/>
      <c r="ZA206" s="4"/>
      <c r="ZB206" s="4"/>
      <c r="ZC206" s="4"/>
      <c r="ZD206" s="4"/>
      <c r="ZE206" s="4"/>
      <c r="ZF206" s="4"/>
      <c r="ZG206" s="4"/>
      <c r="ZH206" s="4"/>
      <c r="ZI206" s="4"/>
      <c r="ZJ206" s="4"/>
      <c r="ZK206" s="4"/>
      <c r="ZL206" s="4"/>
      <c r="ZM206" s="4"/>
      <c r="ZN206" s="4"/>
      <c r="ZO206" s="4"/>
      <c r="ZP206" s="4"/>
      <c r="ZQ206" s="4"/>
      <c r="ZR206" s="4"/>
      <c r="ZS206" s="4"/>
      <c r="ZT206" s="4"/>
      <c r="ZU206" s="4"/>
      <c r="ZV206" s="4"/>
      <c r="ZW206" s="4"/>
      <c r="ZX206" s="4"/>
      <c r="ZY206" s="4"/>
      <c r="ZZ206" s="4"/>
      <c r="AAA206" s="4"/>
      <c r="AAB206" s="4"/>
      <c r="AAC206" s="4"/>
      <c r="AAD206" s="4"/>
      <c r="AAE206" s="4"/>
      <c r="AAF206" s="4"/>
      <c r="AAG206" s="4"/>
      <c r="AAH206" s="4"/>
      <c r="AAI206" s="4"/>
      <c r="AAJ206" s="4"/>
      <c r="AAK206" s="4"/>
      <c r="AAL206" s="4"/>
      <c r="AAM206" s="4"/>
      <c r="AAN206" s="4"/>
      <c r="AAO206" s="4"/>
      <c r="AAP206" s="4"/>
      <c r="AAQ206" s="4"/>
      <c r="AAR206" s="4"/>
      <c r="AAS206" s="4"/>
      <c r="AAT206" s="4"/>
      <c r="AAU206" s="4"/>
      <c r="AAV206" s="4"/>
      <c r="AAW206" s="4"/>
      <c r="AAX206" s="4"/>
      <c r="AAY206" s="4"/>
      <c r="AAZ206" s="4"/>
      <c r="ABA206" s="4"/>
      <c r="ABB206" s="4"/>
      <c r="ABC206" s="4"/>
      <c r="ABD206" s="4"/>
      <c r="ABE206" s="4"/>
      <c r="ABF206" s="4"/>
      <c r="ABG206" s="4"/>
      <c r="ABH206" s="4"/>
      <c r="ABI206" s="4"/>
      <c r="ABJ206" s="4"/>
      <c r="ABK206" s="4"/>
      <c r="ABL206" s="4"/>
      <c r="ABM206" s="4"/>
      <c r="ABN206" s="4"/>
      <c r="ABO206" s="4"/>
      <c r="ABP206" s="4"/>
      <c r="ABQ206" s="4"/>
      <c r="ABR206" s="4"/>
      <c r="ABS206" s="4"/>
      <c r="ABT206" s="4"/>
      <c r="ABU206" s="4"/>
      <c r="ABV206" s="4"/>
      <c r="ABW206" s="4"/>
      <c r="ABX206" s="4"/>
      <c r="ABY206" s="4"/>
      <c r="ABZ206" s="4"/>
      <c r="ACA206" s="4"/>
      <c r="ACB206" s="4"/>
      <c r="ACC206" s="4"/>
      <c r="ACD206" s="4"/>
      <c r="ACE206" s="4"/>
      <c r="ACF206" s="4"/>
      <c r="ACG206" s="4"/>
      <c r="ACH206" s="4"/>
      <c r="ACI206" s="4"/>
      <c r="ACJ206" s="4"/>
      <c r="ACK206" s="4"/>
      <c r="ACL206" s="4"/>
      <c r="ACM206" s="4"/>
      <c r="ACN206" s="4"/>
      <c r="ACO206" s="4"/>
      <c r="ACP206" s="4"/>
      <c r="ACQ206" s="4"/>
      <c r="ACR206" s="4"/>
      <c r="ACS206" s="4"/>
      <c r="ACT206" s="4"/>
      <c r="ACU206" s="4"/>
      <c r="ACV206" s="4"/>
      <c r="ACW206" s="4"/>
      <c r="ACX206" s="4"/>
      <c r="ACY206" s="4"/>
      <c r="ACZ206" s="4"/>
      <c r="ADA206" s="4"/>
      <c r="ADB206" s="4"/>
      <c r="ADC206" s="4"/>
      <c r="ADD206" s="4"/>
      <c r="ADE206" s="4"/>
      <c r="ADF206" s="4"/>
      <c r="ADG206" s="4"/>
      <c r="ADH206" s="4"/>
      <c r="ADI206" s="4"/>
      <c r="ADJ206" s="4"/>
      <c r="ADK206" s="4"/>
      <c r="ADL206" s="4"/>
      <c r="ADM206" s="4"/>
      <c r="ADN206" s="4"/>
      <c r="ADO206" s="4"/>
      <c r="ADP206" s="4"/>
      <c r="ADQ206" s="4"/>
      <c r="ADR206" s="4"/>
      <c r="ADS206" s="4"/>
      <c r="ADT206" s="4"/>
      <c r="ADU206" s="4"/>
      <c r="ADV206" s="4"/>
      <c r="ADW206" s="4"/>
      <c r="ADX206" s="4"/>
      <c r="ADY206" s="4"/>
      <c r="ADZ206" s="4"/>
      <c r="AEA206" s="4"/>
      <c r="AEB206" s="4"/>
      <c r="AEC206" s="4"/>
      <c r="AED206" s="4"/>
      <c r="AEE206" s="4"/>
      <c r="AEF206" s="4"/>
      <c r="AEG206" s="4"/>
      <c r="AEH206" s="4"/>
      <c r="AEI206" s="4"/>
      <c r="AEJ206" s="4"/>
      <c r="AEK206" s="4"/>
      <c r="AEL206" s="4"/>
      <c r="AEM206" s="4"/>
      <c r="AEN206" s="4"/>
      <c r="AEO206" s="4"/>
      <c r="AEP206" s="4"/>
      <c r="AEQ206" s="4"/>
      <c r="AER206" s="4"/>
      <c r="AES206" s="4"/>
      <c r="AET206" s="4"/>
      <c r="AEU206" s="4"/>
      <c r="AEV206" s="4"/>
      <c r="AEW206" s="4"/>
      <c r="AEX206" s="4"/>
      <c r="AEY206" s="4"/>
      <c r="AEZ206" s="4"/>
      <c r="AFA206" s="4"/>
      <c r="AFB206" s="4"/>
      <c r="AFC206" s="4"/>
      <c r="AFD206" s="4"/>
      <c r="AFE206" s="4"/>
      <c r="AFF206" s="4"/>
      <c r="AFG206" s="4"/>
      <c r="AFH206" s="4"/>
      <c r="AFI206" s="4"/>
      <c r="AFJ206" s="4"/>
      <c r="AFK206" s="4"/>
      <c r="AFL206" s="4"/>
      <c r="AFM206" s="4"/>
      <c r="AFN206" s="4"/>
      <c r="AFO206" s="4"/>
      <c r="AFP206" s="4"/>
      <c r="AFQ206" s="4"/>
      <c r="AFR206" s="4"/>
      <c r="AFS206" s="4"/>
      <c r="AFT206" s="4"/>
      <c r="AFU206" s="4"/>
      <c r="AFV206" s="4"/>
      <c r="AFW206" s="4"/>
      <c r="AFX206" s="4"/>
      <c r="AFY206" s="4"/>
      <c r="AFZ206" s="4"/>
      <c r="AGA206" s="4"/>
      <c r="AGB206" s="4"/>
      <c r="AGC206" s="4"/>
      <c r="AGD206" s="4"/>
      <c r="AGE206" s="4"/>
      <c r="AGF206" s="4"/>
      <c r="AGG206" s="4"/>
      <c r="AGH206" s="4"/>
      <c r="AGI206" s="4"/>
      <c r="AGJ206" s="4"/>
      <c r="AGK206" s="4"/>
      <c r="AGL206" s="4"/>
      <c r="AGM206" s="4"/>
      <c r="AGN206" s="4"/>
      <c r="AGO206" s="4"/>
      <c r="AGP206" s="4"/>
      <c r="AGQ206" s="4"/>
      <c r="AGR206" s="4"/>
      <c r="AGS206" s="4"/>
      <c r="AGT206" s="4"/>
      <c r="AGU206" s="4"/>
      <c r="AGV206" s="4"/>
      <c r="AGW206" s="4"/>
      <c r="AGX206" s="4"/>
      <c r="AGY206" s="4"/>
      <c r="AGZ206" s="4"/>
      <c r="AHA206" s="4"/>
      <c r="AHB206" s="4"/>
      <c r="AHC206" s="4"/>
      <c r="AHD206" s="4"/>
      <c r="AHE206" s="4"/>
      <c r="AHF206" s="4"/>
      <c r="AHG206" s="4"/>
      <c r="AHH206" s="4"/>
      <c r="AHI206" s="4"/>
      <c r="AHJ206" s="4"/>
      <c r="AHK206" s="4"/>
      <c r="AHL206" s="4"/>
      <c r="AHM206" s="4"/>
      <c r="AHN206" s="4"/>
      <c r="AHO206" s="4"/>
      <c r="AHP206" s="4"/>
      <c r="AHQ206" s="4"/>
      <c r="AHR206" s="4"/>
      <c r="AHS206" s="4"/>
      <c r="AHT206" s="4"/>
      <c r="AHU206" s="4"/>
      <c r="AHV206" s="4"/>
      <c r="AHW206" s="4"/>
      <c r="AHX206" s="4"/>
      <c r="AHY206" s="4"/>
      <c r="AHZ206" s="4"/>
      <c r="AIA206" s="4"/>
      <c r="AIB206" s="4"/>
      <c r="AIC206" s="4"/>
      <c r="AID206" s="4"/>
      <c r="AIE206" s="4"/>
      <c r="AIF206" s="4"/>
      <c r="AIG206" s="4"/>
      <c r="AIH206" s="4"/>
      <c r="AII206" s="4"/>
      <c r="AIJ206" s="4"/>
      <c r="AIK206" s="4"/>
      <c r="AIL206" s="4"/>
      <c r="AIM206" s="4"/>
      <c r="AIN206" s="4"/>
      <c r="AIO206" s="4"/>
      <c r="AIP206" s="4"/>
      <c r="AIQ206" s="4"/>
      <c r="AIR206" s="4"/>
      <c r="AIS206" s="4"/>
      <c r="AIT206" s="4"/>
      <c r="AIU206" s="4"/>
      <c r="AIV206" s="4"/>
      <c r="AIW206" s="4"/>
      <c r="AIX206" s="4"/>
      <c r="AIY206" s="4"/>
      <c r="AIZ206" s="4"/>
      <c r="AJA206" s="4"/>
      <c r="AJB206" s="4"/>
      <c r="AJC206" s="4"/>
      <c r="AJD206" s="4"/>
      <c r="AJE206" s="4"/>
      <c r="AJF206" s="4"/>
      <c r="AJG206" s="4"/>
      <c r="AJH206" s="4"/>
      <c r="AJI206" s="4"/>
      <c r="AJJ206" s="4"/>
      <c r="AJK206" s="4"/>
      <c r="AJL206" s="4"/>
      <c r="AJM206" s="4"/>
      <c r="AJN206" s="4"/>
      <c r="AJO206" s="4"/>
      <c r="AJP206" s="4"/>
      <c r="AJQ206" s="4"/>
      <c r="AJR206" s="4"/>
      <c r="AJS206" s="4"/>
      <c r="AJT206" s="4"/>
      <c r="AJU206" s="4"/>
      <c r="AJV206" s="4"/>
      <c r="AJW206" s="4"/>
      <c r="AJX206" s="4"/>
      <c r="AJY206" s="4"/>
      <c r="AJZ206" s="4"/>
      <c r="AKA206" s="4"/>
      <c r="AKB206" s="4"/>
      <c r="AKC206" s="4"/>
      <c r="AKD206" s="4"/>
      <c r="AKE206" s="4"/>
      <c r="AKF206" s="4"/>
      <c r="AKG206" s="4"/>
      <c r="AKH206" s="4"/>
      <c r="AKI206" s="4"/>
      <c r="AKJ206" s="4"/>
      <c r="AKK206" s="4"/>
      <c r="AKL206" s="4"/>
      <c r="AKM206" s="4"/>
      <c r="AKN206" s="4"/>
      <c r="AKO206" s="4"/>
      <c r="AKP206" s="4"/>
      <c r="AKQ206" s="4"/>
      <c r="AKR206" s="4"/>
      <c r="AKS206" s="4"/>
      <c r="AKT206" s="4"/>
      <c r="AKU206" s="4"/>
      <c r="AKV206" s="4"/>
      <c r="AKW206" s="4"/>
      <c r="AKX206" s="4"/>
      <c r="AKY206" s="4"/>
      <c r="AKZ206" s="4"/>
      <c r="ALA206" s="4"/>
      <c r="ALB206" s="4"/>
      <c r="ALC206" s="4"/>
      <c r="ALD206" s="4"/>
      <c r="ALE206" s="4"/>
      <c r="ALF206" s="4"/>
      <c r="ALG206" s="4"/>
      <c r="ALH206" s="4"/>
      <c r="ALI206" s="4"/>
      <c r="ALJ206" s="4"/>
      <c r="ALK206" s="4"/>
      <c r="ALL206" s="4"/>
      <c r="ALM206" s="4"/>
      <c r="ALN206" s="4"/>
      <c r="ALO206" s="4"/>
      <c r="ALP206" s="4"/>
      <c r="ALQ206" s="4"/>
      <c r="ALR206" s="4"/>
      <c r="ALS206" s="4"/>
      <c r="ALT206" s="4"/>
      <c r="ALU206" s="4"/>
      <c r="ALV206" s="4"/>
      <c r="ALW206" s="4"/>
      <c r="ALX206" s="4"/>
      <c r="ALY206" s="4"/>
      <c r="ALZ206" s="4"/>
      <c r="AMA206" s="4"/>
      <c r="AMB206" s="4"/>
      <c r="AMC206" s="4"/>
      <c r="AMD206" s="4"/>
      <c r="AME206" s="4"/>
      <c r="AMF206" s="4"/>
      <c r="AMG206" s="4"/>
      <c r="AMH206" s="4"/>
      <c r="AMI206" s="4"/>
      <c r="AMJ206" s="4"/>
    </row>
    <row r="207" spans="1:1024" ht="17" customHeight="1">
      <c r="A207" s="19" t="s">
        <v>1284</v>
      </c>
      <c r="B207" s="3">
        <f t="shared" si="5"/>
        <v>106</v>
      </c>
      <c r="C207" s="3">
        <f>SUM(0)</f>
        <v>0</v>
      </c>
      <c r="D207" s="3">
        <f>SUM(35+40)</f>
        <v>75</v>
      </c>
      <c r="E207" s="3">
        <v>0</v>
      </c>
      <c r="F207" s="4">
        <f>SUM(31)</f>
        <v>31</v>
      </c>
      <c r="G207" s="4"/>
    </row>
    <row r="208" spans="1:1024" ht="17" customHeight="1">
      <c r="A208" s="21" t="s">
        <v>1315</v>
      </c>
      <c r="B208" s="3">
        <f t="shared" si="5"/>
        <v>106</v>
      </c>
      <c r="C208" s="3">
        <f>SUM(46)</f>
        <v>46</v>
      </c>
      <c r="D208" s="3">
        <f>SUM(30+30)</f>
        <v>60</v>
      </c>
      <c r="E208" s="3">
        <v>0</v>
      </c>
    </row>
    <row r="209" spans="1:1024" s="4" customFormat="1" ht="17" customHeight="1">
      <c r="A209" s="21" t="s">
        <v>1166</v>
      </c>
      <c r="B209" s="3">
        <f t="shared" si="5"/>
        <v>105</v>
      </c>
      <c r="C209" s="3">
        <f>SUM(0)</f>
        <v>0</v>
      </c>
      <c r="D209" s="3">
        <v>0</v>
      </c>
      <c r="E209" s="3">
        <v>0</v>
      </c>
      <c r="F209" s="4">
        <f>SUM(34)</f>
        <v>34</v>
      </c>
      <c r="G209" s="4">
        <f>SUM(34+37)</f>
        <v>71</v>
      </c>
    </row>
    <row r="210" spans="1:1024" s="4" customFormat="1" ht="17" customHeight="1">
      <c r="A210" s="19" t="s">
        <v>1217</v>
      </c>
      <c r="B210" s="3">
        <f t="shared" si="5"/>
        <v>105</v>
      </c>
      <c r="C210" s="3">
        <f>SUM(31)</f>
        <v>31</v>
      </c>
      <c r="D210" s="3">
        <v>0</v>
      </c>
      <c r="E210" s="3">
        <v>32</v>
      </c>
      <c r="I210" s="4">
        <v>42</v>
      </c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s="4" customFormat="1" ht="17" customHeight="1">
      <c r="A211" s="19" t="s">
        <v>1167</v>
      </c>
      <c r="B211" s="3">
        <f t="shared" si="5"/>
        <v>102</v>
      </c>
      <c r="C211" s="3">
        <f>SUM(0)</f>
        <v>0</v>
      </c>
      <c r="D211" s="3">
        <v>0</v>
      </c>
      <c r="E211" s="3">
        <v>0</v>
      </c>
      <c r="H211" s="4">
        <v>60</v>
      </c>
      <c r="I211" s="4">
        <v>42</v>
      </c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s="4" customFormat="1" ht="17" customHeight="1">
      <c r="A212" s="19" t="s">
        <v>1168</v>
      </c>
      <c r="B212" s="3">
        <f t="shared" si="5"/>
        <v>101.6</v>
      </c>
      <c r="C212" s="3">
        <f>SUM(0)</f>
        <v>0</v>
      </c>
      <c r="D212" s="3">
        <v>0</v>
      </c>
      <c r="E212" s="3">
        <f>SUM(67)</f>
        <v>67</v>
      </c>
      <c r="F212" s="4">
        <f>SUM(34.6)</f>
        <v>34.6</v>
      </c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s="4" customFormat="1" ht="17" customHeight="1">
      <c r="A213" s="19" t="s">
        <v>1352</v>
      </c>
      <c r="B213" s="3">
        <f t="shared" si="5"/>
        <v>101</v>
      </c>
      <c r="C213" s="3">
        <f>SUM(34+31+36)</f>
        <v>101</v>
      </c>
      <c r="D213" s="3"/>
      <c r="E213" s="3">
        <v>0</v>
      </c>
      <c r="G213" s="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7" customHeight="1">
      <c r="A214" s="19" t="s">
        <v>1169</v>
      </c>
      <c r="B214" s="3">
        <f t="shared" si="5"/>
        <v>99.6</v>
      </c>
      <c r="C214" s="3">
        <f>SUM(0)</f>
        <v>0</v>
      </c>
      <c r="D214" s="3">
        <v>0</v>
      </c>
      <c r="E214" s="3">
        <v>0</v>
      </c>
      <c r="F214" s="4">
        <f>SUM(30+31.6+38)</f>
        <v>99.6</v>
      </c>
      <c r="G214" s="4"/>
    </row>
    <row r="215" spans="1:1024" ht="17" customHeight="1">
      <c r="A215" s="19" t="s">
        <v>1170</v>
      </c>
      <c r="B215" s="3">
        <f t="shared" si="5"/>
        <v>97</v>
      </c>
      <c r="C215" s="3">
        <f>SUM(0)</f>
        <v>0</v>
      </c>
      <c r="D215" s="3">
        <v>0</v>
      </c>
      <c r="E215" s="3">
        <v>0</v>
      </c>
      <c r="F215" s="4">
        <f>SUM(38+59)</f>
        <v>97</v>
      </c>
      <c r="G215" s="4"/>
    </row>
    <row r="216" spans="1:1024" s="4" customFormat="1" ht="17" customHeight="1">
      <c r="A216" s="19" t="s">
        <v>1325</v>
      </c>
      <c r="B216" s="3">
        <f t="shared" si="5"/>
        <v>97</v>
      </c>
      <c r="C216" s="3">
        <f>SUM(31+36)</f>
        <v>67</v>
      </c>
      <c r="D216" s="3">
        <f>SUM(30)</f>
        <v>30</v>
      </c>
      <c r="E216" s="3">
        <v>0</v>
      </c>
      <c r="G216" s="3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s="4" customFormat="1" ht="17" customHeight="1">
      <c r="A217" s="19" t="s">
        <v>1172</v>
      </c>
      <c r="B217" s="3">
        <f t="shared" si="5"/>
        <v>94</v>
      </c>
      <c r="C217" s="3">
        <f>SUM(0)</f>
        <v>0</v>
      </c>
      <c r="D217" s="3">
        <v>0</v>
      </c>
      <c r="E217" s="3">
        <v>0</v>
      </c>
      <c r="K217" s="4">
        <v>94</v>
      </c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7" customHeight="1">
      <c r="A218" s="19" t="s">
        <v>1321</v>
      </c>
      <c r="B218" s="3">
        <f t="shared" si="5"/>
        <v>94</v>
      </c>
      <c r="C218" s="3">
        <f>SUM(34)</f>
        <v>34</v>
      </c>
      <c r="D218" s="3">
        <f>SUM(30+30)</f>
        <v>60</v>
      </c>
      <c r="E218" s="3">
        <v>0</v>
      </c>
    </row>
    <row r="219" spans="1:1024" ht="17" customHeight="1">
      <c r="A219" s="19" t="s">
        <v>1277</v>
      </c>
      <c r="B219" s="3">
        <f t="shared" si="5"/>
        <v>93</v>
      </c>
      <c r="C219" s="3">
        <f>SUM(31)</f>
        <v>31</v>
      </c>
      <c r="D219" s="3">
        <f>SUM(30)</f>
        <v>30</v>
      </c>
      <c r="E219" s="3">
        <f>SUM(32)</f>
        <v>32</v>
      </c>
    </row>
    <row r="220" spans="1:1024" ht="17" customHeight="1">
      <c r="A220" s="21" t="s">
        <v>1278</v>
      </c>
      <c r="B220" s="3">
        <f t="shared" si="5"/>
        <v>93</v>
      </c>
      <c r="C220" s="3">
        <f>SUM(31)</f>
        <v>31</v>
      </c>
      <c r="D220" s="3">
        <f>SUM(30)</f>
        <v>30</v>
      </c>
      <c r="E220" s="3">
        <f>SUM(32)</f>
        <v>32</v>
      </c>
    </row>
    <row r="221" spans="1:1024" ht="17" customHeight="1">
      <c r="A221" s="19" t="s">
        <v>1279</v>
      </c>
      <c r="B221" s="3">
        <f t="shared" si="5"/>
        <v>93</v>
      </c>
      <c r="C221" s="3">
        <f>SUM(31)</f>
        <v>31</v>
      </c>
      <c r="D221" s="3">
        <v>30</v>
      </c>
      <c r="E221" s="3">
        <f>SUM(32)</f>
        <v>32</v>
      </c>
    </row>
    <row r="222" spans="1:1024" s="4" customFormat="1" ht="17" customHeight="1">
      <c r="A222" s="19" t="s">
        <v>1280</v>
      </c>
      <c r="B222" s="3">
        <f t="shared" si="5"/>
        <v>93</v>
      </c>
      <c r="C222" s="3">
        <f>SUM(31)</f>
        <v>31</v>
      </c>
      <c r="D222" s="3">
        <f>SUM(30)</f>
        <v>30</v>
      </c>
      <c r="E222" s="3">
        <f>SUM(32)</f>
        <v>32</v>
      </c>
      <c r="G222" s="3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s="4" customFormat="1" ht="17" customHeight="1">
      <c r="A223" s="21" t="s">
        <v>1173</v>
      </c>
      <c r="B223" s="3">
        <f t="shared" si="5"/>
        <v>91.5</v>
      </c>
      <c r="C223" s="3">
        <f t="shared" ref="C223:C228" si="6">SUM(0)</f>
        <v>0</v>
      </c>
      <c r="D223" s="3">
        <v>0</v>
      </c>
      <c r="E223" s="3">
        <v>0</v>
      </c>
      <c r="J223" s="4">
        <v>57.5</v>
      </c>
      <c r="K223" s="4">
        <v>34</v>
      </c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s="4" customFormat="1" ht="17" customHeight="1">
      <c r="A224" s="19" t="s">
        <v>1174</v>
      </c>
      <c r="B224" s="3">
        <f t="shared" si="5"/>
        <v>90</v>
      </c>
      <c r="C224" s="3">
        <f t="shared" si="6"/>
        <v>0</v>
      </c>
      <c r="D224" s="3">
        <v>0</v>
      </c>
      <c r="E224" s="3">
        <v>0</v>
      </c>
      <c r="N224" s="4">
        <v>90</v>
      </c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s="4" customFormat="1" ht="17" customHeight="1">
      <c r="A225" s="19" t="s">
        <v>1175</v>
      </c>
      <c r="B225" s="3">
        <f t="shared" si="5"/>
        <v>89</v>
      </c>
      <c r="C225" s="3">
        <f t="shared" si="6"/>
        <v>0</v>
      </c>
      <c r="D225" s="3">
        <v>0</v>
      </c>
      <c r="E225" s="3">
        <v>0</v>
      </c>
      <c r="N225" s="4">
        <v>89</v>
      </c>
    </row>
    <row r="226" spans="1:1024" s="4" customFormat="1" ht="17" customHeight="1">
      <c r="A226" s="19" t="s">
        <v>1176</v>
      </c>
      <c r="B226" s="3">
        <f t="shared" si="5"/>
        <v>88</v>
      </c>
      <c r="C226" s="3">
        <f t="shared" si="6"/>
        <v>0</v>
      </c>
      <c r="D226" s="3">
        <v>0</v>
      </c>
      <c r="E226" s="3">
        <v>0</v>
      </c>
      <c r="F226" s="4">
        <f>SUM(51)</f>
        <v>51</v>
      </c>
      <c r="G226" s="4">
        <f>SUM(37)</f>
        <v>37</v>
      </c>
    </row>
    <row r="227" spans="1:1024" s="4" customFormat="1" ht="17" customHeight="1">
      <c r="A227" s="19" t="s">
        <v>1177</v>
      </c>
      <c r="B227" s="3">
        <f t="shared" si="5"/>
        <v>87</v>
      </c>
      <c r="C227" s="3">
        <f t="shared" si="6"/>
        <v>0</v>
      </c>
      <c r="D227" s="3">
        <v>0</v>
      </c>
      <c r="E227" s="3">
        <v>0</v>
      </c>
      <c r="H227" s="4">
        <v>45</v>
      </c>
      <c r="I227" s="4">
        <v>42</v>
      </c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s="4" customFormat="1" ht="17" customHeight="1">
      <c r="A228" s="19" t="s">
        <v>1179</v>
      </c>
      <c r="B228" s="3">
        <f t="shared" si="5"/>
        <v>86.9</v>
      </c>
      <c r="C228" s="3">
        <f t="shared" si="6"/>
        <v>0</v>
      </c>
      <c r="D228" s="3">
        <v>0</v>
      </c>
      <c r="E228" s="3">
        <v>0</v>
      </c>
      <c r="F228" s="4">
        <f>SUM(48.4)</f>
        <v>48.4</v>
      </c>
      <c r="G228" s="4">
        <f>SUM(38.5)</f>
        <v>38.5</v>
      </c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7" customHeight="1">
      <c r="A229" s="21" t="s">
        <v>1380</v>
      </c>
      <c r="B229" s="3">
        <f t="shared" si="5"/>
        <v>86</v>
      </c>
      <c r="C229" s="3">
        <f>SUM(31+55)</f>
        <v>86</v>
      </c>
      <c r="E229" s="3">
        <v>0</v>
      </c>
    </row>
    <row r="230" spans="1:1024" ht="17" customHeight="1">
      <c r="A230" s="20" t="s">
        <v>1386</v>
      </c>
      <c r="B230" s="3">
        <f t="shared" si="5"/>
        <v>85</v>
      </c>
      <c r="C230" s="3">
        <f>SUM(0)</f>
        <v>0</v>
      </c>
      <c r="D230" s="3">
        <f>SUM(55)</f>
        <v>55</v>
      </c>
      <c r="E230" s="3">
        <f>SUM(30)</f>
        <v>30</v>
      </c>
      <c r="G230" s="4"/>
    </row>
    <row r="231" spans="1:1024" ht="17" customHeight="1">
      <c r="A231" s="21" t="s">
        <v>1164</v>
      </c>
      <c r="B231" s="3">
        <f t="shared" si="5"/>
        <v>84.8</v>
      </c>
      <c r="C231" s="3">
        <f>SUM(0)</f>
        <v>0</v>
      </c>
      <c r="D231" s="3">
        <v>0</v>
      </c>
      <c r="E231" s="3">
        <f>SUM(42.4+42.4)</f>
        <v>84.8</v>
      </c>
    </row>
    <row r="232" spans="1:1024" ht="17" customHeight="1">
      <c r="A232" s="19" t="s">
        <v>1343</v>
      </c>
      <c r="B232" s="3">
        <f t="shared" si="5"/>
        <v>84</v>
      </c>
      <c r="C232" s="3">
        <f>SUM(84)</f>
        <v>84</v>
      </c>
      <c r="E232" s="3">
        <v>0</v>
      </c>
    </row>
    <row r="233" spans="1:1024" ht="17" customHeight="1">
      <c r="A233" s="21" t="s">
        <v>1181</v>
      </c>
      <c r="B233" s="3">
        <f t="shared" si="5"/>
        <v>83</v>
      </c>
      <c r="C233" s="3">
        <f>SUM(0)</f>
        <v>0</v>
      </c>
      <c r="D233" s="3">
        <v>0</v>
      </c>
      <c r="E233" s="3">
        <v>0</v>
      </c>
      <c r="G233" s="4"/>
      <c r="L233" s="4">
        <v>83</v>
      </c>
    </row>
    <row r="234" spans="1:1024" ht="17" customHeight="1">
      <c r="A234" s="23" t="s">
        <v>1387</v>
      </c>
      <c r="B234" s="3">
        <f t="shared" si="5"/>
        <v>83</v>
      </c>
      <c r="C234" s="3">
        <f>SUM(0)</f>
        <v>0</v>
      </c>
      <c r="D234" s="3">
        <f>SUM(50)</f>
        <v>50</v>
      </c>
      <c r="E234" s="3">
        <v>0</v>
      </c>
      <c r="F234" s="4">
        <f>SUM(33)</f>
        <v>33</v>
      </c>
      <c r="G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4"/>
      <c r="NG234" s="4"/>
      <c r="NH234" s="4"/>
      <c r="NI234" s="4"/>
      <c r="NJ234" s="4"/>
      <c r="NK234" s="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"/>
      <c r="OB234" s="4"/>
      <c r="OC234" s="4"/>
      <c r="OD234" s="4"/>
      <c r="OE234" s="4"/>
      <c r="OF234" s="4"/>
      <c r="OG234" s="4"/>
      <c r="OH234" s="4"/>
      <c r="OI234" s="4"/>
      <c r="OJ234" s="4"/>
      <c r="OK234" s="4"/>
      <c r="OL234" s="4"/>
      <c r="OM234" s="4"/>
      <c r="ON234" s="4"/>
      <c r="OO234" s="4"/>
      <c r="OP234" s="4"/>
      <c r="OQ234" s="4"/>
      <c r="OR234" s="4"/>
      <c r="OS234" s="4"/>
      <c r="OT234" s="4"/>
      <c r="OU234" s="4"/>
      <c r="OV234" s="4"/>
      <c r="OW234" s="4"/>
      <c r="OX234" s="4"/>
      <c r="OY234" s="4"/>
      <c r="OZ234" s="4"/>
      <c r="PA234" s="4"/>
      <c r="PB234" s="4"/>
      <c r="PC234" s="4"/>
      <c r="PD234" s="4"/>
      <c r="PE234" s="4"/>
      <c r="PF234" s="4"/>
      <c r="PG234" s="4"/>
      <c r="PH234" s="4"/>
      <c r="PI234" s="4"/>
      <c r="PJ234" s="4"/>
      <c r="PK234" s="4"/>
      <c r="PL234" s="4"/>
      <c r="PM234" s="4"/>
      <c r="PN234" s="4"/>
      <c r="PO234" s="4"/>
      <c r="PP234" s="4"/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G234" s="4"/>
      <c r="QH234" s="4"/>
      <c r="QI234" s="4"/>
      <c r="QJ234" s="4"/>
      <c r="QK234" s="4"/>
      <c r="QL234" s="4"/>
      <c r="QM234" s="4"/>
      <c r="QN234" s="4"/>
      <c r="QO234" s="4"/>
      <c r="QP234" s="4"/>
      <c r="QQ234" s="4"/>
      <c r="QR234" s="4"/>
      <c r="QS234" s="4"/>
      <c r="QT234" s="4"/>
      <c r="QU234" s="4"/>
      <c r="QV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  <c r="SJ234" s="4"/>
      <c r="SK234" s="4"/>
      <c r="SL234" s="4"/>
      <c r="SM234" s="4"/>
      <c r="SN234" s="4"/>
      <c r="SO234" s="4"/>
      <c r="SP234" s="4"/>
      <c r="SQ234" s="4"/>
      <c r="SR234" s="4"/>
      <c r="SS234" s="4"/>
      <c r="ST234" s="4"/>
      <c r="SU234" s="4"/>
      <c r="SV234" s="4"/>
      <c r="SW234" s="4"/>
      <c r="SX234" s="4"/>
      <c r="SY234" s="4"/>
      <c r="SZ234" s="4"/>
      <c r="TA234" s="4"/>
      <c r="TB234" s="4"/>
      <c r="TC234" s="4"/>
      <c r="TD234" s="4"/>
      <c r="TE234" s="4"/>
      <c r="TF234" s="4"/>
      <c r="TG234" s="4"/>
      <c r="TH234" s="4"/>
      <c r="TI234" s="4"/>
      <c r="TJ234" s="4"/>
      <c r="TK234" s="4"/>
      <c r="TL234" s="4"/>
      <c r="TM234" s="4"/>
      <c r="TN234" s="4"/>
      <c r="TO234" s="4"/>
      <c r="TP234" s="4"/>
      <c r="TQ234" s="4"/>
      <c r="TR234" s="4"/>
      <c r="TS234" s="4"/>
      <c r="TT234" s="4"/>
      <c r="TU234" s="4"/>
      <c r="TV234" s="4"/>
      <c r="TW234" s="4"/>
      <c r="TX234" s="4"/>
      <c r="TY234" s="4"/>
      <c r="TZ234" s="4"/>
      <c r="UA234" s="4"/>
      <c r="UB234" s="4"/>
      <c r="UC234" s="4"/>
      <c r="UD234" s="4"/>
      <c r="UE234" s="4"/>
      <c r="UF234" s="4"/>
      <c r="UG234" s="4"/>
      <c r="UH234" s="4"/>
      <c r="UI234" s="4"/>
      <c r="UJ234" s="4"/>
      <c r="UK234" s="4"/>
      <c r="UL234" s="4"/>
      <c r="UM234" s="4"/>
      <c r="UN234" s="4"/>
      <c r="UO234" s="4"/>
      <c r="UP234" s="4"/>
      <c r="UQ234" s="4"/>
      <c r="UR234" s="4"/>
      <c r="US234" s="4"/>
      <c r="UT234" s="4"/>
      <c r="UU234" s="4"/>
      <c r="UV234" s="4"/>
      <c r="UW234" s="4"/>
      <c r="UX234" s="4"/>
      <c r="UY234" s="4"/>
      <c r="UZ234" s="4"/>
      <c r="VA234" s="4"/>
      <c r="VB234" s="4"/>
      <c r="VC234" s="4"/>
      <c r="VD234" s="4"/>
      <c r="VE234" s="4"/>
      <c r="VF234" s="4"/>
      <c r="VG234" s="4"/>
      <c r="VH234" s="4"/>
      <c r="VI234" s="4"/>
      <c r="VJ234" s="4"/>
      <c r="VK234" s="4"/>
      <c r="VL234" s="4"/>
      <c r="VM234" s="4"/>
      <c r="VN234" s="4"/>
      <c r="VO234" s="4"/>
      <c r="VP234" s="4"/>
      <c r="VQ234" s="4"/>
      <c r="VR234" s="4"/>
      <c r="VS234" s="4"/>
      <c r="VT234" s="4"/>
      <c r="VU234" s="4"/>
      <c r="VV234" s="4"/>
      <c r="VW234" s="4"/>
      <c r="VX234" s="4"/>
      <c r="VY234" s="4"/>
      <c r="VZ234" s="4"/>
      <c r="WA234" s="4"/>
      <c r="WB234" s="4"/>
      <c r="WC234" s="4"/>
      <c r="WD234" s="4"/>
      <c r="WE234" s="4"/>
      <c r="WF234" s="4"/>
      <c r="WG234" s="4"/>
      <c r="WH234" s="4"/>
      <c r="WI234" s="4"/>
      <c r="WJ234" s="4"/>
      <c r="WK234" s="4"/>
      <c r="WL234" s="4"/>
      <c r="WM234" s="4"/>
      <c r="WN234" s="4"/>
      <c r="WO234" s="4"/>
      <c r="WP234" s="4"/>
      <c r="WQ234" s="4"/>
      <c r="WR234" s="4"/>
      <c r="WS234" s="4"/>
      <c r="WT234" s="4"/>
      <c r="WU234" s="4"/>
      <c r="WV234" s="4"/>
      <c r="WW234" s="4"/>
      <c r="WX234" s="4"/>
      <c r="WY234" s="4"/>
      <c r="WZ234" s="4"/>
      <c r="XA234" s="4"/>
      <c r="XB234" s="4"/>
      <c r="XC234" s="4"/>
      <c r="XD234" s="4"/>
      <c r="XE234" s="4"/>
      <c r="XF234" s="4"/>
      <c r="XG234" s="4"/>
      <c r="XH234" s="4"/>
      <c r="XI234" s="4"/>
      <c r="XJ234" s="4"/>
      <c r="XK234" s="4"/>
      <c r="XL234" s="4"/>
      <c r="XM234" s="4"/>
      <c r="XN234" s="4"/>
      <c r="XO234" s="4"/>
      <c r="XP234" s="4"/>
      <c r="XQ234" s="4"/>
      <c r="XR234" s="4"/>
      <c r="XS234" s="4"/>
      <c r="XT234" s="4"/>
      <c r="XU234" s="4"/>
      <c r="XV234" s="4"/>
      <c r="XW234" s="4"/>
      <c r="XX234" s="4"/>
      <c r="XY234" s="4"/>
      <c r="XZ234" s="4"/>
      <c r="YA234" s="4"/>
      <c r="YB234" s="4"/>
      <c r="YC234" s="4"/>
      <c r="YD234" s="4"/>
      <c r="YE234" s="4"/>
      <c r="YF234" s="4"/>
      <c r="YG234" s="4"/>
      <c r="YH234" s="4"/>
      <c r="YI234" s="4"/>
      <c r="YJ234" s="4"/>
      <c r="YK234" s="4"/>
      <c r="YL234" s="4"/>
      <c r="YM234" s="4"/>
      <c r="YN234" s="4"/>
      <c r="YO234" s="4"/>
      <c r="YP234" s="4"/>
      <c r="YQ234" s="4"/>
      <c r="YR234" s="4"/>
      <c r="YS234" s="4"/>
      <c r="YT234" s="4"/>
      <c r="YU234" s="4"/>
      <c r="YV234" s="4"/>
      <c r="YW234" s="4"/>
      <c r="YX234" s="4"/>
      <c r="YY234" s="4"/>
      <c r="YZ234" s="4"/>
      <c r="ZA234" s="4"/>
      <c r="ZB234" s="4"/>
      <c r="ZC234" s="4"/>
      <c r="ZD234" s="4"/>
      <c r="ZE234" s="4"/>
      <c r="ZF234" s="4"/>
      <c r="ZG234" s="4"/>
      <c r="ZH234" s="4"/>
      <c r="ZI234" s="4"/>
      <c r="ZJ234" s="4"/>
      <c r="ZK234" s="4"/>
      <c r="ZL234" s="4"/>
      <c r="ZM234" s="4"/>
      <c r="ZN234" s="4"/>
      <c r="ZO234" s="4"/>
      <c r="ZP234" s="4"/>
      <c r="ZQ234" s="4"/>
      <c r="ZR234" s="4"/>
      <c r="ZS234" s="4"/>
      <c r="ZT234" s="4"/>
      <c r="ZU234" s="4"/>
      <c r="ZV234" s="4"/>
      <c r="ZW234" s="4"/>
      <c r="ZX234" s="4"/>
      <c r="ZY234" s="4"/>
      <c r="ZZ234" s="4"/>
      <c r="AAA234" s="4"/>
      <c r="AAB234" s="4"/>
      <c r="AAC234" s="4"/>
      <c r="AAD234" s="4"/>
      <c r="AAE234" s="4"/>
      <c r="AAF234" s="4"/>
      <c r="AAG234" s="4"/>
      <c r="AAH234" s="4"/>
      <c r="AAI234" s="4"/>
      <c r="AAJ234" s="4"/>
      <c r="AAK234" s="4"/>
      <c r="AAL234" s="4"/>
      <c r="AAM234" s="4"/>
      <c r="AAN234" s="4"/>
      <c r="AAO234" s="4"/>
      <c r="AAP234" s="4"/>
      <c r="AAQ234" s="4"/>
      <c r="AAR234" s="4"/>
      <c r="AAS234" s="4"/>
      <c r="AAT234" s="4"/>
      <c r="AAU234" s="4"/>
      <c r="AAV234" s="4"/>
      <c r="AAW234" s="4"/>
      <c r="AAX234" s="4"/>
      <c r="AAY234" s="4"/>
      <c r="AAZ234" s="4"/>
      <c r="ABA234" s="4"/>
      <c r="ABB234" s="4"/>
      <c r="ABC234" s="4"/>
      <c r="ABD234" s="4"/>
      <c r="ABE234" s="4"/>
      <c r="ABF234" s="4"/>
      <c r="ABG234" s="4"/>
      <c r="ABH234" s="4"/>
      <c r="ABI234" s="4"/>
      <c r="ABJ234" s="4"/>
      <c r="ABK234" s="4"/>
      <c r="ABL234" s="4"/>
      <c r="ABM234" s="4"/>
      <c r="ABN234" s="4"/>
      <c r="ABO234" s="4"/>
      <c r="ABP234" s="4"/>
      <c r="ABQ234" s="4"/>
      <c r="ABR234" s="4"/>
      <c r="ABS234" s="4"/>
      <c r="ABT234" s="4"/>
      <c r="ABU234" s="4"/>
      <c r="ABV234" s="4"/>
      <c r="ABW234" s="4"/>
      <c r="ABX234" s="4"/>
      <c r="ABY234" s="4"/>
      <c r="ABZ234" s="4"/>
      <c r="ACA234" s="4"/>
      <c r="ACB234" s="4"/>
      <c r="ACC234" s="4"/>
      <c r="ACD234" s="4"/>
      <c r="ACE234" s="4"/>
      <c r="ACF234" s="4"/>
      <c r="ACG234" s="4"/>
      <c r="ACH234" s="4"/>
      <c r="ACI234" s="4"/>
      <c r="ACJ234" s="4"/>
      <c r="ACK234" s="4"/>
      <c r="ACL234" s="4"/>
      <c r="ACM234" s="4"/>
      <c r="ACN234" s="4"/>
      <c r="ACO234" s="4"/>
      <c r="ACP234" s="4"/>
      <c r="ACQ234" s="4"/>
      <c r="ACR234" s="4"/>
      <c r="ACS234" s="4"/>
      <c r="ACT234" s="4"/>
      <c r="ACU234" s="4"/>
      <c r="ACV234" s="4"/>
      <c r="ACW234" s="4"/>
      <c r="ACX234" s="4"/>
      <c r="ACY234" s="4"/>
      <c r="ACZ234" s="4"/>
      <c r="ADA234" s="4"/>
      <c r="ADB234" s="4"/>
      <c r="ADC234" s="4"/>
      <c r="ADD234" s="4"/>
      <c r="ADE234" s="4"/>
      <c r="ADF234" s="4"/>
      <c r="ADG234" s="4"/>
      <c r="ADH234" s="4"/>
      <c r="ADI234" s="4"/>
      <c r="ADJ234" s="4"/>
      <c r="ADK234" s="4"/>
      <c r="ADL234" s="4"/>
      <c r="ADM234" s="4"/>
      <c r="ADN234" s="4"/>
      <c r="ADO234" s="4"/>
      <c r="ADP234" s="4"/>
      <c r="ADQ234" s="4"/>
      <c r="ADR234" s="4"/>
      <c r="ADS234" s="4"/>
      <c r="ADT234" s="4"/>
      <c r="ADU234" s="4"/>
      <c r="ADV234" s="4"/>
      <c r="ADW234" s="4"/>
      <c r="ADX234" s="4"/>
      <c r="ADY234" s="4"/>
      <c r="ADZ234" s="4"/>
      <c r="AEA234" s="4"/>
      <c r="AEB234" s="4"/>
      <c r="AEC234" s="4"/>
      <c r="AED234" s="4"/>
      <c r="AEE234" s="4"/>
      <c r="AEF234" s="4"/>
      <c r="AEG234" s="4"/>
      <c r="AEH234" s="4"/>
      <c r="AEI234" s="4"/>
      <c r="AEJ234" s="4"/>
      <c r="AEK234" s="4"/>
      <c r="AEL234" s="4"/>
      <c r="AEM234" s="4"/>
      <c r="AEN234" s="4"/>
      <c r="AEO234" s="4"/>
      <c r="AEP234" s="4"/>
      <c r="AEQ234" s="4"/>
      <c r="AER234" s="4"/>
      <c r="AES234" s="4"/>
      <c r="AET234" s="4"/>
      <c r="AEU234" s="4"/>
      <c r="AEV234" s="4"/>
      <c r="AEW234" s="4"/>
      <c r="AEX234" s="4"/>
      <c r="AEY234" s="4"/>
      <c r="AEZ234" s="4"/>
      <c r="AFA234" s="4"/>
      <c r="AFB234" s="4"/>
      <c r="AFC234" s="4"/>
      <c r="AFD234" s="4"/>
      <c r="AFE234" s="4"/>
      <c r="AFF234" s="4"/>
      <c r="AFG234" s="4"/>
      <c r="AFH234" s="4"/>
      <c r="AFI234" s="4"/>
      <c r="AFJ234" s="4"/>
      <c r="AFK234" s="4"/>
      <c r="AFL234" s="4"/>
      <c r="AFM234" s="4"/>
      <c r="AFN234" s="4"/>
      <c r="AFO234" s="4"/>
      <c r="AFP234" s="4"/>
      <c r="AFQ234" s="4"/>
      <c r="AFR234" s="4"/>
      <c r="AFS234" s="4"/>
      <c r="AFT234" s="4"/>
      <c r="AFU234" s="4"/>
      <c r="AFV234" s="4"/>
      <c r="AFW234" s="4"/>
      <c r="AFX234" s="4"/>
      <c r="AFY234" s="4"/>
      <c r="AFZ234" s="4"/>
      <c r="AGA234" s="4"/>
      <c r="AGB234" s="4"/>
      <c r="AGC234" s="4"/>
      <c r="AGD234" s="4"/>
      <c r="AGE234" s="4"/>
      <c r="AGF234" s="4"/>
      <c r="AGG234" s="4"/>
      <c r="AGH234" s="4"/>
      <c r="AGI234" s="4"/>
      <c r="AGJ234" s="4"/>
      <c r="AGK234" s="4"/>
      <c r="AGL234" s="4"/>
      <c r="AGM234" s="4"/>
      <c r="AGN234" s="4"/>
      <c r="AGO234" s="4"/>
      <c r="AGP234" s="4"/>
      <c r="AGQ234" s="4"/>
      <c r="AGR234" s="4"/>
      <c r="AGS234" s="4"/>
      <c r="AGT234" s="4"/>
      <c r="AGU234" s="4"/>
      <c r="AGV234" s="4"/>
      <c r="AGW234" s="4"/>
      <c r="AGX234" s="4"/>
      <c r="AGY234" s="4"/>
      <c r="AGZ234" s="4"/>
      <c r="AHA234" s="4"/>
      <c r="AHB234" s="4"/>
      <c r="AHC234" s="4"/>
      <c r="AHD234" s="4"/>
      <c r="AHE234" s="4"/>
      <c r="AHF234" s="4"/>
      <c r="AHG234" s="4"/>
      <c r="AHH234" s="4"/>
      <c r="AHI234" s="4"/>
      <c r="AHJ234" s="4"/>
      <c r="AHK234" s="4"/>
      <c r="AHL234" s="4"/>
      <c r="AHM234" s="4"/>
      <c r="AHN234" s="4"/>
      <c r="AHO234" s="4"/>
      <c r="AHP234" s="4"/>
      <c r="AHQ234" s="4"/>
      <c r="AHR234" s="4"/>
      <c r="AHS234" s="4"/>
      <c r="AHT234" s="4"/>
      <c r="AHU234" s="4"/>
      <c r="AHV234" s="4"/>
      <c r="AHW234" s="4"/>
      <c r="AHX234" s="4"/>
      <c r="AHY234" s="4"/>
      <c r="AHZ234" s="4"/>
      <c r="AIA234" s="4"/>
      <c r="AIB234" s="4"/>
      <c r="AIC234" s="4"/>
      <c r="AID234" s="4"/>
      <c r="AIE234" s="4"/>
      <c r="AIF234" s="4"/>
      <c r="AIG234" s="4"/>
      <c r="AIH234" s="4"/>
      <c r="AII234" s="4"/>
      <c r="AIJ234" s="4"/>
      <c r="AIK234" s="4"/>
      <c r="AIL234" s="4"/>
      <c r="AIM234" s="4"/>
      <c r="AIN234" s="4"/>
      <c r="AIO234" s="4"/>
      <c r="AIP234" s="4"/>
      <c r="AIQ234" s="4"/>
      <c r="AIR234" s="4"/>
      <c r="AIS234" s="4"/>
      <c r="AIT234" s="4"/>
      <c r="AIU234" s="4"/>
      <c r="AIV234" s="4"/>
      <c r="AIW234" s="4"/>
      <c r="AIX234" s="4"/>
      <c r="AIY234" s="4"/>
      <c r="AIZ234" s="4"/>
      <c r="AJA234" s="4"/>
      <c r="AJB234" s="4"/>
      <c r="AJC234" s="4"/>
      <c r="AJD234" s="4"/>
      <c r="AJE234" s="4"/>
      <c r="AJF234" s="4"/>
      <c r="AJG234" s="4"/>
      <c r="AJH234" s="4"/>
      <c r="AJI234" s="4"/>
      <c r="AJJ234" s="4"/>
      <c r="AJK234" s="4"/>
      <c r="AJL234" s="4"/>
      <c r="AJM234" s="4"/>
      <c r="AJN234" s="4"/>
      <c r="AJO234" s="4"/>
      <c r="AJP234" s="4"/>
      <c r="AJQ234" s="4"/>
      <c r="AJR234" s="4"/>
      <c r="AJS234" s="4"/>
      <c r="AJT234" s="4"/>
      <c r="AJU234" s="4"/>
      <c r="AJV234" s="4"/>
      <c r="AJW234" s="4"/>
      <c r="AJX234" s="4"/>
      <c r="AJY234" s="4"/>
      <c r="AJZ234" s="4"/>
      <c r="AKA234" s="4"/>
      <c r="AKB234" s="4"/>
      <c r="AKC234" s="4"/>
      <c r="AKD234" s="4"/>
      <c r="AKE234" s="4"/>
      <c r="AKF234" s="4"/>
      <c r="AKG234" s="4"/>
      <c r="AKH234" s="4"/>
      <c r="AKI234" s="4"/>
      <c r="AKJ234" s="4"/>
      <c r="AKK234" s="4"/>
      <c r="AKL234" s="4"/>
      <c r="AKM234" s="4"/>
      <c r="AKN234" s="4"/>
      <c r="AKO234" s="4"/>
      <c r="AKP234" s="4"/>
      <c r="AKQ234" s="4"/>
      <c r="AKR234" s="4"/>
      <c r="AKS234" s="4"/>
      <c r="AKT234" s="4"/>
      <c r="AKU234" s="4"/>
      <c r="AKV234" s="4"/>
      <c r="AKW234" s="4"/>
      <c r="AKX234" s="4"/>
      <c r="AKY234" s="4"/>
      <c r="AKZ234" s="4"/>
      <c r="ALA234" s="4"/>
      <c r="ALB234" s="4"/>
      <c r="ALC234" s="4"/>
      <c r="ALD234" s="4"/>
      <c r="ALE234" s="4"/>
      <c r="ALF234" s="4"/>
      <c r="ALG234" s="4"/>
      <c r="ALH234" s="4"/>
      <c r="ALI234" s="4"/>
      <c r="ALJ234" s="4"/>
      <c r="ALK234" s="4"/>
      <c r="ALL234" s="4"/>
      <c r="ALM234" s="4"/>
      <c r="ALN234" s="4"/>
      <c r="ALO234" s="4"/>
      <c r="ALP234" s="4"/>
      <c r="ALQ234" s="4"/>
      <c r="ALR234" s="4"/>
      <c r="ALS234" s="4"/>
      <c r="ALT234" s="4"/>
      <c r="ALU234" s="4"/>
      <c r="ALV234" s="4"/>
      <c r="ALW234" s="4"/>
      <c r="ALX234" s="4"/>
      <c r="ALY234" s="4"/>
      <c r="ALZ234" s="4"/>
      <c r="AMA234" s="4"/>
      <c r="AMB234" s="4"/>
      <c r="AMC234" s="4"/>
      <c r="AMD234" s="4"/>
      <c r="AME234" s="4"/>
      <c r="AMF234" s="4"/>
      <c r="AMG234" s="4"/>
      <c r="AMH234" s="4"/>
      <c r="AMI234" s="4"/>
      <c r="AMJ234" s="4"/>
    </row>
    <row r="235" spans="1:1024" ht="17" customHeight="1">
      <c r="A235" s="21" t="s">
        <v>1364</v>
      </c>
      <c r="B235" s="3">
        <f t="shared" si="5"/>
        <v>81</v>
      </c>
      <c r="C235" s="3">
        <f>SUM(31+50)</f>
        <v>81</v>
      </c>
      <c r="E235" s="3">
        <v>0</v>
      </c>
    </row>
    <row r="236" spans="1:1024" ht="17" customHeight="1">
      <c r="A236" s="22" t="s">
        <v>1182</v>
      </c>
      <c r="B236" s="3">
        <f t="shared" si="5"/>
        <v>80.599999999999994</v>
      </c>
      <c r="C236" s="3">
        <f>SUM(0)</f>
        <v>0</v>
      </c>
      <c r="D236" s="3">
        <v>0</v>
      </c>
      <c r="E236" s="3">
        <v>0</v>
      </c>
      <c r="F236" s="4">
        <f>SUM(31+49.6)</f>
        <v>80.599999999999994</v>
      </c>
      <c r="G236" s="4"/>
    </row>
    <row r="237" spans="1:1024" ht="17" customHeight="1">
      <c r="A237" s="21" t="s">
        <v>1282</v>
      </c>
      <c r="B237" s="3">
        <f t="shared" si="5"/>
        <v>80</v>
      </c>
      <c r="C237" s="3">
        <f>SUM(0)</f>
        <v>0</v>
      </c>
      <c r="D237" s="3">
        <f>SUM(49)</f>
        <v>49</v>
      </c>
      <c r="E237" s="3">
        <f>SUM(31)</f>
        <v>31</v>
      </c>
    </row>
    <row r="238" spans="1:1024" s="4" customFormat="1" ht="17" customHeight="1">
      <c r="A238" s="21" t="s">
        <v>1371</v>
      </c>
      <c r="B238" s="3">
        <f t="shared" si="5"/>
        <v>80</v>
      </c>
      <c r="C238" s="3">
        <f>SUM(80)</f>
        <v>80</v>
      </c>
      <c r="D238" s="3"/>
      <c r="E238" s="3">
        <v>0</v>
      </c>
      <c r="G238" s="3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s="4" customFormat="1" ht="17" customHeight="1">
      <c r="A239" s="19" t="s">
        <v>1183</v>
      </c>
      <c r="B239" s="3">
        <f t="shared" si="5"/>
        <v>79.5</v>
      </c>
      <c r="C239" s="3">
        <f>SUM(0)</f>
        <v>0</v>
      </c>
      <c r="D239" s="3">
        <v>0</v>
      </c>
      <c r="E239" s="3">
        <f>SUM(40.5)</f>
        <v>40.5</v>
      </c>
      <c r="F239" s="4">
        <f>SUM(39)</f>
        <v>39</v>
      </c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s="4" customFormat="1" ht="17" customHeight="1">
      <c r="A240" s="19" t="s">
        <v>1184</v>
      </c>
      <c r="B240" s="3">
        <f t="shared" si="5"/>
        <v>79</v>
      </c>
      <c r="C240" s="3">
        <f>SUM(0)</f>
        <v>0</v>
      </c>
      <c r="D240" s="3">
        <v>0</v>
      </c>
      <c r="E240" s="3">
        <v>0</v>
      </c>
      <c r="F240" s="4">
        <f>SUM(48.4+30.6)</f>
        <v>79</v>
      </c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s="4" customFormat="1" ht="17" customHeight="1">
      <c r="A241" s="21" t="s">
        <v>1340</v>
      </c>
      <c r="B241" s="3">
        <f t="shared" si="5"/>
        <v>77.599999999999994</v>
      </c>
      <c r="C241" s="3">
        <f>SUM(31.6+46)</f>
        <v>77.599999999999994</v>
      </c>
      <c r="D241" s="3"/>
      <c r="E241" s="3">
        <v>0</v>
      </c>
      <c r="G241" s="3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s="4" customFormat="1" ht="17" customHeight="1">
      <c r="A242" s="21" t="s">
        <v>1185</v>
      </c>
      <c r="B242" s="3">
        <f t="shared" si="5"/>
        <v>77.5</v>
      </c>
      <c r="C242" s="3">
        <f t="shared" ref="C242:C252" si="7">SUM(0)</f>
        <v>0</v>
      </c>
      <c r="D242" s="3">
        <v>0</v>
      </c>
      <c r="E242" s="3">
        <v>0</v>
      </c>
      <c r="G242" s="4">
        <f>SUM(39+38.5)</f>
        <v>77.5</v>
      </c>
    </row>
    <row r="243" spans="1:1024" s="4" customFormat="1" ht="17" customHeight="1">
      <c r="A243" s="21" t="s">
        <v>1186</v>
      </c>
      <c r="B243" s="3">
        <f t="shared" si="5"/>
        <v>77.5</v>
      </c>
      <c r="C243" s="3">
        <f t="shared" si="7"/>
        <v>0</v>
      </c>
      <c r="D243" s="3">
        <v>0</v>
      </c>
      <c r="E243" s="3">
        <v>0</v>
      </c>
      <c r="G243" s="4">
        <f>SUM(39+38.5)</f>
        <v>77.5</v>
      </c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s="4" customFormat="1" ht="17" customHeight="1">
      <c r="A244" s="21" t="s">
        <v>1187</v>
      </c>
      <c r="B244" s="3">
        <f t="shared" si="5"/>
        <v>77.5</v>
      </c>
      <c r="C244" s="3">
        <f t="shared" si="7"/>
        <v>0</v>
      </c>
      <c r="D244" s="3">
        <v>0</v>
      </c>
      <c r="E244" s="3">
        <v>0</v>
      </c>
      <c r="G244" s="4">
        <f>SUM(39+38.5)</f>
        <v>77.5</v>
      </c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s="4" customFormat="1" ht="17" customHeight="1">
      <c r="A245" s="19" t="s">
        <v>1188</v>
      </c>
      <c r="B245" s="3">
        <f t="shared" si="5"/>
        <v>76</v>
      </c>
      <c r="C245" s="3">
        <f t="shared" si="7"/>
        <v>0</v>
      </c>
      <c r="D245" s="3">
        <v>0</v>
      </c>
      <c r="E245" s="3">
        <f>SUM(32+44)</f>
        <v>76</v>
      </c>
      <c r="G245" s="3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ht="17" customHeight="1">
      <c r="A246" s="20" t="s">
        <v>1388</v>
      </c>
      <c r="B246" s="3">
        <f t="shared" si="5"/>
        <v>75.199999999999989</v>
      </c>
      <c r="C246" s="3">
        <f t="shared" si="7"/>
        <v>0</v>
      </c>
      <c r="D246" s="3">
        <v>0</v>
      </c>
      <c r="E246" s="3">
        <f>SUM(32.8+42.4)</f>
        <v>75.199999999999989</v>
      </c>
    </row>
    <row r="247" spans="1:1024" ht="17" customHeight="1">
      <c r="A247" s="19" t="s">
        <v>1190</v>
      </c>
      <c r="B247" s="3">
        <f t="shared" si="5"/>
        <v>74.5</v>
      </c>
      <c r="C247" s="3">
        <f t="shared" si="7"/>
        <v>0</v>
      </c>
      <c r="D247" s="3">
        <v>0</v>
      </c>
      <c r="E247" s="3">
        <v>0</v>
      </c>
      <c r="G247" s="4"/>
      <c r="I247" s="4">
        <v>74.5</v>
      </c>
    </row>
    <row r="248" spans="1:1024" ht="17" customHeight="1">
      <c r="A248" s="19" t="s">
        <v>1192</v>
      </c>
      <c r="B248" s="3">
        <f t="shared" si="5"/>
        <v>73</v>
      </c>
      <c r="C248" s="3">
        <f t="shared" si="7"/>
        <v>0</v>
      </c>
      <c r="D248" s="3">
        <v>0</v>
      </c>
      <c r="E248" s="3">
        <f>SUM(42.4)</f>
        <v>42.4</v>
      </c>
      <c r="F248" s="4">
        <f>SUM(30.6)</f>
        <v>30.6</v>
      </c>
      <c r="G248" s="4"/>
    </row>
    <row r="249" spans="1:1024" ht="17" customHeight="1">
      <c r="A249" s="19" t="s">
        <v>1194</v>
      </c>
      <c r="B249" s="3">
        <f t="shared" si="5"/>
        <v>72</v>
      </c>
      <c r="C249" s="3">
        <f t="shared" si="7"/>
        <v>0</v>
      </c>
      <c r="D249" s="3">
        <v>0</v>
      </c>
      <c r="E249" s="3">
        <v>0</v>
      </c>
      <c r="G249" s="4"/>
      <c r="K249" s="4">
        <v>33</v>
      </c>
      <c r="L249" s="4">
        <v>39</v>
      </c>
    </row>
    <row r="250" spans="1:1024" ht="17" customHeight="1">
      <c r="A250" s="19" t="s">
        <v>1195</v>
      </c>
      <c r="B250" s="3">
        <f t="shared" si="5"/>
        <v>72</v>
      </c>
      <c r="C250" s="3">
        <f t="shared" si="7"/>
        <v>0</v>
      </c>
      <c r="D250" s="3">
        <v>0</v>
      </c>
      <c r="E250" s="3">
        <v>0</v>
      </c>
      <c r="G250" s="4"/>
      <c r="K250" s="4">
        <v>34</v>
      </c>
      <c r="N250" s="4">
        <v>38</v>
      </c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  <c r="KR250" s="4"/>
      <c r="KS250" s="4"/>
      <c r="KT250" s="4"/>
      <c r="KU250" s="4"/>
      <c r="KV250" s="4"/>
      <c r="KW250" s="4"/>
      <c r="KX250" s="4"/>
      <c r="KY250" s="4"/>
      <c r="KZ250" s="4"/>
      <c r="LA250" s="4"/>
      <c r="LB250" s="4"/>
      <c r="LC250" s="4"/>
      <c r="LD250" s="4"/>
      <c r="LE250" s="4"/>
      <c r="LF250" s="4"/>
      <c r="LG250" s="4"/>
      <c r="LH250" s="4"/>
      <c r="LI250" s="4"/>
      <c r="LJ250" s="4"/>
      <c r="LK250" s="4"/>
      <c r="LL250" s="4"/>
      <c r="LM250" s="4"/>
      <c r="LN250" s="4"/>
      <c r="LO250" s="4"/>
      <c r="LP250" s="4"/>
      <c r="LQ250" s="4"/>
      <c r="LR250" s="4"/>
      <c r="LS250" s="4"/>
      <c r="LT250" s="4"/>
      <c r="LU250" s="4"/>
      <c r="LV250" s="4"/>
      <c r="LW250" s="4"/>
      <c r="LX250" s="4"/>
      <c r="LY250" s="4"/>
      <c r="LZ250" s="4"/>
      <c r="MA250" s="4"/>
      <c r="MB250" s="4"/>
      <c r="MC250" s="4"/>
      <c r="MD250" s="4"/>
      <c r="ME250" s="4"/>
      <c r="MF250" s="4"/>
      <c r="MG250" s="4"/>
      <c r="MH250" s="4"/>
      <c r="MI250" s="4"/>
      <c r="MJ250" s="4"/>
      <c r="MK250" s="4"/>
      <c r="ML250" s="4"/>
      <c r="MM250" s="4"/>
      <c r="MN250" s="4"/>
      <c r="MO250" s="4"/>
      <c r="MP250" s="4"/>
      <c r="MQ250" s="4"/>
      <c r="MR250" s="4"/>
      <c r="MS250" s="4"/>
      <c r="MT250" s="4"/>
      <c r="MU250" s="4"/>
      <c r="MV250" s="4"/>
      <c r="MW250" s="4"/>
      <c r="MX250" s="4"/>
      <c r="MY250" s="4"/>
      <c r="MZ250" s="4"/>
      <c r="NA250" s="4"/>
      <c r="NB250" s="4"/>
      <c r="NC250" s="4"/>
      <c r="ND250" s="4"/>
      <c r="NE250" s="4"/>
      <c r="NF250" s="4"/>
      <c r="NG250" s="4"/>
      <c r="NH250" s="4"/>
      <c r="NI250" s="4"/>
      <c r="NJ250" s="4"/>
      <c r="NK250" s="4"/>
      <c r="NL250" s="4"/>
      <c r="NM250" s="4"/>
      <c r="NN250" s="4"/>
      <c r="NO250" s="4"/>
      <c r="NP250" s="4"/>
      <c r="NQ250" s="4"/>
      <c r="NR250" s="4"/>
      <c r="NS250" s="4"/>
      <c r="NT250" s="4"/>
      <c r="NU250" s="4"/>
      <c r="NV250" s="4"/>
      <c r="NW250" s="4"/>
      <c r="NX250" s="4"/>
      <c r="NY250" s="4"/>
      <c r="NZ250" s="4"/>
      <c r="OA250" s="4"/>
      <c r="OB250" s="4"/>
      <c r="OC250" s="4"/>
      <c r="OD250" s="4"/>
      <c r="OE250" s="4"/>
      <c r="OF250" s="4"/>
      <c r="OG250" s="4"/>
      <c r="OH250" s="4"/>
      <c r="OI250" s="4"/>
      <c r="OJ250" s="4"/>
      <c r="OK250" s="4"/>
      <c r="OL250" s="4"/>
      <c r="OM250" s="4"/>
      <c r="ON250" s="4"/>
      <c r="OO250" s="4"/>
      <c r="OP250" s="4"/>
      <c r="OQ250" s="4"/>
      <c r="OR250" s="4"/>
      <c r="OS250" s="4"/>
      <c r="OT250" s="4"/>
      <c r="OU250" s="4"/>
      <c r="OV250" s="4"/>
      <c r="OW250" s="4"/>
      <c r="OX250" s="4"/>
      <c r="OY250" s="4"/>
      <c r="OZ250" s="4"/>
      <c r="PA250" s="4"/>
      <c r="PB250" s="4"/>
      <c r="PC250" s="4"/>
      <c r="PD250" s="4"/>
      <c r="PE250" s="4"/>
      <c r="PF250" s="4"/>
      <c r="PG250" s="4"/>
      <c r="PH250" s="4"/>
      <c r="PI250" s="4"/>
      <c r="PJ250" s="4"/>
      <c r="PK250" s="4"/>
      <c r="PL250" s="4"/>
      <c r="PM250" s="4"/>
      <c r="PN250" s="4"/>
      <c r="PO250" s="4"/>
      <c r="PP250" s="4"/>
      <c r="PQ250" s="4"/>
      <c r="PR250" s="4"/>
      <c r="PS250" s="4"/>
      <c r="PT250" s="4"/>
      <c r="PU250" s="4"/>
      <c r="PV250" s="4"/>
      <c r="PW250" s="4"/>
      <c r="PX250" s="4"/>
      <c r="PY250" s="4"/>
      <c r="PZ250" s="4"/>
      <c r="QA250" s="4"/>
      <c r="QB250" s="4"/>
      <c r="QC250" s="4"/>
      <c r="QD250" s="4"/>
      <c r="QE250" s="4"/>
      <c r="QF250" s="4"/>
      <c r="QG250" s="4"/>
      <c r="QH250" s="4"/>
      <c r="QI250" s="4"/>
      <c r="QJ250" s="4"/>
      <c r="QK250" s="4"/>
      <c r="QL250" s="4"/>
      <c r="QM250" s="4"/>
      <c r="QN250" s="4"/>
      <c r="QO250" s="4"/>
      <c r="QP250" s="4"/>
      <c r="QQ250" s="4"/>
      <c r="QR250" s="4"/>
      <c r="QS250" s="4"/>
      <c r="QT250" s="4"/>
      <c r="QU250" s="4"/>
      <c r="QV250" s="4"/>
      <c r="QW250" s="4"/>
      <c r="QX250" s="4"/>
      <c r="QY250" s="4"/>
      <c r="QZ250" s="4"/>
      <c r="RA250" s="4"/>
      <c r="RB250" s="4"/>
      <c r="RC250" s="4"/>
      <c r="RD250" s="4"/>
      <c r="RE250" s="4"/>
      <c r="RF250" s="4"/>
      <c r="RG250" s="4"/>
      <c r="RH250" s="4"/>
      <c r="RI250" s="4"/>
      <c r="RJ250" s="4"/>
      <c r="RK250" s="4"/>
      <c r="RL250" s="4"/>
      <c r="RM250" s="4"/>
      <c r="RN250" s="4"/>
      <c r="RO250" s="4"/>
      <c r="RP250" s="4"/>
      <c r="RQ250" s="4"/>
      <c r="RR250" s="4"/>
      <c r="RS250" s="4"/>
      <c r="RT250" s="4"/>
      <c r="RU250" s="4"/>
      <c r="RV250" s="4"/>
      <c r="RW250" s="4"/>
      <c r="RX250" s="4"/>
      <c r="RY250" s="4"/>
      <c r="RZ250" s="4"/>
      <c r="SA250" s="4"/>
      <c r="SB250" s="4"/>
      <c r="SC250" s="4"/>
      <c r="SD250" s="4"/>
      <c r="SE250" s="4"/>
      <c r="SF250" s="4"/>
      <c r="SG250" s="4"/>
      <c r="SH250" s="4"/>
      <c r="SI250" s="4"/>
      <c r="SJ250" s="4"/>
      <c r="SK250" s="4"/>
      <c r="SL250" s="4"/>
      <c r="SM250" s="4"/>
      <c r="SN250" s="4"/>
      <c r="SO250" s="4"/>
      <c r="SP250" s="4"/>
      <c r="SQ250" s="4"/>
      <c r="SR250" s="4"/>
      <c r="SS250" s="4"/>
      <c r="ST250" s="4"/>
      <c r="SU250" s="4"/>
      <c r="SV250" s="4"/>
      <c r="SW250" s="4"/>
      <c r="SX250" s="4"/>
      <c r="SY250" s="4"/>
      <c r="SZ250" s="4"/>
      <c r="TA250" s="4"/>
      <c r="TB250" s="4"/>
      <c r="TC250" s="4"/>
      <c r="TD250" s="4"/>
      <c r="TE250" s="4"/>
      <c r="TF250" s="4"/>
      <c r="TG250" s="4"/>
      <c r="TH250" s="4"/>
      <c r="TI250" s="4"/>
      <c r="TJ250" s="4"/>
      <c r="TK250" s="4"/>
      <c r="TL250" s="4"/>
      <c r="TM250" s="4"/>
      <c r="TN250" s="4"/>
      <c r="TO250" s="4"/>
      <c r="TP250" s="4"/>
      <c r="TQ250" s="4"/>
      <c r="TR250" s="4"/>
      <c r="TS250" s="4"/>
      <c r="TT250" s="4"/>
      <c r="TU250" s="4"/>
      <c r="TV250" s="4"/>
      <c r="TW250" s="4"/>
      <c r="TX250" s="4"/>
      <c r="TY250" s="4"/>
      <c r="TZ250" s="4"/>
      <c r="UA250" s="4"/>
      <c r="UB250" s="4"/>
      <c r="UC250" s="4"/>
      <c r="UD250" s="4"/>
      <c r="UE250" s="4"/>
      <c r="UF250" s="4"/>
      <c r="UG250" s="4"/>
      <c r="UH250" s="4"/>
      <c r="UI250" s="4"/>
      <c r="UJ250" s="4"/>
      <c r="UK250" s="4"/>
      <c r="UL250" s="4"/>
      <c r="UM250" s="4"/>
      <c r="UN250" s="4"/>
      <c r="UO250" s="4"/>
      <c r="UP250" s="4"/>
      <c r="UQ250" s="4"/>
      <c r="UR250" s="4"/>
      <c r="US250" s="4"/>
      <c r="UT250" s="4"/>
      <c r="UU250" s="4"/>
      <c r="UV250" s="4"/>
      <c r="UW250" s="4"/>
      <c r="UX250" s="4"/>
      <c r="UY250" s="4"/>
      <c r="UZ250" s="4"/>
      <c r="VA250" s="4"/>
      <c r="VB250" s="4"/>
      <c r="VC250" s="4"/>
      <c r="VD250" s="4"/>
      <c r="VE250" s="4"/>
      <c r="VF250" s="4"/>
      <c r="VG250" s="4"/>
      <c r="VH250" s="4"/>
      <c r="VI250" s="4"/>
      <c r="VJ250" s="4"/>
      <c r="VK250" s="4"/>
      <c r="VL250" s="4"/>
      <c r="VM250" s="4"/>
      <c r="VN250" s="4"/>
      <c r="VO250" s="4"/>
      <c r="VP250" s="4"/>
      <c r="VQ250" s="4"/>
      <c r="VR250" s="4"/>
      <c r="VS250" s="4"/>
      <c r="VT250" s="4"/>
      <c r="VU250" s="4"/>
      <c r="VV250" s="4"/>
      <c r="VW250" s="4"/>
      <c r="VX250" s="4"/>
      <c r="VY250" s="4"/>
      <c r="VZ250" s="4"/>
      <c r="WA250" s="4"/>
      <c r="WB250" s="4"/>
      <c r="WC250" s="4"/>
      <c r="WD250" s="4"/>
      <c r="WE250" s="4"/>
      <c r="WF250" s="4"/>
      <c r="WG250" s="4"/>
      <c r="WH250" s="4"/>
      <c r="WI250" s="4"/>
      <c r="WJ250" s="4"/>
      <c r="WK250" s="4"/>
      <c r="WL250" s="4"/>
      <c r="WM250" s="4"/>
      <c r="WN250" s="4"/>
      <c r="WO250" s="4"/>
      <c r="WP250" s="4"/>
      <c r="WQ250" s="4"/>
      <c r="WR250" s="4"/>
      <c r="WS250" s="4"/>
      <c r="WT250" s="4"/>
      <c r="WU250" s="4"/>
      <c r="WV250" s="4"/>
      <c r="WW250" s="4"/>
      <c r="WX250" s="4"/>
      <c r="WY250" s="4"/>
      <c r="WZ250" s="4"/>
      <c r="XA250" s="4"/>
      <c r="XB250" s="4"/>
      <c r="XC250" s="4"/>
      <c r="XD250" s="4"/>
      <c r="XE250" s="4"/>
      <c r="XF250" s="4"/>
      <c r="XG250" s="4"/>
      <c r="XH250" s="4"/>
      <c r="XI250" s="4"/>
      <c r="XJ250" s="4"/>
      <c r="XK250" s="4"/>
      <c r="XL250" s="4"/>
      <c r="XM250" s="4"/>
      <c r="XN250" s="4"/>
      <c r="XO250" s="4"/>
      <c r="XP250" s="4"/>
      <c r="XQ250" s="4"/>
      <c r="XR250" s="4"/>
      <c r="XS250" s="4"/>
      <c r="XT250" s="4"/>
      <c r="XU250" s="4"/>
      <c r="XV250" s="4"/>
      <c r="XW250" s="4"/>
      <c r="XX250" s="4"/>
      <c r="XY250" s="4"/>
      <c r="XZ250" s="4"/>
      <c r="YA250" s="4"/>
      <c r="YB250" s="4"/>
      <c r="YC250" s="4"/>
      <c r="YD250" s="4"/>
      <c r="YE250" s="4"/>
      <c r="YF250" s="4"/>
      <c r="YG250" s="4"/>
      <c r="YH250" s="4"/>
      <c r="YI250" s="4"/>
      <c r="YJ250" s="4"/>
      <c r="YK250" s="4"/>
      <c r="YL250" s="4"/>
      <c r="YM250" s="4"/>
      <c r="YN250" s="4"/>
      <c r="YO250" s="4"/>
      <c r="YP250" s="4"/>
      <c r="YQ250" s="4"/>
      <c r="YR250" s="4"/>
      <c r="YS250" s="4"/>
      <c r="YT250" s="4"/>
      <c r="YU250" s="4"/>
      <c r="YV250" s="4"/>
      <c r="YW250" s="4"/>
      <c r="YX250" s="4"/>
      <c r="YY250" s="4"/>
      <c r="YZ250" s="4"/>
      <c r="ZA250" s="4"/>
      <c r="ZB250" s="4"/>
      <c r="ZC250" s="4"/>
      <c r="ZD250" s="4"/>
      <c r="ZE250" s="4"/>
      <c r="ZF250" s="4"/>
      <c r="ZG250" s="4"/>
      <c r="ZH250" s="4"/>
      <c r="ZI250" s="4"/>
      <c r="ZJ250" s="4"/>
      <c r="ZK250" s="4"/>
      <c r="ZL250" s="4"/>
      <c r="ZM250" s="4"/>
      <c r="ZN250" s="4"/>
      <c r="ZO250" s="4"/>
      <c r="ZP250" s="4"/>
      <c r="ZQ250" s="4"/>
      <c r="ZR250" s="4"/>
      <c r="ZS250" s="4"/>
      <c r="ZT250" s="4"/>
      <c r="ZU250" s="4"/>
      <c r="ZV250" s="4"/>
      <c r="ZW250" s="4"/>
      <c r="ZX250" s="4"/>
      <c r="ZY250" s="4"/>
      <c r="ZZ250" s="4"/>
      <c r="AAA250" s="4"/>
      <c r="AAB250" s="4"/>
      <c r="AAC250" s="4"/>
      <c r="AAD250" s="4"/>
      <c r="AAE250" s="4"/>
      <c r="AAF250" s="4"/>
      <c r="AAG250" s="4"/>
      <c r="AAH250" s="4"/>
      <c r="AAI250" s="4"/>
      <c r="AAJ250" s="4"/>
      <c r="AAK250" s="4"/>
      <c r="AAL250" s="4"/>
      <c r="AAM250" s="4"/>
      <c r="AAN250" s="4"/>
      <c r="AAO250" s="4"/>
      <c r="AAP250" s="4"/>
      <c r="AAQ250" s="4"/>
      <c r="AAR250" s="4"/>
      <c r="AAS250" s="4"/>
      <c r="AAT250" s="4"/>
      <c r="AAU250" s="4"/>
      <c r="AAV250" s="4"/>
      <c r="AAW250" s="4"/>
      <c r="AAX250" s="4"/>
      <c r="AAY250" s="4"/>
      <c r="AAZ250" s="4"/>
      <c r="ABA250" s="4"/>
      <c r="ABB250" s="4"/>
      <c r="ABC250" s="4"/>
      <c r="ABD250" s="4"/>
      <c r="ABE250" s="4"/>
      <c r="ABF250" s="4"/>
      <c r="ABG250" s="4"/>
      <c r="ABH250" s="4"/>
      <c r="ABI250" s="4"/>
      <c r="ABJ250" s="4"/>
      <c r="ABK250" s="4"/>
      <c r="ABL250" s="4"/>
      <c r="ABM250" s="4"/>
      <c r="ABN250" s="4"/>
      <c r="ABO250" s="4"/>
      <c r="ABP250" s="4"/>
      <c r="ABQ250" s="4"/>
      <c r="ABR250" s="4"/>
      <c r="ABS250" s="4"/>
      <c r="ABT250" s="4"/>
      <c r="ABU250" s="4"/>
      <c r="ABV250" s="4"/>
      <c r="ABW250" s="4"/>
      <c r="ABX250" s="4"/>
      <c r="ABY250" s="4"/>
      <c r="ABZ250" s="4"/>
      <c r="ACA250" s="4"/>
      <c r="ACB250" s="4"/>
      <c r="ACC250" s="4"/>
      <c r="ACD250" s="4"/>
      <c r="ACE250" s="4"/>
      <c r="ACF250" s="4"/>
      <c r="ACG250" s="4"/>
      <c r="ACH250" s="4"/>
      <c r="ACI250" s="4"/>
      <c r="ACJ250" s="4"/>
      <c r="ACK250" s="4"/>
      <c r="ACL250" s="4"/>
      <c r="ACM250" s="4"/>
      <c r="ACN250" s="4"/>
      <c r="ACO250" s="4"/>
      <c r="ACP250" s="4"/>
      <c r="ACQ250" s="4"/>
      <c r="ACR250" s="4"/>
      <c r="ACS250" s="4"/>
      <c r="ACT250" s="4"/>
      <c r="ACU250" s="4"/>
      <c r="ACV250" s="4"/>
      <c r="ACW250" s="4"/>
      <c r="ACX250" s="4"/>
      <c r="ACY250" s="4"/>
      <c r="ACZ250" s="4"/>
      <c r="ADA250" s="4"/>
      <c r="ADB250" s="4"/>
      <c r="ADC250" s="4"/>
      <c r="ADD250" s="4"/>
      <c r="ADE250" s="4"/>
      <c r="ADF250" s="4"/>
      <c r="ADG250" s="4"/>
      <c r="ADH250" s="4"/>
      <c r="ADI250" s="4"/>
      <c r="ADJ250" s="4"/>
      <c r="ADK250" s="4"/>
      <c r="ADL250" s="4"/>
      <c r="ADM250" s="4"/>
      <c r="ADN250" s="4"/>
      <c r="ADO250" s="4"/>
      <c r="ADP250" s="4"/>
      <c r="ADQ250" s="4"/>
      <c r="ADR250" s="4"/>
      <c r="ADS250" s="4"/>
      <c r="ADT250" s="4"/>
      <c r="ADU250" s="4"/>
      <c r="ADV250" s="4"/>
      <c r="ADW250" s="4"/>
      <c r="ADX250" s="4"/>
      <c r="ADY250" s="4"/>
      <c r="ADZ250" s="4"/>
      <c r="AEA250" s="4"/>
      <c r="AEB250" s="4"/>
      <c r="AEC250" s="4"/>
      <c r="AED250" s="4"/>
      <c r="AEE250" s="4"/>
      <c r="AEF250" s="4"/>
      <c r="AEG250" s="4"/>
      <c r="AEH250" s="4"/>
      <c r="AEI250" s="4"/>
      <c r="AEJ250" s="4"/>
      <c r="AEK250" s="4"/>
      <c r="AEL250" s="4"/>
      <c r="AEM250" s="4"/>
      <c r="AEN250" s="4"/>
      <c r="AEO250" s="4"/>
      <c r="AEP250" s="4"/>
      <c r="AEQ250" s="4"/>
      <c r="AER250" s="4"/>
      <c r="AES250" s="4"/>
      <c r="AET250" s="4"/>
      <c r="AEU250" s="4"/>
      <c r="AEV250" s="4"/>
      <c r="AEW250" s="4"/>
      <c r="AEX250" s="4"/>
      <c r="AEY250" s="4"/>
      <c r="AEZ250" s="4"/>
      <c r="AFA250" s="4"/>
      <c r="AFB250" s="4"/>
      <c r="AFC250" s="4"/>
      <c r="AFD250" s="4"/>
      <c r="AFE250" s="4"/>
      <c r="AFF250" s="4"/>
      <c r="AFG250" s="4"/>
      <c r="AFH250" s="4"/>
      <c r="AFI250" s="4"/>
      <c r="AFJ250" s="4"/>
      <c r="AFK250" s="4"/>
      <c r="AFL250" s="4"/>
      <c r="AFM250" s="4"/>
      <c r="AFN250" s="4"/>
      <c r="AFO250" s="4"/>
      <c r="AFP250" s="4"/>
      <c r="AFQ250" s="4"/>
      <c r="AFR250" s="4"/>
      <c r="AFS250" s="4"/>
      <c r="AFT250" s="4"/>
      <c r="AFU250" s="4"/>
      <c r="AFV250" s="4"/>
      <c r="AFW250" s="4"/>
      <c r="AFX250" s="4"/>
      <c r="AFY250" s="4"/>
      <c r="AFZ250" s="4"/>
      <c r="AGA250" s="4"/>
      <c r="AGB250" s="4"/>
      <c r="AGC250" s="4"/>
      <c r="AGD250" s="4"/>
      <c r="AGE250" s="4"/>
      <c r="AGF250" s="4"/>
      <c r="AGG250" s="4"/>
      <c r="AGH250" s="4"/>
      <c r="AGI250" s="4"/>
      <c r="AGJ250" s="4"/>
      <c r="AGK250" s="4"/>
      <c r="AGL250" s="4"/>
      <c r="AGM250" s="4"/>
      <c r="AGN250" s="4"/>
      <c r="AGO250" s="4"/>
      <c r="AGP250" s="4"/>
      <c r="AGQ250" s="4"/>
      <c r="AGR250" s="4"/>
      <c r="AGS250" s="4"/>
      <c r="AGT250" s="4"/>
      <c r="AGU250" s="4"/>
      <c r="AGV250" s="4"/>
      <c r="AGW250" s="4"/>
      <c r="AGX250" s="4"/>
      <c r="AGY250" s="4"/>
      <c r="AGZ250" s="4"/>
      <c r="AHA250" s="4"/>
      <c r="AHB250" s="4"/>
      <c r="AHC250" s="4"/>
      <c r="AHD250" s="4"/>
      <c r="AHE250" s="4"/>
      <c r="AHF250" s="4"/>
      <c r="AHG250" s="4"/>
      <c r="AHH250" s="4"/>
      <c r="AHI250" s="4"/>
      <c r="AHJ250" s="4"/>
      <c r="AHK250" s="4"/>
      <c r="AHL250" s="4"/>
      <c r="AHM250" s="4"/>
      <c r="AHN250" s="4"/>
      <c r="AHO250" s="4"/>
      <c r="AHP250" s="4"/>
      <c r="AHQ250" s="4"/>
      <c r="AHR250" s="4"/>
      <c r="AHS250" s="4"/>
      <c r="AHT250" s="4"/>
      <c r="AHU250" s="4"/>
      <c r="AHV250" s="4"/>
      <c r="AHW250" s="4"/>
      <c r="AHX250" s="4"/>
      <c r="AHY250" s="4"/>
      <c r="AHZ250" s="4"/>
      <c r="AIA250" s="4"/>
      <c r="AIB250" s="4"/>
      <c r="AIC250" s="4"/>
      <c r="AID250" s="4"/>
      <c r="AIE250" s="4"/>
      <c r="AIF250" s="4"/>
      <c r="AIG250" s="4"/>
      <c r="AIH250" s="4"/>
      <c r="AII250" s="4"/>
      <c r="AIJ250" s="4"/>
      <c r="AIK250" s="4"/>
      <c r="AIL250" s="4"/>
      <c r="AIM250" s="4"/>
      <c r="AIN250" s="4"/>
      <c r="AIO250" s="4"/>
      <c r="AIP250" s="4"/>
      <c r="AIQ250" s="4"/>
      <c r="AIR250" s="4"/>
      <c r="AIS250" s="4"/>
      <c r="AIT250" s="4"/>
      <c r="AIU250" s="4"/>
      <c r="AIV250" s="4"/>
      <c r="AIW250" s="4"/>
      <c r="AIX250" s="4"/>
      <c r="AIY250" s="4"/>
      <c r="AIZ250" s="4"/>
      <c r="AJA250" s="4"/>
      <c r="AJB250" s="4"/>
      <c r="AJC250" s="4"/>
      <c r="AJD250" s="4"/>
      <c r="AJE250" s="4"/>
      <c r="AJF250" s="4"/>
      <c r="AJG250" s="4"/>
      <c r="AJH250" s="4"/>
      <c r="AJI250" s="4"/>
      <c r="AJJ250" s="4"/>
      <c r="AJK250" s="4"/>
      <c r="AJL250" s="4"/>
      <c r="AJM250" s="4"/>
      <c r="AJN250" s="4"/>
      <c r="AJO250" s="4"/>
      <c r="AJP250" s="4"/>
      <c r="AJQ250" s="4"/>
      <c r="AJR250" s="4"/>
      <c r="AJS250" s="4"/>
      <c r="AJT250" s="4"/>
      <c r="AJU250" s="4"/>
      <c r="AJV250" s="4"/>
      <c r="AJW250" s="4"/>
      <c r="AJX250" s="4"/>
      <c r="AJY250" s="4"/>
      <c r="AJZ250" s="4"/>
      <c r="AKA250" s="4"/>
      <c r="AKB250" s="4"/>
      <c r="AKC250" s="4"/>
      <c r="AKD250" s="4"/>
      <c r="AKE250" s="4"/>
      <c r="AKF250" s="4"/>
      <c r="AKG250" s="4"/>
      <c r="AKH250" s="4"/>
      <c r="AKI250" s="4"/>
      <c r="AKJ250" s="4"/>
      <c r="AKK250" s="4"/>
      <c r="AKL250" s="4"/>
      <c r="AKM250" s="4"/>
      <c r="AKN250" s="4"/>
      <c r="AKO250" s="4"/>
      <c r="AKP250" s="4"/>
      <c r="AKQ250" s="4"/>
      <c r="AKR250" s="4"/>
      <c r="AKS250" s="4"/>
      <c r="AKT250" s="4"/>
      <c r="AKU250" s="4"/>
      <c r="AKV250" s="4"/>
      <c r="AKW250" s="4"/>
      <c r="AKX250" s="4"/>
      <c r="AKY250" s="4"/>
      <c r="AKZ250" s="4"/>
      <c r="ALA250" s="4"/>
      <c r="ALB250" s="4"/>
      <c r="ALC250" s="4"/>
      <c r="ALD250" s="4"/>
      <c r="ALE250" s="4"/>
      <c r="ALF250" s="4"/>
      <c r="ALG250" s="4"/>
      <c r="ALH250" s="4"/>
      <c r="ALI250" s="4"/>
      <c r="ALJ250" s="4"/>
      <c r="ALK250" s="4"/>
      <c r="ALL250" s="4"/>
      <c r="ALM250" s="4"/>
      <c r="ALN250" s="4"/>
      <c r="ALO250" s="4"/>
      <c r="ALP250" s="4"/>
      <c r="ALQ250" s="4"/>
      <c r="ALR250" s="4"/>
      <c r="ALS250" s="4"/>
      <c r="ALT250" s="4"/>
      <c r="ALU250" s="4"/>
      <c r="ALV250" s="4"/>
      <c r="ALW250" s="4"/>
      <c r="ALX250" s="4"/>
      <c r="ALY250" s="4"/>
      <c r="ALZ250" s="4"/>
      <c r="AMA250" s="4"/>
      <c r="AMB250" s="4"/>
      <c r="AMC250" s="4"/>
      <c r="AMD250" s="4"/>
      <c r="AME250" s="4"/>
      <c r="AMF250" s="4"/>
      <c r="AMG250" s="4"/>
      <c r="AMH250" s="4"/>
      <c r="AMI250" s="4"/>
      <c r="AMJ250" s="4"/>
    </row>
    <row r="251" spans="1:1024" ht="17" customHeight="1">
      <c r="A251" s="19" t="s">
        <v>1196</v>
      </c>
      <c r="B251" s="3">
        <f t="shared" si="5"/>
        <v>72</v>
      </c>
      <c r="C251" s="3">
        <f t="shared" si="7"/>
        <v>0</v>
      </c>
      <c r="D251" s="3">
        <v>0</v>
      </c>
      <c r="E251" s="3">
        <v>0</v>
      </c>
      <c r="G251" s="4"/>
      <c r="N251" s="4">
        <v>72</v>
      </c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  <c r="KR251" s="4"/>
      <c r="KS251" s="4"/>
      <c r="KT251" s="4"/>
      <c r="KU251" s="4"/>
      <c r="KV251" s="4"/>
      <c r="KW251" s="4"/>
      <c r="KX251" s="4"/>
      <c r="KY251" s="4"/>
      <c r="KZ251" s="4"/>
      <c r="LA251" s="4"/>
      <c r="LB251" s="4"/>
      <c r="LC251" s="4"/>
      <c r="LD251" s="4"/>
      <c r="LE251" s="4"/>
      <c r="LF251" s="4"/>
      <c r="LG251" s="4"/>
      <c r="LH251" s="4"/>
      <c r="LI251" s="4"/>
      <c r="LJ251" s="4"/>
      <c r="LK251" s="4"/>
      <c r="LL251" s="4"/>
      <c r="LM251" s="4"/>
      <c r="LN251" s="4"/>
      <c r="LO251" s="4"/>
      <c r="LP251" s="4"/>
      <c r="LQ251" s="4"/>
      <c r="LR251" s="4"/>
      <c r="LS251" s="4"/>
      <c r="LT251" s="4"/>
      <c r="LU251" s="4"/>
      <c r="LV251" s="4"/>
      <c r="LW251" s="4"/>
      <c r="LX251" s="4"/>
      <c r="LY251" s="4"/>
      <c r="LZ251" s="4"/>
      <c r="MA251" s="4"/>
      <c r="MB251" s="4"/>
      <c r="MC251" s="4"/>
      <c r="MD251" s="4"/>
      <c r="ME251" s="4"/>
      <c r="MF251" s="4"/>
      <c r="MG251" s="4"/>
      <c r="MH251" s="4"/>
      <c r="MI251" s="4"/>
      <c r="MJ251" s="4"/>
      <c r="MK251" s="4"/>
      <c r="ML251" s="4"/>
      <c r="MM251" s="4"/>
      <c r="MN251" s="4"/>
      <c r="MO251" s="4"/>
      <c r="MP251" s="4"/>
      <c r="MQ251" s="4"/>
      <c r="MR251" s="4"/>
      <c r="MS251" s="4"/>
      <c r="MT251" s="4"/>
      <c r="MU251" s="4"/>
      <c r="MV251" s="4"/>
      <c r="MW251" s="4"/>
      <c r="MX251" s="4"/>
      <c r="MY251" s="4"/>
      <c r="MZ251" s="4"/>
      <c r="NA251" s="4"/>
      <c r="NB251" s="4"/>
      <c r="NC251" s="4"/>
      <c r="ND251" s="4"/>
      <c r="NE251" s="4"/>
      <c r="NF251" s="4"/>
      <c r="NG251" s="4"/>
      <c r="NH251" s="4"/>
      <c r="NI251" s="4"/>
      <c r="NJ251" s="4"/>
      <c r="NK251" s="4"/>
      <c r="NL251" s="4"/>
      <c r="NM251" s="4"/>
      <c r="NN251" s="4"/>
      <c r="NO251" s="4"/>
      <c r="NP251" s="4"/>
      <c r="NQ251" s="4"/>
      <c r="NR251" s="4"/>
      <c r="NS251" s="4"/>
      <c r="NT251" s="4"/>
      <c r="NU251" s="4"/>
      <c r="NV251" s="4"/>
      <c r="NW251" s="4"/>
      <c r="NX251" s="4"/>
      <c r="NY251" s="4"/>
      <c r="NZ251" s="4"/>
      <c r="OA251" s="4"/>
      <c r="OB251" s="4"/>
      <c r="OC251" s="4"/>
      <c r="OD251" s="4"/>
      <c r="OE251" s="4"/>
      <c r="OF251" s="4"/>
      <c r="OG251" s="4"/>
      <c r="OH251" s="4"/>
      <c r="OI251" s="4"/>
      <c r="OJ251" s="4"/>
      <c r="OK251" s="4"/>
      <c r="OL251" s="4"/>
      <c r="OM251" s="4"/>
      <c r="ON251" s="4"/>
      <c r="OO251" s="4"/>
      <c r="OP251" s="4"/>
      <c r="OQ251" s="4"/>
      <c r="OR251" s="4"/>
      <c r="OS251" s="4"/>
      <c r="OT251" s="4"/>
      <c r="OU251" s="4"/>
      <c r="OV251" s="4"/>
      <c r="OW251" s="4"/>
      <c r="OX251" s="4"/>
      <c r="OY251" s="4"/>
      <c r="OZ251" s="4"/>
      <c r="PA251" s="4"/>
      <c r="PB251" s="4"/>
      <c r="PC251" s="4"/>
      <c r="PD251" s="4"/>
      <c r="PE251" s="4"/>
      <c r="PF251" s="4"/>
      <c r="PG251" s="4"/>
      <c r="PH251" s="4"/>
      <c r="PI251" s="4"/>
      <c r="PJ251" s="4"/>
      <c r="PK251" s="4"/>
      <c r="PL251" s="4"/>
      <c r="PM251" s="4"/>
      <c r="PN251" s="4"/>
      <c r="PO251" s="4"/>
      <c r="PP251" s="4"/>
      <c r="PQ251" s="4"/>
      <c r="PR251" s="4"/>
      <c r="PS251" s="4"/>
      <c r="PT251" s="4"/>
      <c r="PU251" s="4"/>
      <c r="PV251" s="4"/>
      <c r="PW251" s="4"/>
      <c r="PX251" s="4"/>
      <c r="PY251" s="4"/>
      <c r="PZ251" s="4"/>
      <c r="QA251" s="4"/>
      <c r="QB251" s="4"/>
      <c r="QC251" s="4"/>
      <c r="QD251" s="4"/>
      <c r="QE251" s="4"/>
      <c r="QF251" s="4"/>
      <c r="QG251" s="4"/>
      <c r="QH251" s="4"/>
      <c r="QI251" s="4"/>
      <c r="QJ251" s="4"/>
      <c r="QK251" s="4"/>
      <c r="QL251" s="4"/>
      <c r="QM251" s="4"/>
      <c r="QN251" s="4"/>
      <c r="QO251" s="4"/>
      <c r="QP251" s="4"/>
      <c r="QQ251" s="4"/>
      <c r="QR251" s="4"/>
      <c r="QS251" s="4"/>
      <c r="QT251" s="4"/>
      <c r="QU251" s="4"/>
      <c r="QV251" s="4"/>
      <c r="QW251" s="4"/>
      <c r="QX251" s="4"/>
      <c r="QY251" s="4"/>
      <c r="QZ251" s="4"/>
      <c r="RA251" s="4"/>
      <c r="RB251" s="4"/>
      <c r="RC251" s="4"/>
      <c r="RD251" s="4"/>
      <c r="RE251" s="4"/>
      <c r="RF251" s="4"/>
      <c r="RG251" s="4"/>
      <c r="RH251" s="4"/>
      <c r="RI251" s="4"/>
      <c r="RJ251" s="4"/>
      <c r="RK251" s="4"/>
      <c r="RL251" s="4"/>
      <c r="RM251" s="4"/>
      <c r="RN251" s="4"/>
      <c r="RO251" s="4"/>
      <c r="RP251" s="4"/>
      <c r="RQ251" s="4"/>
      <c r="RR251" s="4"/>
      <c r="RS251" s="4"/>
      <c r="RT251" s="4"/>
      <c r="RU251" s="4"/>
      <c r="RV251" s="4"/>
      <c r="RW251" s="4"/>
      <c r="RX251" s="4"/>
      <c r="RY251" s="4"/>
      <c r="RZ251" s="4"/>
      <c r="SA251" s="4"/>
      <c r="SB251" s="4"/>
      <c r="SC251" s="4"/>
      <c r="SD251" s="4"/>
      <c r="SE251" s="4"/>
      <c r="SF251" s="4"/>
      <c r="SG251" s="4"/>
      <c r="SH251" s="4"/>
      <c r="SI251" s="4"/>
      <c r="SJ251" s="4"/>
      <c r="SK251" s="4"/>
      <c r="SL251" s="4"/>
      <c r="SM251" s="4"/>
      <c r="SN251" s="4"/>
      <c r="SO251" s="4"/>
      <c r="SP251" s="4"/>
      <c r="SQ251" s="4"/>
      <c r="SR251" s="4"/>
      <c r="SS251" s="4"/>
      <c r="ST251" s="4"/>
      <c r="SU251" s="4"/>
      <c r="SV251" s="4"/>
      <c r="SW251" s="4"/>
      <c r="SX251" s="4"/>
      <c r="SY251" s="4"/>
      <c r="SZ251" s="4"/>
      <c r="TA251" s="4"/>
      <c r="TB251" s="4"/>
      <c r="TC251" s="4"/>
      <c r="TD251" s="4"/>
      <c r="TE251" s="4"/>
      <c r="TF251" s="4"/>
      <c r="TG251" s="4"/>
      <c r="TH251" s="4"/>
      <c r="TI251" s="4"/>
      <c r="TJ251" s="4"/>
      <c r="TK251" s="4"/>
      <c r="TL251" s="4"/>
      <c r="TM251" s="4"/>
      <c r="TN251" s="4"/>
      <c r="TO251" s="4"/>
      <c r="TP251" s="4"/>
      <c r="TQ251" s="4"/>
      <c r="TR251" s="4"/>
      <c r="TS251" s="4"/>
      <c r="TT251" s="4"/>
      <c r="TU251" s="4"/>
      <c r="TV251" s="4"/>
      <c r="TW251" s="4"/>
      <c r="TX251" s="4"/>
      <c r="TY251" s="4"/>
      <c r="TZ251" s="4"/>
      <c r="UA251" s="4"/>
      <c r="UB251" s="4"/>
      <c r="UC251" s="4"/>
      <c r="UD251" s="4"/>
      <c r="UE251" s="4"/>
      <c r="UF251" s="4"/>
      <c r="UG251" s="4"/>
      <c r="UH251" s="4"/>
      <c r="UI251" s="4"/>
      <c r="UJ251" s="4"/>
      <c r="UK251" s="4"/>
      <c r="UL251" s="4"/>
      <c r="UM251" s="4"/>
      <c r="UN251" s="4"/>
      <c r="UO251" s="4"/>
      <c r="UP251" s="4"/>
      <c r="UQ251" s="4"/>
      <c r="UR251" s="4"/>
      <c r="US251" s="4"/>
      <c r="UT251" s="4"/>
      <c r="UU251" s="4"/>
      <c r="UV251" s="4"/>
      <c r="UW251" s="4"/>
      <c r="UX251" s="4"/>
      <c r="UY251" s="4"/>
      <c r="UZ251" s="4"/>
      <c r="VA251" s="4"/>
      <c r="VB251" s="4"/>
      <c r="VC251" s="4"/>
      <c r="VD251" s="4"/>
      <c r="VE251" s="4"/>
      <c r="VF251" s="4"/>
      <c r="VG251" s="4"/>
      <c r="VH251" s="4"/>
      <c r="VI251" s="4"/>
      <c r="VJ251" s="4"/>
      <c r="VK251" s="4"/>
      <c r="VL251" s="4"/>
      <c r="VM251" s="4"/>
      <c r="VN251" s="4"/>
      <c r="VO251" s="4"/>
      <c r="VP251" s="4"/>
      <c r="VQ251" s="4"/>
      <c r="VR251" s="4"/>
      <c r="VS251" s="4"/>
      <c r="VT251" s="4"/>
      <c r="VU251" s="4"/>
      <c r="VV251" s="4"/>
      <c r="VW251" s="4"/>
      <c r="VX251" s="4"/>
      <c r="VY251" s="4"/>
      <c r="VZ251" s="4"/>
      <c r="WA251" s="4"/>
      <c r="WB251" s="4"/>
      <c r="WC251" s="4"/>
      <c r="WD251" s="4"/>
      <c r="WE251" s="4"/>
      <c r="WF251" s="4"/>
      <c r="WG251" s="4"/>
      <c r="WH251" s="4"/>
      <c r="WI251" s="4"/>
      <c r="WJ251" s="4"/>
      <c r="WK251" s="4"/>
      <c r="WL251" s="4"/>
      <c r="WM251" s="4"/>
      <c r="WN251" s="4"/>
      <c r="WO251" s="4"/>
      <c r="WP251" s="4"/>
      <c r="WQ251" s="4"/>
      <c r="WR251" s="4"/>
      <c r="WS251" s="4"/>
      <c r="WT251" s="4"/>
      <c r="WU251" s="4"/>
      <c r="WV251" s="4"/>
      <c r="WW251" s="4"/>
      <c r="WX251" s="4"/>
      <c r="WY251" s="4"/>
      <c r="WZ251" s="4"/>
      <c r="XA251" s="4"/>
      <c r="XB251" s="4"/>
      <c r="XC251" s="4"/>
      <c r="XD251" s="4"/>
      <c r="XE251" s="4"/>
      <c r="XF251" s="4"/>
      <c r="XG251" s="4"/>
      <c r="XH251" s="4"/>
      <c r="XI251" s="4"/>
      <c r="XJ251" s="4"/>
      <c r="XK251" s="4"/>
      <c r="XL251" s="4"/>
      <c r="XM251" s="4"/>
      <c r="XN251" s="4"/>
      <c r="XO251" s="4"/>
      <c r="XP251" s="4"/>
      <c r="XQ251" s="4"/>
      <c r="XR251" s="4"/>
      <c r="XS251" s="4"/>
      <c r="XT251" s="4"/>
      <c r="XU251" s="4"/>
      <c r="XV251" s="4"/>
      <c r="XW251" s="4"/>
      <c r="XX251" s="4"/>
      <c r="XY251" s="4"/>
      <c r="XZ251" s="4"/>
      <c r="YA251" s="4"/>
      <c r="YB251" s="4"/>
      <c r="YC251" s="4"/>
      <c r="YD251" s="4"/>
      <c r="YE251" s="4"/>
      <c r="YF251" s="4"/>
      <c r="YG251" s="4"/>
      <c r="YH251" s="4"/>
      <c r="YI251" s="4"/>
      <c r="YJ251" s="4"/>
      <c r="YK251" s="4"/>
      <c r="YL251" s="4"/>
      <c r="YM251" s="4"/>
      <c r="YN251" s="4"/>
      <c r="YO251" s="4"/>
      <c r="YP251" s="4"/>
      <c r="YQ251" s="4"/>
      <c r="YR251" s="4"/>
      <c r="YS251" s="4"/>
      <c r="YT251" s="4"/>
      <c r="YU251" s="4"/>
      <c r="YV251" s="4"/>
      <c r="YW251" s="4"/>
      <c r="YX251" s="4"/>
      <c r="YY251" s="4"/>
      <c r="YZ251" s="4"/>
      <c r="ZA251" s="4"/>
      <c r="ZB251" s="4"/>
      <c r="ZC251" s="4"/>
      <c r="ZD251" s="4"/>
      <c r="ZE251" s="4"/>
      <c r="ZF251" s="4"/>
      <c r="ZG251" s="4"/>
      <c r="ZH251" s="4"/>
      <c r="ZI251" s="4"/>
      <c r="ZJ251" s="4"/>
      <c r="ZK251" s="4"/>
      <c r="ZL251" s="4"/>
      <c r="ZM251" s="4"/>
      <c r="ZN251" s="4"/>
      <c r="ZO251" s="4"/>
      <c r="ZP251" s="4"/>
      <c r="ZQ251" s="4"/>
      <c r="ZR251" s="4"/>
      <c r="ZS251" s="4"/>
      <c r="ZT251" s="4"/>
      <c r="ZU251" s="4"/>
      <c r="ZV251" s="4"/>
      <c r="ZW251" s="4"/>
      <c r="ZX251" s="4"/>
      <c r="ZY251" s="4"/>
      <c r="ZZ251" s="4"/>
      <c r="AAA251" s="4"/>
      <c r="AAB251" s="4"/>
      <c r="AAC251" s="4"/>
      <c r="AAD251" s="4"/>
      <c r="AAE251" s="4"/>
      <c r="AAF251" s="4"/>
      <c r="AAG251" s="4"/>
      <c r="AAH251" s="4"/>
      <c r="AAI251" s="4"/>
      <c r="AAJ251" s="4"/>
      <c r="AAK251" s="4"/>
      <c r="AAL251" s="4"/>
      <c r="AAM251" s="4"/>
      <c r="AAN251" s="4"/>
      <c r="AAO251" s="4"/>
      <c r="AAP251" s="4"/>
      <c r="AAQ251" s="4"/>
      <c r="AAR251" s="4"/>
      <c r="AAS251" s="4"/>
      <c r="AAT251" s="4"/>
      <c r="AAU251" s="4"/>
      <c r="AAV251" s="4"/>
      <c r="AAW251" s="4"/>
      <c r="AAX251" s="4"/>
      <c r="AAY251" s="4"/>
      <c r="AAZ251" s="4"/>
      <c r="ABA251" s="4"/>
      <c r="ABB251" s="4"/>
      <c r="ABC251" s="4"/>
      <c r="ABD251" s="4"/>
      <c r="ABE251" s="4"/>
      <c r="ABF251" s="4"/>
      <c r="ABG251" s="4"/>
      <c r="ABH251" s="4"/>
      <c r="ABI251" s="4"/>
      <c r="ABJ251" s="4"/>
      <c r="ABK251" s="4"/>
      <c r="ABL251" s="4"/>
      <c r="ABM251" s="4"/>
      <c r="ABN251" s="4"/>
      <c r="ABO251" s="4"/>
      <c r="ABP251" s="4"/>
      <c r="ABQ251" s="4"/>
      <c r="ABR251" s="4"/>
      <c r="ABS251" s="4"/>
      <c r="ABT251" s="4"/>
      <c r="ABU251" s="4"/>
      <c r="ABV251" s="4"/>
      <c r="ABW251" s="4"/>
      <c r="ABX251" s="4"/>
      <c r="ABY251" s="4"/>
      <c r="ABZ251" s="4"/>
      <c r="ACA251" s="4"/>
      <c r="ACB251" s="4"/>
      <c r="ACC251" s="4"/>
      <c r="ACD251" s="4"/>
      <c r="ACE251" s="4"/>
      <c r="ACF251" s="4"/>
      <c r="ACG251" s="4"/>
      <c r="ACH251" s="4"/>
      <c r="ACI251" s="4"/>
      <c r="ACJ251" s="4"/>
      <c r="ACK251" s="4"/>
      <c r="ACL251" s="4"/>
      <c r="ACM251" s="4"/>
      <c r="ACN251" s="4"/>
      <c r="ACO251" s="4"/>
      <c r="ACP251" s="4"/>
      <c r="ACQ251" s="4"/>
      <c r="ACR251" s="4"/>
      <c r="ACS251" s="4"/>
      <c r="ACT251" s="4"/>
      <c r="ACU251" s="4"/>
      <c r="ACV251" s="4"/>
      <c r="ACW251" s="4"/>
      <c r="ACX251" s="4"/>
      <c r="ACY251" s="4"/>
      <c r="ACZ251" s="4"/>
      <c r="ADA251" s="4"/>
      <c r="ADB251" s="4"/>
      <c r="ADC251" s="4"/>
      <c r="ADD251" s="4"/>
      <c r="ADE251" s="4"/>
      <c r="ADF251" s="4"/>
      <c r="ADG251" s="4"/>
      <c r="ADH251" s="4"/>
      <c r="ADI251" s="4"/>
      <c r="ADJ251" s="4"/>
      <c r="ADK251" s="4"/>
      <c r="ADL251" s="4"/>
      <c r="ADM251" s="4"/>
      <c r="ADN251" s="4"/>
      <c r="ADO251" s="4"/>
      <c r="ADP251" s="4"/>
      <c r="ADQ251" s="4"/>
      <c r="ADR251" s="4"/>
      <c r="ADS251" s="4"/>
      <c r="ADT251" s="4"/>
      <c r="ADU251" s="4"/>
      <c r="ADV251" s="4"/>
      <c r="ADW251" s="4"/>
      <c r="ADX251" s="4"/>
      <c r="ADY251" s="4"/>
      <c r="ADZ251" s="4"/>
      <c r="AEA251" s="4"/>
      <c r="AEB251" s="4"/>
      <c r="AEC251" s="4"/>
      <c r="AED251" s="4"/>
      <c r="AEE251" s="4"/>
      <c r="AEF251" s="4"/>
      <c r="AEG251" s="4"/>
      <c r="AEH251" s="4"/>
      <c r="AEI251" s="4"/>
      <c r="AEJ251" s="4"/>
      <c r="AEK251" s="4"/>
      <c r="AEL251" s="4"/>
      <c r="AEM251" s="4"/>
      <c r="AEN251" s="4"/>
      <c r="AEO251" s="4"/>
      <c r="AEP251" s="4"/>
      <c r="AEQ251" s="4"/>
      <c r="AER251" s="4"/>
      <c r="AES251" s="4"/>
      <c r="AET251" s="4"/>
      <c r="AEU251" s="4"/>
      <c r="AEV251" s="4"/>
      <c r="AEW251" s="4"/>
      <c r="AEX251" s="4"/>
      <c r="AEY251" s="4"/>
      <c r="AEZ251" s="4"/>
      <c r="AFA251" s="4"/>
      <c r="AFB251" s="4"/>
      <c r="AFC251" s="4"/>
      <c r="AFD251" s="4"/>
      <c r="AFE251" s="4"/>
      <c r="AFF251" s="4"/>
      <c r="AFG251" s="4"/>
      <c r="AFH251" s="4"/>
      <c r="AFI251" s="4"/>
      <c r="AFJ251" s="4"/>
      <c r="AFK251" s="4"/>
      <c r="AFL251" s="4"/>
      <c r="AFM251" s="4"/>
      <c r="AFN251" s="4"/>
      <c r="AFO251" s="4"/>
      <c r="AFP251" s="4"/>
      <c r="AFQ251" s="4"/>
      <c r="AFR251" s="4"/>
      <c r="AFS251" s="4"/>
      <c r="AFT251" s="4"/>
      <c r="AFU251" s="4"/>
      <c r="AFV251" s="4"/>
      <c r="AFW251" s="4"/>
      <c r="AFX251" s="4"/>
      <c r="AFY251" s="4"/>
      <c r="AFZ251" s="4"/>
      <c r="AGA251" s="4"/>
      <c r="AGB251" s="4"/>
      <c r="AGC251" s="4"/>
      <c r="AGD251" s="4"/>
      <c r="AGE251" s="4"/>
      <c r="AGF251" s="4"/>
      <c r="AGG251" s="4"/>
      <c r="AGH251" s="4"/>
      <c r="AGI251" s="4"/>
      <c r="AGJ251" s="4"/>
      <c r="AGK251" s="4"/>
      <c r="AGL251" s="4"/>
      <c r="AGM251" s="4"/>
      <c r="AGN251" s="4"/>
      <c r="AGO251" s="4"/>
      <c r="AGP251" s="4"/>
      <c r="AGQ251" s="4"/>
      <c r="AGR251" s="4"/>
      <c r="AGS251" s="4"/>
      <c r="AGT251" s="4"/>
      <c r="AGU251" s="4"/>
      <c r="AGV251" s="4"/>
      <c r="AGW251" s="4"/>
      <c r="AGX251" s="4"/>
      <c r="AGY251" s="4"/>
      <c r="AGZ251" s="4"/>
      <c r="AHA251" s="4"/>
      <c r="AHB251" s="4"/>
      <c r="AHC251" s="4"/>
      <c r="AHD251" s="4"/>
      <c r="AHE251" s="4"/>
      <c r="AHF251" s="4"/>
      <c r="AHG251" s="4"/>
      <c r="AHH251" s="4"/>
      <c r="AHI251" s="4"/>
      <c r="AHJ251" s="4"/>
      <c r="AHK251" s="4"/>
      <c r="AHL251" s="4"/>
      <c r="AHM251" s="4"/>
      <c r="AHN251" s="4"/>
      <c r="AHO251" s="4"/>
      <c r="AHP251" s="4"/>
      <c r="AHQ251" s="4"/>
      <c r="AHR251" s="4"/>
      <c r="AHS251" s="4"/>
      <c r="AHT251" s="4"/>
      <c r="AHU251" s="4"/>
      <c r="AHV251" s="4"/>
      <c r="AHW251" s="4"/>
      <c r="AHX251" s="4"/>
      <c r="AHY251" s="4"/>
      <c r="AHZ251" s="4"/>
      <c r="AIA251" s="4"/>
      <c r="AIB251" s="4"/>
      <c r="AIC251" s="4"/>
      <c r="AID251" s="4"/>
      <c r="AIE251" s="4"/>
      <c r="AIF251" s="4"/>
      <c r="AIG251" s="4"/>
      <c r="AIH251" s="4"/>
      <c r="AII251" s="4"/>
      <c r="AIJ251" s="4"/>
      <c r="AIK251" s="4"/>
      <c r="AIL251" s="4"/>
      <c r="AIM251" s="4"/>
      <c r="AIN251" s="4"/>
      <c r="AIO251" s="4"/>
      <c r="AIP251" s="4"/>
      <c r="AIQ251" s="4"/>
      <c r="AIR251" s="4"/>
      <c r="AIS251" s="4"/>
      <c r="AIT251" s="4"/>
      <c r="AIU251" s="4"/>
      <c r="AIV251" s="4"/>
      <c r="AIW251" s="4"/>
      <c r="AIX251" s="4"/>
      <c r="AIY251" s="4"/>
      <c r="AIZ251" s="4"/>
      <c r="AJA251" s="4"/>
      <c r="AJB251" s="4"/>
      <c r="AJC251" s="4"/>
      <c r="AJD251" s="4"/>
      <c r="AJE251" s="4"/>
      <c r="AJF251" s="4"/>
      <c r="AJG251" s="4"/>
      <c r="AJH251" s="4"/>
      <c r="AJI251" s="4"/>
      <c r="AJJ251" s="4"/>
      <c r="AJK251" s="4"/>
      <c r="AJL251" s="4"/>
      <c r="AJM251" s="4"/>
      <c r="AJN251" s="4"/>
      <c r="AJO251" s="4"/>
      <c r="AJP251" s="4"/>
      <c r="AJQ251" s="4"/>
      <c r="AJR251" s="4"/>
      <c r="AJS251" s="4"/>
      <c r="AJT251" s="4"/>
      <c r="AJU251" s="4"/>
      <c r="AJV251" s="4"/>
      <c r="AJW251" s="4"/>
      <c r="AJX251" s="4"/>
      <c r="AJY251" s="4"/>
      <c r="AJZ251" s="4"/>
      <c r="AKA251" s="4"/>
      <c r="AKB251" s="4"/>
      <c r="AKC251" s="4"/>
      <c r="AKD251" s="4"/>
      <c r="AKE251" s="4"/>
      <c r="AKF251" s="4"/>
      <c r="AKG251" s="4"/>
      <c r="AKH251" s="4"/>
      <c r="AKI251" s="4"/>
      <c r="AKJ251" s="4"/>
      <c r="AKK251" s="4"/>
      <c r="AKL251" s="4"/>
      <c r="AKM251" s="4"/>
      <c r="AKN251" s="4"/>
      <c r="AKO251" s="4"/>
      <c r="AKP251" s="4"/>
      <c r="AKQ251" s="4"/>
      <c r="AKR251" s="4"/>
      <c r="AKS251" s="4"/>
      <c r="AKT251" s="4"/>
      <c r="AKU251" s="4"/>
      <c r="AKV251" s="4"/>
      <c r="AKW251" s="4"/>
      <c r="AKX251" s="4"/>
      <c r="AKY251" s="4"/>
      <c r="AKZ251" s="4"/>
      <c r="ALA251" s="4"/>
      <c r="ALB251" s="4"/>
      <c r="ALC251" s="4"/>
      <c r="ALD251" s="4"/>
      <c r="ALE251" s="4"/>
      <c r="ALF251" s="4"/>
      <c r="ALG251" s="4"/>
      <c r="ALH251" s="4"/>
      <c r="ALI251" s="4"/>
      <c r="ALJ251" s="4"/>
      <c r="ALK251" s="4"/>
      <c r="ALL251" s="4"/>
      <c r="ALM251" s="4"/>
      <c r="ALN251" s="4"/>
      <c r="ALO251" s="4"/>
      <c r="ALP251" s="4"/>
      <c r="ALQ251" s="4"/>
      <c r="ALR251" s="4"/>
      <c r="ALS251" s="4"/>
      <c r="ALT251" s="4"/>
      <c r="ALU251" s="4"/>
      <c r="ALV251" s="4"/>
      <c r="ALW251" s="4"/>
      <c r="ALX251" s="4"/>
      <c r="ALY251" s="4"/>
      <c r="ALZ251" s="4"/>
      <c r="AMA251" s="4"/>
      <c r="AMB251" s="4"/>
      <c r="AMC251" s="4"/>
      <c r="AMD251" s="4"/>
      <c r="AME251" s="4"/>
      <c r="AMF251" s="4"/>
      <c r="AMG251" s="4"/>
      <c r="AMH251" s="4"/>
      <c r="AMI251" s="4"/>
      <c r="AMJ251" s="4"/>
    </row>
    <row r="252" spans="1:1024" ht="17" customHeight="1">
      <c r="A252" s="19" t="s">
        <v>1197</v>
      </c>
      <c r="B252" s="3">
        <f t="shared" si="5"/>
        <v>72</v>
      </c>
      <c r="C252" s="3">
        <f t="shared" si="7"/>
        <v>0</v>
      </c>
      <c r="D252" s="3">
        <v>0</v>
      </c>
      <c r="E252" s="3">
        <v>0</v>
      </c>
      <c r="F252" s="4">
        <f>SUM(42+30)</f>
        <v>72</v>
      </c>
      <c r="G252" s="4"/>
    </row>
    <row r="253" spans="1:1024" ht="17" customHeight="1">
      <c r="A253" s="19" t="s">
        <v>1345</v>
      </c>
      <c r="B253" s="3">
        <f t="shared" si="5"/>
        <v>70</v>
      </c>
      <c r="C253" s="3">
        <f>SUM(38+32)</f>
        <v>70</v>
      </c>
      <c r="E253" s="3">
        <v>0</v>
      </c>
    </row>
    <row r="254" spans="1:1024" ht="17" customHeight="1">
      <c r="A254" s="19" t="s">
        <v>1198</v>
      </c>
      <c r="B254" s="3">
        <f t="shared" si="5"/>
        <v>69</v>
      </c>
      <c r="C254" s="3">
        <f t="shared" ref="C254:C259" si="8">SUM(0)</f>
        <v>0</v>
      </c>
      <c r="D254" s="3">
        <v>0</v>
      </c>
      <c r="E254" s="3">
        <v>0</v>
      </c>
      <c r="G254" s="4"/>
      <c r="N254" s="4">
        <v>69</v>
      </c>
    </row>
    <row r="255" spans="1:1024" ht="17" customHeight="1">
      <c r="A255" s="19" t="s">
        <v>1199</v>
      </c>
      <c r="B255" s="3">
        <f t="shared" si="5"/>
        <v>69</v>
      </c>
      <c r="C255" s="3">
        <f t="shared" si="8"/>
        <v>0</v>
      </c>
      <c r="D255" s="3">
        <v>0</v>
      </c>
      <c r="E255" s="3">
        <v>0</v>
      </c>
      <c r="G255" s="4"/>
      <c r="N255" s="4">
        <v>69</v>
      </c>
    </row>
    <row r="256" spans="1:1024" ht="17" customHeight="1">
      <c r="A256" s="19" t="s">
        <v>1200</v>
      </c>
      <c r="B256" s="3">
        <f t="shared" si="5"/>
        <v>69</v>
      </c>
      <c r="C256" s="3">
        <f t="shared" si="8"/>
        <v>0</v>
      </c>
      <c r="D256" s="3">
        <v>0</v>
      </c>
      <c r="E256" s="3">
        <v>0</v>
      </c>
      <c r="G256" s="4"/>
      <c r="N256" s="4">
        <v>69</v>
      </c>
    </row>
    <row r="257" spans="1:1024" ht="17" customHeight="1">
      <c r="A257" s="21" t="s">
        <v>1201</v>
      </c>
      <c r="B257" s="3">
        <f t="shared" si="5"/>
        <v>68</v>
      </c>
      <c r="C257" s="3">
        <f t="shared" si="8"/>
        <v>0</v>
      </c>
      <c r="D257" s="3">
        <v>0</v>
      </c>
      <c r="E257" s="3">
        <v>0</v>
      </c>
      <c r="G257" s="4"/>
      <c r="N257" s="4">
        <v>68</v>
      </c>
    </row>
    <row r="258" spans="1:1024" ht="17" customHeight="1">
      <c r="A258" s="21" t="s">
        <v>1202</v>
      </c>
      <c r="B258" s="3">
        <f t="shared" ref="B258:B321" si="9">SUM(C258:V258)</f>
        <v>68</v>
      </c>
      <c r="C258" s="3">
        <f t="shared" si="8"/>
        <v>0</v>
      </c>
      <c r="D258" s="3">
        <v>0</v>
      </c>
      <c r="E258" s="3">
        <v>0</v>
      </c>
      <c r="G258" s="4">
        <f>SUM(34+34)</f>
        <v>68</v>
      </c>
    </row>
    <row r="259" spans="1:1024" ht="17" customHeight="1">
      <c r="A259" s="22" t="s">
        <v>1203</v>
      </c>
      <c r="B259" s="3">
        <f t="shared" si="9"/>
        <v>68</v>
      </c>
      <c r="C259" s="3">
        <f t="shared" si="8"/>
        <v>0</v>
      </c>
      <c r="D259" s="3">
        <v>0</v>
      </c>
      <c r="E259" s="3">
        <v>0</v>
      </c>
      <c r="G259" s="4">
        <f>SUM(34+34)</f>
        <v>68</v>
      </c>
    </row>
    <row r="260" spans="1:1024" ht="17" customHeight="1">
      <c r="A260" s="21" t="s">
        <v>1367</v>
      </c>
      <c r="B260" s="3">
        <f t="shared" si="9"/>
        <v>67</v>
      </c>
      <c r="C260" s="3">
        <f>SUM(35+32)</f>
        <v>67</v>
      </c>
      <c r="E260" s="3">
        <v>0</v>
      </c>
    </row>
    <row r="261" spans="1:1024" ht="17" customHeight="1">
      <c r="A261" s="19" t="s">
        <v>1206</v>
      </c>
      <c r="B261" s="3">
        <f t="shared" si="9"/>
        <v>66</v>
      </c>
      <c r="C261" s="3">
        <f>SUM(0)</f>
        <v>0</v>
      </c>
      <c r="D261" s="3">
        <v>0</v>
      </c>
      <c r="E261" s="3">
        <v>0</v>
      </c>
      <c r="G261" s="4"/>
      <c r="M261" s="4">
        <v>66</v>
      </c>
    </row>
    <row r="262" spans="1:1024" ht="17" customHeight="1">
      <c r="A262" s="19" t="s">
        <v>1346</v>
      </c>
      <c r="B262" s="3">
        <f t="shared" si="9"/>
        <v>65</v>
      </c>
      <c r="C262" s="3">
        <f>SUM(34+31)</f>
        <v>65</v>
      </c>
      <c r="E262" s="3">
        <v>0</v>
      </c>
    </row>
    <row r="263" spans="1:1024" ht="17" customHeight="1">
      <c r="A263" s="19" t="s">
        <v>1252</v>
      </c>
      <c r="B263" s="3">
        <f t="shared" si="9"/>
        <v>64</v>
      </c>
      <c r="C263" s="3">
        <f>SUM(0)</f>
        <v>0</v>
      </c>
      <c r="D263" s="3">
        <f>SUM(30)</f>
        <v>30</v>
      </c>
      <c r="E263" s="3">
        <v>0</v>
      </c>
      <c r="F263" s="4">
        <f>SUM(34)</f>
        <v>34</v>
      </c>
      <c r="G263" s="4"/>
    </row>
    <row r="264" spans="1:1024" ht="17" customHeight="1">
      <c r="A264" s="19" t="s">
        <v>1217</v>
      </c>
      <c r="B264" s="3">
        <f t="shared" si="9"/>
        <v>64</v>
      </c>
      <c r="C264" s="3">
        <f>SUM(32)</f>
        <v>32</v>
      </c>
      <c r="D264" s="3">
        <v>0</v>
      </c>
      <c r="E264" s="3">
        <f>SUM(32)</f>
        <v>32</v>
      </c>
    </row>
    <row r="265" spans="1:1024" ht="17" customHeight="1">
      <c r="A265" s="19" t="s">
        <v>1373</v>
      </c>
      <c r="B265" s="3">
        <f t="shared" si="9"/>
        <v>63</v>
      </c>
      <c r="C265" s="3">
        <f>SUM(31+32)</f>
        <v>63</v>
      </c>
      <c r="E265" s="3">
        <v>0</v>
      </c>
    </row>
    <row r="266" spans="1:1024" ht="17" customHeight="1">
      <c r="A266" s="19" t="s">
        <v>1328</v>
      </c>
      <c r="B266" s="3">
        <f t="shared" si="9"/>
        <v>62.5</v>
      </c>
      <c r="C266" s="3">
        <f>SUM(32)</f>
        <v>32</v>
      </c>
      <c r="D266" s="3">
        <f>SUM(30.5)</f>
        <v>30.5</v>
      </c>
      <c r="E266" s="3">
        <v>0</v>
      </c>
    </row>
    <row r="267" spans="1:1024" ht="17" customHeight="1">
      <c r="A267" s="19" t="s">
        <v>1207</v>
      </c>
      <c r="B267" s="3">
        <f t="shared" si="9"/>
        <v>62</v>
      </c>
      <c r="C267" s="3">
        <f t="shared" ref="C267:C296" si="10">SUM(0)</f>
        <v>0</v>
      </c>
      <c r="D267" s="3">
        <v>0</v>
      </c>
      <c r="E267" s="3">
        <v>0</v>
      </c>
      <c r="G267" s="4"/>
      <c r="I267" s="4">
        <v>62</v>
      </c>
    </row>
    <row r="268" spans="1:1024" ht="17" customHeight="1">
      <c r="A268" s="22" t="s">
        <v>1209</v>
      </c>
      <c r="B268" s="3">
        <f t="shared" si="9"/>
        <v>61.6</v>
      </c>
      <c r="C268" s="3">
        <f t="shared" si="10"/>
        <v>0</v>
      </c>
      <c r="D268" s="3">
        <v>0</v>
      </c>
      <c r="E268" s="3">
        <v>0</v>
      </c>
      <c r="F268" s="4">
        <f>SUM(31.6)</f>
        <v>31.6</v>
      </c>
      <c r="G268" s="4">
        <f>SUM(30)</f>
        <v>30</v>
      </c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  <c r="KR268" s="4"/>
      <c r="KS268" s="4"/>
      <c r="KT268" s="4"/>
      <c r="KU268" s="4"/>
      <c r="KV268" s="4"/>
      <c r="KW268" s="4"/>
      <c r="KX268" s="4"/>
      <c r="KY268" s="4"/>
      <c r="KZ268" s="4"/>
      <c r="LA268" s="4"/>
      <c r="LB268" s="4"/>
      <c r="LC268" s="4"/>
      <c r="LD268" s="4"/>
      <c r="LE268" s="4"/>
      <c r="LF268" s="4"/>
      <c r="LG268" s="4"/>
      <c r="LH268" s="4"/>
      <c r="LI268" s="4"/>
      <c r="LJ268" s="4"/>
      <c r="LK268" s="4"/>
      <c r="LL268" s="4"/>
      <c r="LM268" s="4"/>
      <c r="LN268" s="4"/>
      <c r="LO268" s="4"/>
      <c r="LP268" s="4"/>
      <c r="LQ268" s="4"/>
      <c r="LR268" s="4"/>
      <c r="LS268" s="4"/>
      <c r="LT268" s="4"/>
      <c r="LU268" s="4"/>
      <c r="LV268" s="4"/>
      <c r="LW268" s="4"/>
      <c r="LX268" s="4"/>
      <c r="LY268" s="4"/>
      <c r="LZ268" s="4"/>
      <c r="MA268" s="4"/>
      <c r="MB268" s="4"/>
      <c r="MC268" s="4"/>
      <c r="MD268" s="4"/>
      <c r="ME268" s="4"/>
      <c r="MF268" s="4"/>
      <c r="MG268" s="4"/>
      <c r="MH268" s="4"/>
      <c r="MI268" s="4"/>
      <c r="MJ268" s="4"/>
      <c r="MK268" s="4"/>
      <c r="ML268" s="4"/>
      <c r="MM268" s="4"/>
      <c r="MN268" s="4"/>
      <c r="MO268" s="4"/>
      <c r="MP268" s="4"/>
      <c r="MQ268" s="4"/>
      <c r="MR268" s="4"/>
      <c r="MS268" s="4"/>
      <c r="MT268" s="4"/>
      <c r="MU268" s="4"/>
      <c r="MV268" s="4"/>
      <c r="MW268" s="4"/>
      <c r="MX268" s="4"/>
      <c r="MY268" s="4"/>
      <c r="MZ268" s="4"/>
      <c r="NA268" s="4"/>
      <c r="NB268" s="4"/>
      <c r="NC268" s="4"/>
      <c r="ND268" s="4"/>
      <c r="NE268" s="4"/>
      <c r="NF268" s="4"/>
      <c r="NG268" s="4"/>
      <c r="NH268" s="4"/>
      <c r="NI268" s="4"/>
      <c r="NJ268" s="4"/>
      <c r="NK268" s="4"/>
      <c r="NL268" s="4"/>
      <c r="NM268" s="4"/>
      <c r="NN268" s="4"/>
      <c r="NO268" s="4"/>
      <c r="NP268" s="4"/>
      <c r="NQ268" s="4"/>
      <c r="NR268" s="4"/>
      <c r="NS268" s="4"/>
      <c r="NT268" s="4"/>
      <c r="NU268" s="4"/>
      <c r="NV268" s="4"/>
      <c r="NW268" s="4"/>
      <c r="NX268" s="4"/>
      <c r="NY268" s="4"/>
      <c r="NZ268" s="4"/>
      <c r="OA268" s="4"/>
      <c r="OB268" s="4"/>
      <c r="OC268" s="4"/>
      <c r="OD268" s="4"/>
      <c r="OE268" s="4"/>
      <c r="OF268" s="4"/>
      <c r="OG268" s="4"/>
      <c r="OH268" s="4"/>
      <c r="OI268" s="4"/>
      <c r="OJ268" s="4"/>
      <c r="OK268" s="4"/>
      <c r="OL268" s="4"/>
      <c r="OM268" s="4"/>
      <c r="ON268" s="4"/>
      <c r="OO268" s="4"/>
      <c r="OP268" s="4"/>
      <c r="OQ268" s="4"/>
      <c r="OR268" s="4"/>
      <c r="OS268" s="4"/>
      <c r="OT268" s="4"/>
      <c r="OU268" s="4"/>
      <c r="OV268" s="4"/>
      <c r="OW268" s="4"/>
      <c r="OX268" s="4"/>
      <c r="OY268" s="4"/>
      <c r="OZ268" s="4"/>
      <c r="PA268" s="4"/>
      <c r="PB268" s="4"/>
      <c r="PC268" s="4"/>
      <c r="PD268" s="4"/>
      <c r="PE268" s="4"/>
      <c r="PF268" s="4"/>
      <c r="PG268" s="4"/>
      <c r="PH268" s="4"/>
      <c r="PI268" s="4"/>
      <c r="PJ268" s="4"/>
      <c r="PK268" s="4"/>
      <c r="PL268" s="4"/>
      <c r="PM268" s="4"/>
      <c r="PN268" s="4"/>
      <c r="PO268" s="4"/>
      <c r="PP268" s="4"/>
      <c r="PQ268" s="4"/>
      <c r="PR268" s="4"/>
      <c r="PS268" s="4"/>
      <c r="PT268" s="4"/>
      <c r="PU268" s="4"/>
      <c r="PV268" s="4"/>
      <c r="PW268" s="4"/>
      <c r="PX268" s="4"/>
      <c r="PY268" s="4"/>
      <c r="PZ268" s="4"/>
      <c r="QA268" s="4"/>
      <c r="QB268" s="4"/>
      <c r="QC268" s="4"/>
      <c r="QD268" s="4"/>
      <c r="QE268" s="4"/>
      <c r="QF268" s="4"/>
      <c r="QG268" s="4"/>
      <c r="QH268" s="4"/>
      <c r="QI268" s="4"/>
      <c r="QJ268" s="4"/>
      <c r="QK268" s="4"/>
      <c r="QL268" s="4"/>
      <c r="QM268" s="4"/>
      <c r="QN268" s="4"/>
      <c r="QO268" s="4"/>
      <c r="QP268" s="4"/>
      <c r="QQ268" s="4"/>
      <c r="QR268" s="4"/>
      <c r="QS268" s="4"/>
      <c r="QT268" s="4"/>
      <c r="QU268" s="4"/>
      <c r="QV268" s="4"/>
      <c r="QW268" s="4"/>
      <c r="QX268" s="4"/>
      <c r="QY268" s="4"/>
      <c r="QZ268" s="4"/>
      <c r="RA268" s="4"/>
      <c r="RB268" s="4"/>
      <c r="RC268" s="4"/>
      <c r="RD268" s="4"/>
      <c r="RE268" s="4"/>
      <c r="RF268" s="4"/>
      <c r="RG268" s="4"/>
      <c r="RH268" s="4"/>
      <c r="RI268" s="4"/>
      <c r="RJ268" s="4"/>
      <c r="RK268" s="4"/>
      <c r="RL268" s="4"/>
      <c r="RM268" s="4"/>
      <c r="RN268" s="4"/>
      <c r="RO268" s="4"/>
      <c r="RP268" s="4"/>
      <c r="RQ268" s="4"/>
      <c r="RR268" s="4"/>
      <c r="RS268" s="4"/>
      <c r="RT268" s="4"/>
      <c r="RU268" s="4"/>
      <c r="RV268" s="4"/>
      <c r="RW268" s="4"/>
      <c r="RX268" s="4"/>
      <c r="RY268" s="4"/>
      <c r="RZ268" s="4"/>
      <c r="SA268" s="4"/>
      <c r="SB268" s="4"/>
      <c r="SC268" s="4"/>
      <c r="SD268" s="4"/>
      <c r="SE268" s="4"/>
      <c r="SF268" s="4"/>
      <c r="SG268" s="4"/>
      <c r="SH268" s="4"/>
      <c r="SI268" s="4"/>
      <c r="SJ268" s="4"/>
      <c r="SK268" s="4"/>
      <c r="SL268" s="4"/>
      <c r="SM268" s="4"/>
      <c r="SN268" s="4"/>
      <c r="SO268" s="4"/>
      <c r="SP268" s="4"/>
      <c r="SQ268" s="4"/>
      <c r="SR268" s="4"/>
      <c r="SS268" s="4"/>
      <c r="ST268" s="4"/>
      <c r="SU268" s="4"/>
      <c r="SV268" s="4"/>
      <c r="SW268" s="4"/>
      <c r="SX268" s="4"/>
      <c r="SY268" s="4"/>
      <c r="SZ268" s="4"/>
      <c r="TA268" s="4"/>
      <c r="TB268" s="4"/>
      <c r="TC268" s="4"/>
      <c r="TD268" s="4"/>
      <c r="TE268" s="4"/>
      <c r="TF268" s="4"/>
      <c r="TG268" s="4"/>
      <c r="TH268" s="4"/>
      <c r="TI268" s="4"/>
      <c r="TJ268" s="4"/>
      <c r="TK268" s="4"/>
      <c r="TL268" s="4"/>
      <c r="TM268" s="4"/>
      <c r="TN268" s="4"/>
      <c r="TO268" s="4"/>
      <c r="TP268" s="4"/>
      <c r="TQ268" s="4"/>
      <c r="TR268" s="4"/>
      <c r="TS268" s="4"/>
      <c r="TT268" s="4"/>
      <c r="TU268" s="4"/>
      <c r="TV268" s="4"/>
      <c r="TW268" s="4"/>
      <c r="TX268" s="4"/>
      <c r="TY268" s="4"/>
      <c r="TZ268" s="4"/>
      <c r="UA268" s="4"/>
      <c r="UB268" s="4"/>
      <c r="UC268" s="4"/>
      <c r="UD268" s="4"/>
      <c r="UE268" s="4"/>
      <c r="UF268" s="4"/>
      <c r="UG268" s="4"/>
      <c r="UH268" s="4"/>
      <c r="UI268" s="4"/>
      <c r="UJ268" s="4"/>
      <c r="UK268" s="4"/>
      <c r="UL268" s="4"/>
      <c r="UM268" s="4"/>
      <c r="UN268" s="4"/>
      <c r="UO268" s="4"/>
      <c r="UP268" s="4"/>
      <c r="UQ268" s="4"/>
      <c r="UR268" s="4"/>
      <c r="US268" s="4"/>
      <c r="UT268" s="4"/>
      <c r="UU268" s="4"/>
      <c r="UV268" s="4"/>
      <c r="UW268" s="4"/>
      <c r="UX268" s="4"/>
      <c r="UY268" s="4"/>
      <c r="UZ268" s="4"/>
      <c r="VA268" s="4"/>
      <c r="VB268" s="4"/>
      <c r="VC268" s="4"/>
      <c r="VD268" s="4"/>
      <c r="VE268" s="4"/>
      <c r="VF268" s="4"/>
      <c r="VG268" s="4"/>
      <c r="VH268" s="4"/>
      <c r="VI268" s="4"/>
      <c r="VJ268" s="4"/>
      <c r="VK268" s="4"/>
      <c r="VL268" s="4"/>
      <c r="VM268" s="4"/>
      <c r="VN268" s="4"/>
      <c r="VO268" s="4"/>
      <c r="VP268" s="4"/>
      <c r="VQ268" s="4"/>
      <c r="VR268" s="4"/>
      <c r="VS268" s="4"/>
      <c r="VT268" s="4"/>
      <c r="VU268" s="4"/>
      <c r="VV268" s="4"/>
      <c r="VW268" s="4"/>
      <c r="VX268" s="4"/>
      <c r="VY268" s="4"/>
      <c r="VZ268" s="4"/>
      <c r="WA268" s="4"/>
      <c r="WB268" s="4"/>
      <c r="WC268" s="4"/>
      <c r="WD268" s="4"/>
      <c r="WE268" s="4"/>
      <c r="WF268" s="4"/>
      <c r="WG268" s="4"/>
      <c r="WH268" s="4"/>
      <c r="WI268" s="4"/>
      <c r="WJ268" s="4"/>
      <c r="WK268" s="4"/>
      <c r="WL268" s="4"/>
      <c r="WM268" s="4"/>
      <c r="WN268" s="4"/>
      <c r="WO268" s="4"/>
      <c r="WP268" s="4"/>
      <c r="WQ268" s="4"/>
      <c r="WR268" s="4"/>
      <c r="WS268" s="4"/>
      <c r="WT268" s="4"/>
      <c r="WU268" s="4"/>
      <c r="WV268" s="4"/>
      <c r="WW268" s="4"/>
      <c r="WX268" s="4"/>
      <c r="WY268" s="4"/>
      <c r="WZ268" s="4"/>
      <c r="XA268" s="4"/>
      <c r="XB268" s="4"/>
      <c r="XC268" s="4"/>
      <c r="XD268" s="4"/>
      <c r="XE268" s="4"/>
      <c r="XF268" s="4"/>
      <c r="XG268" s="4"/>
      <c r="XH268" s="4"/>
      <c r="XI268" s="4"/>
      <c r="XJ268" s="4"/>
      <c r="XK268" s="4"/>
      <c r="XL268" s="4"/>
      <c r="XM268" s="4"/>
      <c r="XN268" s="4"/>
      <c r="XO268" s="4"/>
      <c r="XP268" s="4"/>
      <c r="XQ268" s="4"/>
      <c r="XR268" s="4"/>
      <c r="XS268" s="4"/>
      <c r="XT268" s="4"/>
      <c r="XU268" s="4"/>
      <c r="XV268" s="4"/>
      <c r="XW268" s="4"/>
      <c r="XX268" s="4"/>
      <c r="XY268" s="4"/>
      <c r="XZ268" s="4"/>
      <c r="YA268" s="4"/>
      <c r="YB268" s="4"/>
      <c r="YC268" s="4"/>
      <c r="YD268" s="4"/>
      <c r="YE268" s="4"/>
      <c r="YF268" s="4"/>
      <c r="YG268" s="4"/>
      <c r="YH268" s="4"/>
      <c r="YI268" s="4"/>
      <c r="YJ268" s="4"/>
      <c r="YK268" s="4"/>
      <c r="YL268" s="4"/>
      <c r="YM268" s="4"/>
      <c r="YN268" s="4"/>
      <c r="YO268" s="4"/>
      <c r="YP268" s="4"/>
      <c r="YQ268" s="4"/>
      <c r="YR268" s="4"/>
      <c r="YS268" s="4"/>
      <c r="YT268" s="4"/>
      <c r="YU268" s="4"/>
      <c r="YV268" s="4"/>
      <c r="YW268" s="4"/>
      <c r="YX268" s="4"/>
      <c r="YY268" s="4"/>
      <c r="YZ268" s="4"/>
      <c r="ZA268" s="4"/>
      <c r="ZB268" s="4"/>
      <c r="ZC268" s="4"/>
      <c r="ZD268" s="4"/>
      <c r="ZE268" s="4"/>
      <c r="ZF268" s="4"/>
      <c r="ZG268" s="4"/>
      <c r="ZH268" s="4"/>
      <c r="ZI268" s="4"/>
      <c r="ZJ268" s="4"/>
      <c r="ZK268" s="4"/>
      <c r="ZL268" s="4"/>
      <c r="ZM268" s="4"/>
      <c r="ZN268" s="4"/>
      <c r="ZO268" s="4"/>
      <c r="ZP268" s="4"/>
      <c r="ZQ268" s="4"/>
      <c r="ZR268" s="4"/>
      <c r="ZS268" s="4"/>
      <c r="ZT268" s="4"/>
      <c r="ZU268" s="4"/>
      <c r="ZV268" s="4"/>
      <c r="ZW268" s="4"/>
      <c r="ZX268" s="4"/>
      <c r="ZY268" s="4"/>
      <c r="ZZ268" s="4"/>
      <c r="AAA268" s="4"/>
      <c r="AAB268" s="4"/>
      <c r="AAC268" s="4"/>
      <c r="AAD268" s="4"/>
      <c r="AAE268" s="4"/>
      <c r="AAF268" s="4"/>
      <c r="AAG268" s="4"/>
      <c r="AAH268" s="4"/>
      <c r="AAI268" s="4"/>
      <c r="AAJ268" s="4"/>
      <c r="AAK268" s="4"/>
      <c r="AAL268" s="4"/>
      <c r="AAM268" s="4"/>
      <c r="AAN268" s="4"/>
      <c r="AAO268" s="4"/>
      <c r="AAP268" s="4"/>
      <c r="AAQ268" s="4"/>
      <c r="AAR268" s="4"/>
      <c r="AAS268" s="4"/>
      <c r="AAT268" s="4"/>
      <c r="AAU268" s="4"/>
      <c r="AAV268" s="4"/>
      <c r="AAW268" s="4"/>
      <c r="AAX268" s="4"/>
      <c r="AAY268" s="4"/>
      <c r="AAZ268" s="4"/>
      <c r="ABA268" s="4"/>
      <c r="ABB268" s="4"/>
      <c r="ABC268" s="4"/>
      <c r="ABD268" s="4"/>
      <c r="ABE268" s="4"/>
      <c r="ABF268" s="4"/>
      <c r="ABG268" s="4"/>
      <c r="ABH268" s="4"/>
      <c r="ABI268" s="4"/>
      <c r="ABJ268" s="4"/>
      <c r="ABK268" s="4"/>
      <c r="ABL268" s="4"/>
      <c r="ABM268" s="4"/>
      <c r="ABN268" s="4"/>
      <c r="ABO268" s="4"/>
      <c r="ABP268" s="4"/>
      <c r="ABQ268" s="4"/>
      <c r="ABR268" s="4"/>
      <c r="ABS268" s="4"/>
      <c r="ABT268" s="4"/>
      <c r="ABU268" s="4"/>
      <c r="ABV268" s="4"/>
      <c r="ABW268" s="4"/>
      <c r="ABX268" s="4"/>
      <c r="ABY268" s="4"/>
      <c r="ABZ268" s="4"/>
      <c r="ACA268" s="4"/>
      <c r="ACB268" s="4"/>
      <c r="ACC268" s="4"/>
      <c r="ACD268" s="4"/>
      <c r="ACE268" s="4"/>
      <c r="ACF268" s="4"/>
      <c r="ACG268" s="4"/>
      <c r="ACH268" s="4"/>
      <c r="ACI268" s="4"/>
      <c r="ACJ268" s="4"/>
      <c r="ACK268" s="4"/>
      <c r="ACL268" s="4"/>
      <c r="ACM268" s="4"/>
      <c r="ACN268" s="4"/>
      <c r="ACO268" s="4"/>
      <c r="ACP268" s="4"/>
      <c r="ACQ268" s="4"/>
      <c r="ACR268" s="4"/>
      <c r="ACS268" s="4"/>
      <c r="ACT268" s="4"/>
      <c r="ACU268" s="4"/>
      <c r="ACV268" s="4"/>
      <c r="ACW268" s="4"/>
      <c r="ACX268" s="4"/>
      <c r="ACY268" s="4"/>
      <c r="ACZ268" s="4"/>
      <c r="ADA268" s="4"/>
      <c r="ADB268" s="4"/>
      <c r="ADC268" s="4"/>
      <c r="ADD268" s="4"/>
      <c r="ADE268" s="4"/>
      <c r="ADF268" s="4"/>
      <c r="ADG268" s="4"/>
      <c r="ADH268" s="4"/>
      <c r="ADI268" s="4"/>
      <c r="ADJ268" s="4"/>
      <c r="ADK268" s="4"/>
      <c r="ADL268" s="4"/>
      <c r="ADM268" s="4"/>
      <c r="ADN268" s="4"/>
      <c r="ADO268" s="4"/>
      <c r="ADP268" s="4"/>
      <c r="ADQ268" s="4"/>
      <c r="ADR268" s="4"/>
      <c r="ADS268" s="4"/>
      <c r="ADT268" s="4"/>
      <c r="ADU268" s="4"/>
      <c r="ADV268" s="4"/>
      <c r="ADW268" s="4"/>
      <c r="ADX268" s="4"/>
      <c r="ADY268" s="4"/>
      <c r="ADZ268" s="4"/>
      <c r="AEA268" s="4"/>
      <c r="AEB268" s="4"/>
      <c r="AEC268" s="4"/>
      <c r="AED268" s="4"/>
      <c r="AEE268" s="4"/>
      <c r="AEF268" s="4"/>
      <c r="AEG268" s="4"/>
      <c r="AEH268" s="4"/>
      <c r="AEI268" s="4"/>
      <c r="AEJ268" s="4"/>
      <c r="AEK268" s="4"/>
      <c r="AEL268" s="4"/>
      <c r="AEM268" s="4"/>
      <c r="AEN268" s="4"/>
      <c r="AEO268" s="4"/>
      <c r="AEP268" s="4"/>
      <c r="AEQ268" s="4"/>
      <c r="AER268" s="4"/>
      <c r="AES268" s="4"/>
      <c r="AET268" s="4"/>
      <c r="AEU268" s="4"/>
      <c r="AEV268" s="4"/>
      <c r="AEW268" s="4"/>
      <c r="AEX268" s="4"/>
      <c r="AEY268" s="4"/>
      <c r="AEZ268" s="4"/>
      <c r="AFA268" s="4"/>
      <c r="AFB268" s="4"/>
      <c r="AFC268" s="4"/>
      <c r="AFD268" s="4"/>
      <c r="AFE268" s="4"/>
      <c r="AFF268" s="4"/>
      <c r="AFG268" s="4"/>
      <c r="AFH268" s="4"/>
      <c r="AFI268" s="4"/>
      <c r="AFJ268" s="4"/>
      <c r="AFK268" s="4"/>
      <c r="AFL268" s="4"/>
      <c r="AFM268" s="4"/>
      <c r="AFN268" s="4"/>
      <c r="AFO268" s="4"/>
      <c r="AFP268" s="4"/>
      <c r="AFQ268" s="4"/>
      <c r="AFR268" s="4"/>
      <c r="AFS268" s="4"/>
      <c r="AFT268" s="4"/>
      <c r="AFU268" s="4"/>
      <c r="AFV268" s="4"/>
      <c r="AFW268" s="4"/>
      <c r="AFX268" s="4"/>
      <c r="AFY268" s="4"/>
      <c r="AFZ268" s="4"/>
      <c r="AGA268" s="4"/>
      <c r="AGB268" s="4"/>
      <c r="AGC268" s="4"/>
      <c r="AGD268" s="4"/>
      <c r="AGE268" s="4"/>
      <c r="AGF268" s="4"/>
      <c r="AGG268" s="4"/>
      <c r="AGH268" s="4"/>
      <c r="AGI268" s="4"/>
      <c r="AGJ268" s="4"/>
      <c r="AGK268" s="4"/>
      <c r="AGL268" s="4"/>
      <c r="AGM268" s="4"/>
      <c r="AGN268" s="4"/>
      <c r="AGO268" s="4"/>
      <c r="AGP268" s="4"/>
      <c r="AGQ268" s="4"/>
      <c r="AGR268" s="4"/>
      <c r="AGS268" s="4"/>
      <c r="AGT268" s="4"/>
      <c r="AGU268" s="4"/>
      <c r="AGV268" s="4"/>
      <c r="AGW268" s="4"/>
      <c r="AGX268" s="4"/>
      <c r="AGY268" s="4"/>
      <c r="AGZ268" s="4"/>
      <c r="AHA268" s="4"/>
      <c r="AHB268" s="4"/>
      <c r="AHC268" s="4"/>
      <c r="AHD268" s="4"/>
      <c r="AHE268" s="4"/>
      <c r="AHF268" s="4"/>
      <c r="AHG268" s="4"/>
      <c r="AHH268" s="4"/>
      <c r="AHI268" s="4"/>
      <c r="AHJ268" s="4"/>
      <c r="AHK268" s="4"/>
      <c r="AHL268" s="4"/>
      <c r="AHM268" s="4"/>
      <c r="AHN268" s="4"/>
      <c r="AHO268" s="4"/>
      <c r="AHP268" s="4"/>
      <c r="AHQ268" s="4"/>
      <c r="AHR268" s="4"/>
      <c r="AHS268" s="4"/>
      <c r="AHT268" s="4"/>
      <c r="AHU268" s="4"/>
      <c r="AHV268" s="4"/>
      <c r="AHW268" s="4"/>
      <c r="AHX268" s="4"/>
      <c r="AHY268" s="4"/>
      <c r="AHZ268" s="4"/>
      <c r="AIA268" s="4"/>
      <c r="AIB268" s="4"/>
      <c r="AIC268" s="4"/>
      <c r="AID268" s="4"/>
      <c r="AIE268" s="4"/>
      <c r="AIF268" s="4"/>
      <c r="AIG268" s="4"/>
      <c r="AIH268" s="4"/>
      <c r="AII268" s="4"/>
      <c r="AIJ268" s="4"/>
      <c r="AIK268" s="4"/>
      <c r="AIL268" s="4"/>
      <c r="AIM268" s="4"/>
      <c r="AIN268" s="4"/>
      <c r="AIO268" s="4"/>
      <c r="AIP268" s="4"/>
      <c r="AIQ268" s="4"/>
      <c r="AIR268" s="4"/>
      <c r="AIS268" s="4"/>
      <c r="AIT268" s="4"/>
      <c r="AIU268" s="4"/>
      <c r="AIV268" s="4"/>
      <c r="AIW268" s="4"/>
      <c r="AIX268" s="4"/>
      <c r="AIY268" s="4"/>
      <c r="AIZ268" s="4"/>
      <c r="AJA268" s="4"/>
      <c r="AJB268" s="4"/>
      <c r="AJC268" s="4"/>
      <c r="AJD268" s="4"/>
      <c r="AJE268" s="4"/>
      <c r="AJF268" s="4"/>
      <c r="AJG268" s="4"/>
      <c r="AJH268" s="4"/>
      <c r="AJI268" s="4"/>
      <c r="AJJ268" s="4"/>
      <c r="AJK268" s="4"/>
      <c r="AJL268" s="4"/>
      <c r="AJM268" s="4"/>
      <c r="AJN268" s="4"/>
      <c r="AJO268" s="4"/>
      <c r="AJP268" s="4"/>
      <c r="AJQ268" s="4"/>
      <c r="AJR268" s="4"/>
      <c r="AJS268" s="4"/>
      <c r="AJT268" s="4"/>
      <c r="AJU268" s="4"/>
      <c r="AJV268" s="4"/>
      <c r="AJW268" s="4"/>
      <c r="AJX268" s="4"/>
      <c r="AJY268" s="4"/>
      <c r="AJZ268" s="4"/>
      <c r="AKA268" s="4"/>
      <c r="AKB268" s="4"/>
      <c r="AKC268" s="4"/>
      <c r="AKD268" s="4"/>
      <c r="AKE268" s="4"/>
      <c r="AKF268" s="4"/>
      <c r="AKG268" s="4"/>
      <c r="AKH268" s="4"/>
      <c r="AKI268" s="4"/>
      <c r="AKJ268" s="4"/>
      <c r="AKK268" s="4"/>
      <c r="AKL268" s="4"/>
      <c r="AKM268" s="4"/>
      <c r="AKN268" s="4"/>
      <c r="AKO268" s="4"/>
      <c r="AKP268" s="4"/>
      <c r="AKQ268" s="4"/>
      <c r="AKR268" s="4"/>
      <c r="AKS268" s="4"/>
      <c r="AKT268" s="4"/>
      <c r="AKU268" s="4"/>
      <c r="AKV268" s="4"/>
      <c r="AKW268" s="4"/>
      <c r="AKX268" s="4"/>
      <c r="AKY268" s="4"/>
      <c r="AKZ268" s="4"/>
      <c r="ALA268" s="4"/>
      <c r="ALB268" s="4"/>
      <c r="ALC268" s="4"/>
      <c r="ALD268" s="4"/>
      <c r="ALE268" s="4"/>
      <c r="ALF268" s="4"/>
      <c r="ALG268" s="4"/>
      <c r="ALH268" s="4"/>
      <c r="ALI268" s="4"/>
      <c r="ALJ268" s="4"/>
      <c r="ALK268" s="4"/>
      <c r="ALL268" s="4"/>
      <c r="ALM268" s="4"/>
      <c r="ALN268" s="4"/>
      <c r="ALO268" s="4"/>
      <c r="ALP268" s="4"/>
      <c r="ALQ268" s="4"/>
      <c r="ALR268" s="4"/>
      <c r="ALS268" s="4"/>
      <c r="ALT268" s="4"/>
      <c r="ALU268" s="4"/>
      <c r="ALV268" s="4"/>
      <c r="ALW268" s="4"/>
      <c r="ALX268" s="4"/>
      <c r="ALY268" s="4"/>
      <c r="ALZ268" s="4"/>
      <c r="AMA268" s="4"/>
      <c r="AMB268" s="4"/>
      <c r="AMC268" s="4"/>
      <c r="AMD268" s="4"/>
      <c r="AME268" s="4"/>
      <c r="AMF268" s="4"/>
      <c r="AMG268" s="4"/>
      <c r="AMH268" s="4"/>
      <c r="AMI268" s="4"/>
      <c r="AMJ268" s="4"/>
    </row>
    <row r="269" spans="1:1024" ht="17" customHeight="1">
      <c r="A269" s="19" t="s">
        <v>1210</v>
      </c>
      <c r="B269" s="3">
        <f t="shared" si="9"/>
        <v>61.6</v>
      </c>
      <c r="C269" s="3">
        <f t="shared" si="10"/>
        <v>0</v>
      </c>
      <c r="D269" s="3">
        <v>0</v>
      </c>
      <c r="E269" s="3">
        <v>0</v>
      </c>
      <c r="F269" s="4">
        <f>SUM(30+31.6)</f>
        <v>61.6</v>
      </c>
      <c r="G269" s="4"/>
    </row>
    <row r="270" spans="1:1024" ht="17" customHeight="1">
      <c r="A270" s="22" t="s">
        <v>1293</v>
      </c>
      <c r="B270" s="3">
        <f t="shared" si="9"/>
        <v>60</v>
      </c>
      <c r="C270" s="3">
        <f t="shared" si="10"/>
        <v>0</v>
      </c>
      <c r="D270" s="3">
        <f>SUM(30)</f>
        <v>30</v>
      </c>
      <c r="E270" s="3">
        <v>0</v>
      </c>
      <c r="G270" s="4">
        <f>SUM(30)</f>
        <v>30</v>
      </c>
    </row>
    <row r="271" spans="1:1024" ht="17" customHeight="1">
      <c r="A271" s="21" t="s">
        <v>1211</v>
      </c>
      <c r="B271" s="3">
        <f t="shared" si="9"/>
        <v>47</v>
      </c>
      <c r="C271" s="3">
        <f t="shared" si="10"/>
        <v>0</v>
      </c>
      <c r="D271" s="3">
        <v>0</v>
      </c>
      <c r="E271" s="3">
        <v>0</v>
      </c>
      <c r="G271" s="4"/>
      <c r="J271" s="4">
        <v>47</v>
      </c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  <c r="KR271" s="4"/>
      <c r="KS271" s="4"/>
      <c r="KT271" s="4"/>
      <c r="KU271" s="4"/>
      <c r="KV271" s="4"/>
      <c r="KW271" s="4"/>
      <c r="KX271" s="4"/>
      <c r="KY271" s="4"/>
      <c r="KZ271" s="4"/>
      <c r="LA271" s="4"/>
      <c r="LB271" s="4"/>
      <c r="LC271" s="4"/>
      <c r="LD271" s="4"/>
      <c r="LE271" s="4"/>
      <c r="LF271" s="4"/>
      <c r="LG271" s="4"/>
      <c r="LH271" s="4"/>
      <c r="LI271" s="4"/>
      <c r="LJ271" s="4"/>
      <c r="LK271" s="4"/>
      <c r="LL271" s="4"/>
      <c r="LM271" s="4"/>
      <c r="LN271" s="4"/>
      <c r="LO271" s="4"/>
      <c r="LP271" s="4"/>
      <c r="LQ271" s="4"/>
      <c r="LR271" s="4"/>
      <c r="LS271" s="4"/>
      <c r="LT271" s="4"/>
      <c r="LU271" s="4"/>
      <c r="LV271" s="4"/>
      <c r="LW271" s="4"/>
      <c r="LX271" s="4"/>
      <c r="LY271" s="4"/>
      <c r="LZ271" s="4"/>
      <c r="MA271" s="4"/>
      <c r="MB271" s="4"/>
      <c r="MC271" s="4"/>
      <c r="MD271" s="4"/>
      <c r="ME271" s="4"/>
      <c r="MF271" s="4"/>
      <c r="MG271" s="4"/>
      <c r="MH271" s="4"/>
      <c r="MI271" s="4"/>
      <c r="MJ271" s="4"/>
      <c r="MK271" s="4"/>
      <c r="ML271" s="4"/>
      <c r="MM271" s="4"/>
      <c r="MN271" s="4"/>
      <c r="MO271" s="4"/>
      <c r="MP271" s="4"/>
      <c r="MQ271" s="4"/>
      <c r="MR271" s="4"/>
      <c r="MS271" s="4"/>
      <c r="MT271" s="4"/>
      <c r="MU271" s="4"/>
      <c r="MV271" s="4"/>
      <c r="MW271" s="4"/>
      <c r="MX271" s="4"/>
      <c r="MY271" s="4"/>
      <c r="MZ271" s="4"/>
      <c r="NA271" s="4"/>
      <c r="NB271" s="4"/>
      <c r="NC271" s="4"/>
      <c r="ND271" s="4"/>
      <c r="NE271" s="4"/>
      <c r="NF271" s="4"/>
      <c r="NG271" s="4"/>
      <c r="NH271" s="4"/>
      <c r="NI271" s="4"/>
      <c r="NJ271" s="4"/>
      <c r="NK271" s="4"/>
      <c r="NL271" s="4"/>
      <c r="NM271" s="4"/>
      <c r="NN271" s="4"/>
      <c r="NO271" s="4"/>
      <c r="NP271" s="4"/>
      <c r="NQ271" s="4"/>
      <c r="NR271" s="4"/>
      <c r="NS271" s="4"/>
      <c r="NT271" s="4"/>
      <c r="NU271" s="4"/>
      <c r="NV271" s="4"/>
      <c r="NW271" s="4"/>
      <c r="NX271" s="4"/>
      <c r="NY271" s="4"/>
      <c r="NZ271" s="4"/>
      <c r="OA271" s="4"/>
      <c r="OB271" s="4"/>
      <c r="OC271" s="4"/>
      <c r="OD271" s="4"/>
      <c r="OE271" s="4"/>
      <c r="OF271" s="4"/>
      <c r="OG271" s="4"/>
      <c r="OH271" s="4"/>
      <c r="OI271" s="4"/>
      <c r="OJ271" s="4"/>
      <c r="OK271" s="4"/>
      <c r="OL271" s="4"/>
      <c r="OM271" s="4"/>
      <c r="ON271" s="4"/>
      <c r="OO271" s="4"/>
      <c r="OP271" s="4"/>
      <c r="OQ271" s="4"/>
      <c r="OR271" s="4"/>
      <c r="OS271" s="4"/>
      <c r="OT271" s="4"/>
      <c r="OU271" s="4"/>
      <c r="OV271" s="4"/>
      <c r="OW271" s="4"/>
      <c r="OX271" s="4"/>
      <c r="OY271" s="4"/>
      <c r="OZ271" s="4"/>
      <c r="PA271" s="4"/>
      <c r="PB271" s="4"/>
      <c r="PC271" s="4"/>
      <c r="PD271" s="4"/>
      <c r="PE271" s="4"/>
      <c r="PF271" s="4"/>
      <c r="PG271" s="4"/>
      <c r="PH271" s="4"/>
      <c r="PI271" s="4"/>
      <c r="PJ271" s="4"/>
      <c r="PK271" s="4"/>
      <c r="PL271" s="4"/>
      <c r="PM271" s="4"/>
      <c r="PN271" s="4"/>
      <c r="PO271" s="4"/>
      <c r="PP271" s="4"/>
      <c r="PQ271" s="4"/>
      <c r="PR271" s="4"/>
      <c r="PS271" s="4"/>
      <c r="PT271" s="4"/>
      <c r="PU271" s="4"/>
      <c r="PV271" s="4"/>
      <c r="PW271" s="4"/>
      <c r="PX271" s="4"/>
      <c r="PY271" s="4"/>
      <c r="PZ271" s="4"/>
      <c r="QA271" s="4"/>
      <c r="QB271" s="4"/>
      <c r="QC271" s="4"/>
      <c r="QD271" s="4"/>
      <c r="QE271" s="4"/>
      <c r="QF271" s="4"/>
      <c r="QG271" s="4"/>
      <c r="QH271" s="4"/>
      <c r="QI271" s="4"/>
      <c r="QJ271" s="4"/>
      <c r="QK271" s="4"/>
      <c r="QL271" s="4"/>
      <c r="QM271" s="4"/>
      <c r="QN271" s="4"/>
      <c r="QO271" s="4"/>
      <c r="QP271" s="4"/>
      <c r="QQ271" s="4"/>
      <c r="QR271" s="4"/>
      <c r="QS271" s="4"/>
      <c r="QT271" s="4"/>
      <c r="QU271" s="4"/>
      <c r="QV271" s="4"/>
      <c r="QW271" s="4"/>
      <c r="QX271" s="4"/>
      <c r="QY271" s="4"/>
      <c r="QZ271" s="4"/>
      <c r="RA271" s="4"/>
      <c r="RB271" s="4"/>
      <c r="RC271" s="4"/>
      <c r="RD271" s="4"/>
      <c r="RE271" s="4"/>
      <c r="RF271" s="4"/>
      <c r="RG271" s="4"/>
      <c r="RH271" s="4"/>
      <c r="RI271" s="4"/>
      <c r="RJ271" s="4"/>
      <c r="RK271" s="4"/>
      <c r="RL271" s="4"/>
      <c r="RM271" s="4"/>
      <c r="RN271" s="4"/>
      <c r="RO271" s="4"/>
      <c r="RP271" s="4"/>
      <c r="RQ271" s="4"/>
      <c r="RR271" s="4"/>
      <c r="RS271" s="4"/>
      <c r="RT271" s="4"/>
      <c r="RU271" s="4"/>
      <c r="RV271" s="4"/>
      <c r="RW271" s="4"/>
      <c r="RX271" s="4"/>
      <c r="RY271" s="4"/>
      <c r="RZ271" s="4"/>
      <c r="SA271" s="4"/>
      <c r="SB271" s="4"/>
      <c r="SC271" s="4"/>
      <c r="SD271" s="4"/>
      <c r="SE271" s="4"/>
      <c r="SF271" s="4"/>
      <c r="SG271" s="4"/>
      <c r="SH271" s="4"/>
      <c r="SI271" s="4"/>
      <c r="SJ271" s="4"/>
      <c r="SK271" s="4"/>
      <c r="SL271" s="4"/>
      <c r="SM271" s="4"/>
      <c r="SN271" s="4"/>
      <c r="SO271" s="4"/>
      <c r="SP271" s="4"/>
      <c r="SQ271" s="4"/>
      <c r="SR271" s="4"/>
      <c r="SS271" s="4"/>
      <c r="ST271" s="4"/>
      <c r="SU271" s="4"/>
      <c r="SV271" s="4"/>
      <c r="SW271" s="4"/>
      <c r="SX271" s="4"/>
      <c r="SY271" s="4"/>
      <c r="SZ271" s="4"/>
      <c r="TA271" s="4"/>
      <c r="TB271" s="4"/>
      <c r="TC271" s="4"/>
      <c r="TD271" s="4"/>
      <c r="TE271" s="4"/>
      <c r="TF271" s="4"/>
      <c r="TG271" s="4"/>
      <c r="TH271" s="4"/>
      <c r="TI271" s="4"/>
      <c r="TJ271" s="4"/>
      <c r="TK271" s="4"/>
      <c r="TL271" s="4"/>
      <c r="TM271" s="4"/>
      <c r="TN271" s="4"/>
      <c r="TO271" s="4"/>
      <c r="TP271" s="4"/>
      <c r="TQ271" s="4"/>
      <c r="TR271" s="4"/>
      <c r="TS271" s="4"/>
      <c r="TT271" s="4"/>
      <c r="TU271" s="4"/>
      <c r="TV271" s="4"/>
      <c r="TW271" s="4"/>
      <c r="TX271" s="4"/>
      <c r="TY271" s="4"/>
      <c r="TZ271" s="4"/>
      <c r="UA271" s="4"/>
      <c r="UB271" s="4"/>
      <c r="UC271" s="4"/>
      <c r="UD271" s="4"/>
      <c r="UE271" s="4"/>
      <c r="UF271" s="4"/>
      <c r="UG271" s="4"/>
      <c r="UH271" s="4"/>
      <c r="UI271" s="4"/>
      <c r="UJ271" s="4"/>
      <c r="UK271" s="4"/>
      <c r="UL271" s="4"/>
      <c r="UM271" s="4"/>
      <c r="UN271" s="4"/>
      <c r="UO271" s="4"/>
      <c r="UP271" s="4"/>
      <c r="UQ271" s="4"/>
      <c r="UR271" s="4"/>
      <c r="US271" s="4"/>
      <c r="UT271" s="4"/>
      <c r="UU271" s="4"/>
      <c r="UV271" s="4"/>
      <c r="UW271" s="4"/>
      <c r="UX271" s="4"/>
      <c r="UY271" s="4"/>
      <c r="UZ271" s="4"/>
      <c r="VA271" s="4"/>
      <c r="VB271" s="4"/>
      <c r="VC271" s="4"/>
      <c r="VD271" s="4"/>
      <c r="VE271" s="4"/>
      <c r="VF271" s="4"/>
      <c r="VG271" s="4"/>
      <c r="VH271" s="4"/>
      <c r="VI271" s="4"/>
      <c r="VJ271" s="4"/>
      <c r="VK271" s="4"/>
      <c r="VL271" s="4"/>
      <c r="VM271" s="4"/>
      <c r="VN271" s="4"/>
      <c r="VO271" s="4"/>
      <c r="VP271" s="4"/>
      <c r="VQ271" s="4"/>
      <c r="VR271" s="4"/>
      <c r="VS271" s="4"/>
      <c r="VT271" s="4"/>
      <c r="VU271" s="4"/>
      <c r="VV271" s="4"/>
      <c r="VW271" s="4"/>
      <c r="VX271" s="4"/>
      <c r="VY271" s="4"/>
      <c r="VZ271" s="4"/>
      <c r="WA271" s="4"/>
      <c r="WB271" s="4"/>
      <c r="WC271" s="4"/>
      <c r="WD271" s="4"/>
      <c r="WE271" s="4"/>
      <c r="WF271" s="4"/>
      <c r="WG271" s="4"/>
      <c r="WH271" s="4"/>
      <c r="WI271" s="4"/>
      <c r="WJ271" s="4"/>
      <c r="WK271" s="4"/>
      <c r="WL271" s="4"/>
      <c r="WM271" s="4"/>
      <c r="WN271" s="4"/>
      <c r="WO271" s="4"/>
      <c r="WP271" s="4"/>
      <c r="WQ271" s="4"/>
      <c r="WR271" s="4"/>
      <c r="WS271" s="4"/>
      <c r="WT271" s="4"/>
      <c r="WU271" s="4"/>
      <c r="WV271" s="4"/>
      <c r="WW271" s="4"/>
      <c r="WX271" s="4"/>
      <c r="WY271" s="4"/>
      <c r="WZ271" s="4"/>
      <c r="XA271" s="4"/>
      <c r="XB271" s="4"/>
      <c r="XC271" s="4"/>
      <c r="XD271" s="4"/>
      <c r="XE271" s="4"/>
      <c r="XF271" s="4"/>
      <c r="XG271" s="4"/>
      <c r="XH271" s="4"/>
      <c r="XI271" s="4"/>
      <c r="XJ271" s="4"/>
      <c r="XK271" s="4"/>
      <c r="XL271" s="4"/>
      <c r="XM271" s="4"/>
      <c r="XN271" s="4"/>
      <c r="XO271" s="4"/>
      <c r="XP271" s="4"/>
      <c r="XQ271" s="4"/>
      <c r="XR271" s="4"/>
      <c r="XS271" s="4"/>
      <c r="XT271" s="4"/>
      <c r="XU271" s="4"/>
      <c r="XV271" s="4"/>
      <c r="XW271" s="4"/>
      <c r="XX271" s="4"/>
      <c r="XY271" s="4"/>
      <c r="XZ271" s="4"/>
      <c r="YA271" s="4"/>
      <c r="YB271" s="4"/>
      <c r="YC271" s="4"/>
      <c r="YD271" s="4"/>
      <c r="YE271" s="4"/>
      <c r="YF271" s="4"/>
      <c r="YG271" s="4"/>
      <c r="YH271" s="4"/>
      <c r="YI271" s="4"/>
      <c r="YJ271" s="4"/>
      <c r="YK271" s="4"/>
      <c r="YL271" s="4"/>
      <c r="YM271" s="4"/>
      <c r="YN271" s="4"/>
      <c r="YO271" s="4"/>
      <c r="YP271" s="4"/>
      <c r="YQ271" s="4"/>
      <c r="YR271" s="4"/>
      <c r="YS271" s="4"/>
      <c r="YT271" s="4"/>
      <c r="YU271" s="4"/>
      <c r="YV271" s="4"/>
      <c r="YW271" s="4"/>
      <c r="YX271" s="4"/>
      <c r="YY271" s="4"/>
      <c r="YZ271" s="4"/>
      <c r="ZA271" s="4"/>
      <c r="ZB271" s="4"/>
      <c r="ZC271" s="4"/>
      <c r="ZD271" s="4"/>
      <c r="ZE271" s="4"/>
      <c r="ZF271" s="4"/>
      <c r="ZG271" s="4"/>
      <c r="ZH271" s="4"/>
      <c r="ZI271" s="4"/>
      <c r="ZJ271" s="4"/>
      <c r="ZK271" s="4"/>
      <c r="ZL271" s="4"/>
      <c r="ZM271" s="4"/>
      <c r="ZN271" s="4"/>
      <c r="ZO271" s="4"/>
      <c r="ZP271" s="4"/>
      <c r="ZQ271" s="4"/>
      <c r="ZR271" s="4"/>
      <c r="ZS271" s="4"/>
      <c r="ZT271" s="4"/>
      <c r="ZU271" s="4"/>
      <c r="ZV271" s="4"/>
      <c r="ZW271" s="4"/>
      <c r="ZX271" s="4"/>
      <c r="ZY271" s="4"/>
      <c r="ZZ271" s="4"/>
      <c r="AAA271" s="4"/>
      <c r="AAB271" s="4"/>
      <c r="AAC271" s="4"/>
      <c r="AAD271" s="4"/>
      <c r="AAE271" s="4"/>
      <c r="AAF271" s="4"/>
      <c r="AAG271" s="4"/>
      <c r="AAH271" s="4"/>
      <c r="AAI271" s="4"/>
      <c r="AAJ271" s="4"/>
      <c r="AAK271" s="4"/>
      <c r="AAL271" s="4"/>
      <c r="AAM271" s="4"/>
      <c r="AAN271" s="4"/>
      <c r="AAO271" s="4"/>
      <c r="AAP271" s="4"/>
      <c r="AAQ271" s="4"/>
      <c r="AAR271" s="4"/>
      <c r="AAS271" s="4"/>
      <c r="AAT271" s="4"/>
      <c r="AAU271" s="4"/>
      <c r="AAV271" s="4"/>
      <c r="AAW271" s="4"/>
      <c r="AAX271" s="4"/>
      <c r="AAY271" s="4"/>
      <c r="AAZ271" s="4"/>
      <c r="ABA271" s="4"/>
      <c r="ABB271" s="4"/>
      <c r="ABC271" s="4"/>
      <c r="ABD271" s="4"/>
      <c r="ABE271" s="4"/>
      <c r="ABF271" s="4"/>
      <c r="ABG271" s="4"/>
      <c r="ABH271" s="4"/>
      <c r="ABI271" s="4"/>
      <c r="ABJ271" s="4"/>
      <c r="ABK271" s="4"/>
      <c r="ABL271" s="4"/>
      <c r="ABM271" s="4"/>
      <c r="ABN271" s="4"/>
      <c r="ABO271" s="4"/>
      <c r="ABP271" s="4"/>
      <c r="ABQ271" s="4"/>
      <c r="ABR271" s="4"/>
      <c r="ABS271" s="4"/>
      <c r="ABT271" s="4"/>
      <c r="ABU271" s="4"/>
      <c r="ABV271" s="4"/>
      <c r="ABW271" s="4"/>
      <c r="ABX271" s="4"/>
      <c r="ABY271" s="4"/>
      <c r="ABZ271" s="4"/>
      <c r="ACA271" s="4"/>
      <c r="ACB271" s="4"/>
      <c r="ACC271" s="4"/>
      <c r="ACD271" s="4"/>
      <c r="ACE271" s="4"/>
      <c r="ACF271" s="4"/>
      <c r="ACG271" s="4"/>
      <c r="ACH271" s="4"/>
      <c r="ACI271" s="4"/>
      <c r="ACJ271" s="4"/>
      <c r="ACK271" s="4"/>
      <c r="ACL271" s="4"/>
      <c r="ACM271" s="4"/>
      <c r="ACN271" s="4"/>
      <c r="ACO271" s="4"/>
      <c r="ACP271" s="4"/>
      <c r="ACQ271" s="4"/>
      <c r="ACR271" s="4"/>
      <c r="ACS271" s="4"/>
      <c r="ACT271" s="4"/>
      <c r="ACU271" s="4"/>
      <c r="ACV271" s="4"/>
      <c r="ACW271" s="4"/>
      <c r="ACX271" s="4"/>
      <c r="ACY271" s="4"/>
      <c r="ACZ271" s="4"/>
      <c r="ADA271" s="4"/>
      <c r="ADB271" s="4"/>
      <c r="ADC271" s="4"/>
      <c r="ADD271" s="4"/>
      <c r="ADE271" s="4"/>
      <c r="ADF271" s="4"/>
      <c r="ADG271" s="4"/>
      <c r="ADH271" s="4"/>
      <c r="ADI271" s="4"/>
      <c r="ADJ271" s="4"/>
      <c r="ADK271" s="4"/>
      <c r="ADL271" s="4"/>
      <c r="ADM271" s="4"/>
      <c r="ADN271" s="4"/>
      <c r="ADO271" s="4"/>
      <c r="ADP271" s="4"/>
      <c r="ADQ271" s="4"/>
      <c r="ADR271" s="4"/>
      <c r="ADS271" s="4"/>
      <c r="ADT271" s="4"/>
      <c r="ADU271" s="4"/>
      <c r="ADV271" s="4"/>
      <c r="ADW271" s="4"/>
      <c r="ADX271" s="4"/>
      <c r="ADY271" s="4"/>
      <c r="ADZ271" s="4"/>
      <c r="AEA271" s="4"/>
      <c r="AEB271" s="4"/>
      <c r="AEC271" s="4"/>
      <c r="AED271" s="4"/>
      <c r="AEE271" s="4"/>
      <c r="AEF271" s="4"/>
      <c r="AEG271" s="4"/>
      <c r="AEH271" s="4"/>
      <c r="AEI271" s="4"/>
      <c r="AEJ271" s="4"/>
      <c r="AEK271" s="4"/>
      <c r="AEL271" s="4"/>
      <c r="AEM271" s="4"/>
      <c r="AEN271" s="4"/>
      <c r="AEO271" s="4"/>
      <c r="AEP271" s="4"/>
      <c r="AEQ271" s="4"/>
      <c r="AER271" s="4"/>
      <c r="AES271" s="4"/>
      <c r="AET271" s="4"/>
      <c r="AEU271" s="4"/>
      <c r="AEV271" s="4"/>
      <c r="AEW271" s="4"/>
      <c r="AEX271" s="4"/>
      <c r="AEY271" s="4"/>
      <c r="AEZ271" s="4"/>
      <c r="AFA271" s="4"/>
      <c r="AFB271" s="4"/>
      <c r="AFC271" s="4"/>
      <c r="AFD271" s="4"/>
      <c r="AFE271" s="4"/>
      <c r="AFF271" s="4"/>
      <c r="AFG271" s="4"/>
      <c r="AFH271" s="4"/>
      <c r="AFI271" s="4"/>
      <c r="AFJ271" s="4"/>
      <c r="AFK271" s="4"/>
      <c r="AFL271" s="4"/>
      <c r="AFM271" s="4"/>
      <c r="AFN271" s="4"/>
      <c r="AFO271" s="4"/>
      <c r="AFP271" s="4"/>
      <c r="AFQ271" s="4"/>
      <c r="AFR271" s="4"/>
      <c r="AFS271" s="4"/>
      <c r="AFT271" s="4"/>
      <c r="AFU271" s="4"/>
      <c r="AFV271" s="4"/>
      <c r="AFW271" s="4"/>
      <c r="AFX271" s="4"/>
      <c r="AFY271" s="4"/>
      <c r="AFZ271" s="4"/>
      <c r="AGA271" s="4"/>
      <c r="AGB271" s="4"/>
      <c r="AGC271" s="4"/>
      <c r="AGD271" s="4"/>
      <c r="AGE271" s="4"/>
      <c r="AGF271" s="4"/>
      <c r="AGG271" s="4"/>
      <c r="AGH271" s="4"/>
      <c r="AGI271" s="4"/>
      <c r="AGJ271" s="4"/>
      <c r="AGK271" s="4"/>
      <c r="AGL271" s="4"/>
      <c r="AGM271" s="4"/>
      <c r="AGN271" s="4"/>
      <c r="AGO271" s="4"/>
      <c r="AGP271" s="4"/>
      <c r="AGQ271" s="4"/>
      <c r="AGR271" s="4"/>
      <c r="AGS271" s="4"/>
      <c r="AGT271" s="4"/>
      <c r="AGU271" s="4"/>
      <c r="AGV271" s="4"/>
      <c r="AGW271" s="4"/>
      <c r="AGX271" s="4"/>
      <c r="AGY271" s="4"/>
      <c r="AGZ271" s="4"/>
      <c r="AHA271" s="4"/>
      <c r="AHB271" s="4"/>
      <c r="AHC271" s="4"/>
      <c r="AHD271" s="4"/>
      <c r="AHE271" s="4"/>
      <c r="AHF271" s="4"/>
      <c r="AHG271" s="4"/>
      <c r="AHH271" s="4"/>
      <c r="AHI271" s="4"/>
      <c r="AHJ271" s="4"/>
      <c r="AHK271" s="4"/>
      <c r="AHL271" s="4"/>
      <c r="AHM271" s="4"/>
      <c r="AHN271" s="4"/>
      <c r="AHO271" s="4"/>
      <c r="AHP271" s="4"/>
      <c r="AHQ271" s="4"/>
      <c r="AHR271" s="4"/>
      <c r="AHS271" s="4"/>
      <c r="AHT271" s="4"/>
      <c r="AHU271" s="4"/>
      <c r="AHV271" s="4"/>
      <c r="AHW271" s="4"/>
      <c r="AHX271" s="4"/>
      <c r="AHY271" s="4"/>
      <c r="AHZ271" s="4"/>
      <c r="AIA271" s="4"/>
      <c r="AIB271" s="4"/>
      <c r="AIC271" s="4"/>
      <c r="AID271" s="4"/>
      <c r="AIE271" s="4"/>
      <c r="AIF271" s="4"/>
      <c r="AIG271" s="4"/>
      <c r="AIH271" s="4"/>
      <c r="AII271" s="4"/>
      <c r="AIJ271" s="4"/>
      <c r="AIK271" s="4"/>
      <c r="AIL271" s="4"/>
      <c r="AIM271" s="4"/>
      <c r="AIN271" s="4"/>
      <c r="AIO271" s="4"/>
      <c r="AIP271" s="4"/>
      <c r="AIQ271" s="4"/>
      <c r="AIR271" s="4"/>
      <c r="AIS271" s="4"/>
      <c r="AIT271" s="4"/>
      <c r="AIU271" s="4"/>
      <c r="AIV271" s="4"/>
      <c r="AIW271" s="4"/>
      <c r="AIX271" s="4"/>
      <c r="AIY271" s="4"/>
      <c r="AIZ271" s="4"/>
      <c r="AJA271" s="4"/>
      <c r="AJB271" s="4"/>
      <c r="AJC271" s="4"/>
      <c r="AJD271" s="4"/>
      <c r="AJE271" s="4"/>
      <c r="AJF271" s="4"/>
      <c r="AJG271" s="4"/>
      <c r="AJH271" s="4"/>
      <c r="AJI271" s="4"/>
      <c r="AJJ271" s="4"/>
      <c r="AJK271" s="4"/>
      <c r="AJL271" s="4"/>
      <c r="AJM271" s="4"/>
      <c r="AJN271" s="4"/>
      <c r="AJO271" s="4"/>
      <c r="AJP271" s="4"/>
      <c r="AJQ271" s="4"/>
      <c r="AJR271" s="4"/>
      <c r="AJS271" s="4"/>
      <c r="AJT271" s="4"/>
      <c r="AJU271" s="4"/>
      <c r="AJV271" s="4"/>
      <c r="AJW271" s="4"/>
      <c r="AJX271" s="4"/>
      <c r="AJY271" s="4"/>
      <c r="AJZ271" s="4"/>
      <c r="AKA271" s="4"/>
      <c r="AKB271" s="4"/>
      <c r="AKC271" s="4"/>
      <c r="AKD271" s="4"/>
      <c r="AKE271" s="4"/>
      <c r="AKF271" s="4"/>
      <c r="AKG271" s="4"/>
      <c r="AKH271" s="4"/>
      <c r="AKI271" s="4"/>
      <c r="AKJ271" s="4"/>
      <c r="AKK271" s="4"/>
      <c r="AKL271" s="4"/>
      <c r="AKM271" s="4"/>
      <c r="AKN271" s="4"/>
      <c r="AKO271" s="4"/>
      <c r="AKP271" s="4"/>
      <c r="AKQ271" s="4"/>
      <c r="AKR271" s="4"/>
      <c r="AKS271" s="4"/>
      <c r="AKT271" s="4"/>
      <c r="AKU271" s="4"/>
      <c r="AKV271" s="4"/>
      <c r="AKW271" s="4"/>
      <c r="AKX271" s="4"/>
      <c r="AKY271" s="4"/>
      <c r="AKZ271" s="4"/>
      <c r="ALA271" s="4"/>
      <c r="ALB271" s="4"/>
      <c r="ALC271" s="4"/>
      <c r="ALD271" s="4"/>
      <c r="ALE271" s="4"/>
      <c r="ALF271" s="4"/>
      <c r="ALG271" s="4"/>
      <c r="ALH271" s="4"/>
      <c r="ALI271" s="4"/>
      <c r="ALJ271" s="4"/>
      <c r="ALK271" s="4"/>
      <c r="ALL271" s="4"/>
      <c r="ALM271" s="4"/>
      <c r="ALN271" s="4"/>
      <c r="ALO271" s="4"/>
      <c r="ALP271" s="4"/>
      <c r="ALQ271" s="4"/>
      <c r="ALR271" s="4"/>
      <c r="ALS271" s="4"/>
      <c r="ALT271" s="4"/>
      <c r="ALU271" s="4"/>
      <c r="ALV271" s="4"/>
      <c r="ALW271" s="4"/>
      <c r="ALX271" s="4"/>
      <c r="ALY271" s="4"/>
      <c r="ALZ271" s="4"/>
      <c r="AMA271" s="4"/>
      <c r="AMB271" s="4"/>
      <c r="AMC271" s="4"/>
      <c r="AMD271" s="4"/>
      <c r="AME271" s="4"/>
      <c r="AMF271" s="4"/>
      <c r="AMG271" s="4"/>
      <c r="AMH271" s="4"/>
      <c r="AMI271" s="4"/>
      <c r="AMJ271" s="4"/>
    </row>
    <row r="272" spans="1:1024" ht="17" customHeight="1">
      <c r="A272" s="21" t="s">
        <v>1212</v>
      </c>
      <c r="B272" s="3">
        <f t="shared" si="9"/>
        <v>46.5</v>
      </c>
      <c r="C272" s="3">
        <f t="shared" si="10"/>
        <v>0</v>
      </c>
      <c r="D272" s="3">
        <v>0</v>
      </c>
      <c r="E272" s="3">
        <v>0</v>
      </c>
      <c r="G272" s="4"/>
      <c r="I272" s="4">
        <v>46.5</v>
      </c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  <c r="KQ272" s="4"/>
      <c r="KR272" s="4"/>
      <c r="KS272" s="4"/>
      <c r="KT272" s="4"/>
      <c r="KU272" s="4"/>
      <c r="KV272" s="4"/>
      <c r="KW272" s="4"/>
      <c r="KX272" s="4"/>
      <c r="KY272" s="4"/>
      <c r="KZ272" s="4"/>
      <c r="LA272" s="4"/>
      <c r="LB272" s="4"/>
      <c r="LC272" s="4"/>
      <c r="LD272" s="4"/>
      <c r="LE272" s="4"/>
      <c r="LF272" s="4"/>
      <c r="LG272" s="4"/>
      <c r="LH272" s="4"/>
      <c r="LI272" s="4"/>
      <c r="LJ272" s="4"/>
      <c r="LK272" s="4"/>
      <c r="LL272" s="4"/>
      <c r="LM272" s="4"/>
      <c r="LN272" s="4"/>
      <c r="LO272" s="4"/>
      <c r="LP272" s="4"/>
      <c r="LQ272" s="4"/>
      <c r="LR272" s="4"/>
      <c r="LS272" s="4"/>
      <c r="LT272" s="4"/>
      <c r="LU272" s="4"/>
      <c r="LV272" s="4"/>
      <c r="LW272" s="4"/>
      <c r="LX272" s="4"/>
      <c r="LY272" s="4"/>
      <c r="LZ272" s="4"/>
      <c r="MA272" s="4"/>
      <c r="MB272" s="4"/>
      <c r="MC272" s="4"/>
      <c r="MD272" s="4"/>
      <c r="ME272" s="4"/>
      <c r="MF272" s="4"/>
      <c r="MG272" s="4"/>
      <c r="MH272" s="4"/>
      <c r="MI272" s="4"/>
      <c r="MJ272" s="4"/>
      <c r="MK272" s="4"/>
      <c r="ML272" s="4"/>
      <c r="MM272" s="4"/>
      <c r="MN272" s="4"/>
      <c r="MO272" s="4"/>
      <c r="MP272" s="4"/>
      <c r="MQ272" s="4"/>
      <c r="MR272" s="4"/>
      <c r="MS272" s="4"/>
      <c r="MT272" s="4"/>
      <c r="MU272" s="4"/>
      <c r="MV272" s="4"/>
      <c r="MW272" s="4"/>
      <c r="MX272" s="4"/>
      <c r="MY272" s="4"/>
      <c r="MZ272" s="4"/>
      <c r="NA272" s="4"/>
      <c r="NB272" s="4"/>
      <c r="NC272" s="4"/>
      <c r="ND272" s="4"/>
      <c r="NE272" s="4"/>
      <c r="NF272" s="4"/>
      <c r="NG272" s="4"/>
      <c r="NH272" s="4"/>
      <c r="NI272" s="4"/>
      <c r="NJ272" s="4"/>
      <c r="NK272" s="4"/>
      <c r="NL272" s="4"/>
      <c r="NM272" s="4"/>
      <c r="NN272" s="4"/>
      <c r="NO272" s="4"/>
      <c r="NP272" s="4"/>
      <c r="NQ272" s="4"/>
      <c r="NR272" s="4"/>
      <c r="NS272" s="4"/>
      <c r="NT272" s="4"/>
      <c r="NU272" s="4"/>
      <c r="NV272" s="4"/>
      <c r="NW272" s="4"/>
      <c r="NX272" s="4"/>
      <c r="NY272" s="4"/>
      <c r="NZ272" s="4"/>
      <c r="OA272" s="4"/>
      <c r="OB272" s="4"/>
      <c r="OC272" s="4"/>
      <c r="OD272" s="4"/>
      <c r="OE272" s="4"/>
      <c r="OF272" s="4"/>
      <c r="OG272" s="4"/>
      <c r="OH272" s="4"/>
      <c r="OI272" s="4"/>
      <c r="OJ272" s="4"/>
      <c r="OK272" s="4"/>
      <c r="OL272" s="4"/>
      <c r="OM272" s="4"/>
      <c r="ON272" s="4"/>
      <c r="OO272" s="4"/>
      <c r="OP272" s="4"/>
      <c r="OQ272" s="4"/>
      <c r="OR272" s="4"/>
      <c r="OS272" s="4"/>
      <c r="OT272" s="4"/>
      <c r="OU272" s="4"/>
      <c r="OV272" s="4"/>
      <c r="OW272" s="4"/>
      <c r="OX272" s="4"/>
      <c r="OY272" s="4"/>
      <c r="OZ272" s="4"/>
      <c r="PA272" s="4"/>
      <c r="PB272" s="4"/>
      <c r="PC272" s="4"/>
      <c r="PD272" s="4"/>
      <c r="PE272" s="4"/>
      <c r="PF272" s="4"/>
      <c r="PG272" s="4"/>
      <c r="PH272" s="4"/>
      <c r="PI272" s="4"/>
      <c r="PJ272" s="4"/>
      <c r="PK272" s="4"/>
      <c r="PL272" s="4"/>
      <c r="PM272" s="4"/>
      <c r="PN272" s="4"/>
      <c r="PO272" s="4"/>
      <c r="PP272" s="4"/>
      <c r="PQ272" s="4"/>
      <c r="PR272" s="4"/>
      <c r="PS272" s="4"/>
      <c r="PT272" s="4"/>
      <c r="PU272" s="4"/>
      <c r="PV272" s="4"/>
      <c r="PW272" s="4"/>
      <c r="PX272" s="4"/>
      <c r="PY272" s="4"/>
      <c r="PZ272" s="4"/>
      <c r="QA272" s="4"/>
      <c r="QB272" s="4"/>
      <c r="QC272" s="4"/>
      <c r="QD272" s="4"/>
      <c r="QE272" s="4"/>
      <c r="QF272" s="4"/>
      <c r="QG272" s="4"/>
      <c r="QH272" s="4"/>
      <c r="QI272" s="4"/>
      <c r="QJ272" s="4"/>
      <c r="QK272" s="4"/>
      <c r="QL272" s="4"/>
      <c r="QM272" s="4"/>
      <c r="QN272" s="4"/>
      <c r="QO272" s="4"/>
      <c r="QP272" s="4"/>
      <c r="QQ272" s="4"/>
      <c r="QR272" s="4"/>
      <c r="QS272" s="4"/>
      <c r="QT272" s="4"/>
      <c r="QU272" s="4"/>
      <c r="QV272" s="4"/>
      <c r="QW272" s="4"/>
      <c r="QX272" s="4"/>
      <c r="QY272" s="4"/>
      <c r="QZ272" s="4"/>
      <c r="RA272" s="4"/>
      <c r="RB272" s="4"/>
      <c r="RC272" s="4"/>
      <c r="RD272" s="4"/>
      <c r="RE272" s="4"/>
      <c r="RF272" s="4"/>
      <c r="RG272" s="4"/>
      <c r="RH272" s="4"/>
      <c r="RI272" s="4"/>
      <c r="RJ272" s="4"/>
      <c r="RK272" s="4"/>
      <c r="RL272" s="4"/>
      <c r="RM272" s="4"/>
      <c r="RN272" s="4"/>
      <c r="RO272" s="4"/>
      <c r="RP272" s="4"/>
      <c r="RQ272" s="4"/>
      <c r="RR272" s="4"/>
      <c r="RS272" s="4"/>
      <c r="RT272" s="4"/>
      <c r="RU272" s="4"/>
      <c r="RV272" s="4"/>
      <c r="RW272" s="4"/>
      <c r="RX272" s="4"/>
      <c r="RY272" s="4"/>
      <c r="RZ272" s="4"/>
      <c r="SA272" s="4"/>
      <c r="SB272" s="4"/>
      <c r="SC272" s="4"/>
      <c r="SD272" s="4"/>
      <c r="SE272" s="4"/>
      <c r="SF272" s="4"/>
      <c r="SG272" s="4"/>
      <c r="SH272" s="4"/>
      <c r="SI272" s="4"/>
      <c r="SJ272" s="4"/>
      <c r="SK272" s="4"/>
      <c r="SL272" s="4"/>
      <c r="SM272" s="4"/>
      <c r="SN272" s="4"/>
      <c r="SO272" s="4"/>
      <c r="SP272" s="4"/>
      <c r="SQ272" s="4"/>
      <c r="SR272" s="4"/>
      <c r="SS272" s="4"/>
      <c r="ST272" s="4"/>
      <c r="SU272" s="4"/>
      <c r="SV272" s="4"/>
      <c r="SW272" s="4"/>
      <c r="SX272" s="4"/>
      <c r="SY272" s="4"/>
      <c r="SZ272" s="4"/>
      <c r="TA272" s="4"/>
      <c r="TB272" s="4"/>
      <c r="TC272" s="4"/>
      <c r="TD272" s="4"/>
      <c r="TE272" s="4"/>
      <c r="TF272" s="4"/>
      <c r="TG272" s="4"/>
      <c r="TH272" s="4"/>
      <c r="TI272" s="4"/>
      <c r="TJ272" s="4"/>
      <c r="TK272" s="4"/>
      <c r="TL272" s="4"/>
      <c r="TM272" s="4"/>
      <c r="TN272" s="4"/>
      <c r="TO272" s="4"/>
      <c r="TP272" s="4"/>
      <c r="TQ272" s="4"/>
      <c r="TR272" s="4"/>
      <c r="TS272" s="4"/>
      <c r="TT272" s="4"/>
      <c r="TU272" s="4"/>
      <c r="TV272" s="4"/>
      <c r="TW272" s="4"/>
      <c r="TX272" s="4"/>
      <c r="TY272" s="4"/>
      <c r="TZ272" s="4"/>
      <c r="UA272" s="4"/>
      <c r="UB272" s="4"/>
      <c r="UC272" s="4"/>
      <c r="UD272" s="4"/>
      <c r="UE272" s="4"/>
      <c r="UF272" s="4"/>
      <c r="UG272" s="4"/>
      <c r="UH272" s="4"/>
      <c r="UI272" s="4"/>
      <c r="UJ272" s="4"/>
      <c r="UK272" s="4"/>
      <c r="UL272" s="4"/>
      <c r="UM272" s="4"/>
      <c r="UN272" s="4"/>
      <c r="UO272" s="4"/>
      <c r="UP272" s="4"/>
      <c r="UQ272" s="4"/>
      <c r="UR272" s="4"/>
      <c r="US272" s="4"/>
      <c r="UT272" s="4"/>
      <c r="UU272" s="4"/>
      <c r="UV272" s="4"/>
      <c r="UW272" s="4"/>
      <c r="UX272" s="4"/>
      <c r="UY272" s="4"/>
      <c r="UZ272" s="4"/>
      <c r="VA272" s="4"/>
      <c r="VB272" s="4"/>
      <c r="VC272" s="4"/>
      <c r="VD272" s="4"/>
      <c r="VE272" s="4"/>
      <c r="VF272" s="4"/>
      <c r="VG272" s="4"/>
      <c r="VH272" s="4"/>
      <c r="VI272" s="4"/>
      <c r="VJ272" s="4"/>
      <c r="VK272" s="4"/>
      <c r="VL272" s="4"/>
      <c r="VM272" s="4"/>
      <c r="VN272" s="4"/>
      <c r="VO272" s="4"/>
      <c r="VP272" s="4"/>
      <c r="VQ272" s="4"/>
      <c r="VR272" s="4"/>
      <c r="VS272" s="4"/>
      <c r="VT272" s="4"/>
      <c r="VU272" s="4"/>
      <c r="VV272" s="4"/>
      <c r="VW272" s="4"/>
      <c r="VX272" s="4"/>
      <c r="VY272" s="4"/>
      <c r="VZ272" s="4"/>
      <c r="WA272" s="4"/>
      <c r="WB272" s="4"/>
      <c r="WC272" s="4"/>
      <c r="WD272" s="4"/>
      <c r="WE272" s="4"/>
      <c r="WF272" s="4"/>
      <c r="WG272" s="4"/>
      <c r="WH272" s="4"/>
      <c r="WI272" s="4"/>
      <c r="WJ272" s="4"/>
      <c r="WK272" s="4"/>
      <c r="WL272" s="4"/>
      <c r="WM272" s="4"/>
      <c r="WN272" s="4"/>
      <c r="WO272" s="4"/>
      <c r="WP272" s="4"/>
      <c r="WQ272" s="4"/>
      <c r="WR272" s="4"/>
      <c r="WS272" s="4"/>
      <c r="WT272" s="4"/>
      <c r="WU272" s="4"/>
      <c r="WV272" s="4"/>
      <c r="WW272" s="4"/>
      <c r="WX272" s="4"/>
      <c r="WY272" s="4"/>
      <c r="WZ272" s="4"/>
      <c r="XA272" s="4"/>
      <c r="XB272" s="4"/>
      <c r="XC272" s="4"/>
      <c r="XD272" s="4"/>
      <c r="XE272" s="4"/>
      <c r="XF272" s="4"/>
      <c r="XG272" s="4"/>
      <c r="XH272" s="4"/>
      <c r="XI272" s="4"/>
      <c r="XJ272" s="4"/>
      <c r="XK272" s="4"/>
      <c r="XL272" s="4"/>
      <c r="XM272" s="4"/>
      <c r="XN272" s="4"/>
      <c r="XO272" s="4"/>
      <c r="XP272" s="4"/>
      <c r="XQ272" s="4"/>
      <c r="XR272" s="4"/>
      <c r="XS272" s="4"/>
      <c r="XT272" s="4"/>
      <c r="XU272" s="4"/>
      <c r="XV272" s="4"/>
      <c r="XW272" s="4"/>
      <c r="XX272" s="4"/>
      <c r="XY272" s="4"/>
      <c r="XZ272" s="4"/>
      <c r="YA272" s="4"/>
      <c r="YB272" s="4"/>
      <c r="YC272" s="4"/>
      <c r="YD272" s="4"/>
      <c r="YE272" s="4"/>
      <c r="YF272" s="4"/>
      <c r="YG272" s="4"/>
      <c r="YH272" s="4"/>
      <c r="YI272" s="4"/>
      <c r="YJ272" s="4"/>
      <c r="YK272" s="4"/>
      <c r="YL272" s="4"/>
      <c r="YM272" s="4"/>
      <c r="YN272" s="4"/>
      <c r="YO272" s="4"/>
      <c r="YP272" s="4"/>
      <c r="YQ272" s="4"/>
      <c r="YR272" s="4"/>
      <c r="YS272" s="4"/>
      <c r="YT272" s="4"/>
      <c r="YU272" s="4"/>
      <c r="YV272" s="4"/>
      <c r="YW272" s="4"/>
      <c r="YX272" s="4"/>
      <c r="YY272" s="4"/>
      <c r="YZ272" s="4"/>
      <c r="ZA272" s="4"/>
      <c r="ZB272" s="4"/>
      <c r="ZC272" s="4"/>
      <c r="ZD272" s="4"/>
      <c r="ZE272" s="4"/>
      <c r="ZF272" s="4"/>
      <c r="ZG272" s="4"/>
      <c r="ZH272" s="4"/>
      <c r="ZI272" s="4"/>
      <c r="ZJ272" s="4"/>
      <c r="ZK272" s="4"/>
      <c r="ZL272" s="4"/>
      <c r="ZM272" s="4"/>
      <c r="ZN272" s="4"/>
      <c r="ZO272" s="4"/>
      <c r="ZP272" s="4"/>
      <c r="ZQ272" s="4"/>
      <c r="ZR272" s="4"/>
      <c r="ZS272" s="4"/>
      <c r="ZT272" s="4"/>
      <c r="ZU272" s="4"/>
      <c r="ZV272" s="4"/>
      <c r="ZW272" s="4"/>
      <c r="ZX272" s="4"/>
      <c r="ZY272" s="4"/>
      <c r="ZZ272" s="4"/>
      <c r="AAA272" s="4"/>
      <c r="AAB272" s="4"/>
      <c r="AAC272" s="4"/>
      <c r="AAD272" s="4"/>
      <c r="AAE272" s="4"/>
      <c r="AAF272" s="4"/>
      <c r="AAG272" s="4"/>
      <c r="AAH272" s="4"/>
      <c r="AAI272" s="4"/>
      <c r="AAJ272" s="4"/>
      <c r="AAK272" s="4"/>
      <c r="AAL272" s="4"/>
      <c r="AAM272" s="4"/>
      <c r="AAN272" s="4"/>
      <c r="AAO272" s="4"/>
      <c r="AAP272" s="4"/>
      <c r="AAQ272" s="4"/>
      <c r="AAR272" s="4"/>
      <c r="AAS272" s="4"/>
      <c r="AAT272" s="4"/>
      <c r="AAU272" s="4"/>
      <c r="AAV272" s="4"/>
      <c r="AAW272" s="4"/>
      <c r="AAX272" s="4"/>
      <c r="AAY272" s="4"/>
      <c r="AAZ272" s="4"/>
      <c r="ABA272" s="4"/>
      <c r="ABB272" s="4"/>
      <c r="ABC272" s="4"/>
      <c r="ABD272" s="4"/>
      <c r="ABE272" s="4"/>
      <c r="ABF272" s="4"/>
      <c r="ABG272" s="4"/>
      <c r="ABH272" s="4"/>
      <c r="ABI272" s="4"/>
      <c r="ABJ272" s="4"/>
      <c r="ABK272" s="4"/>
      <c r="ABL272" s="4"/>
      <c r="ABM272" s="4"/>
      <c r="ABN272" s="4"/>
      <c r="ABO272" s="4"/>
      <c r="ABP272" s="4"/>
      <c r="ABQ272" s="4"/>
      <c r="ABR272" s="4"/>
      <c r="ABS272" s="4"/>
      <c r="ABT272" s="4"/>
      <c r="ABU272" s="4"/>
      <c r="ABV272" s="4"/>
      <c r="ABW272" s="4"/>
      <c r="ABX272" s="4"/>
      <c r="ABY272" s="4"/>
      <c r="ABZ272" s="4"/>
      <c r="ACA272" s="4"/>
      <c r="ACB272" s="4"/>
      <c r="ACC272" s="4"/>
      <c r="ACD272" s="4"/>
      <c r="ACE272" s="4"/>
      <c r="ACF272" s="4"/>
      <c r="ACG272" s="4"/>
      <c r="ACH272" s="4"/>
      <c r="ACI272" s="4"/>
      <c r="ACJ272" s="4"/>
      <c r="ACK272" s="4"/>
      <c r="ACL272" s="4"/>
      <c r="ACM272" s="4"/>
      <c r="ACN272" s="4"/>
      <c r="ACO272" s="4"/>
      <c r="ACP272" s="4"/>
      <c r="ACQ272" s="4"/>
      <c r="ACR272" s="4"/>
      <c r="ACS272" s="4"/>
      <c r="ACT272" s="4"/>
      <c r="ACU272" s="4"/>
      <c r="ACV272" s="4"/>
      <c r="ACW272" s="4"/>
      <c r="ACX272" s="4"/>
      <c r="ACY272" s="4"/>
      <c r="ACZ272" s="4"/>
      <c r="ADA272" s="4"/>
      <c r="ADB272" s="4"/>
      <c r="ADC272" s="4"/>
      <c r="ADD272" s="4"/>
      <c r="ADE272" s="4"/>
      <c r="ADF272" s="4"/>
      <c r="ADG272" s="4"/>
      <c r="ADH272" s="4"/>
      <c r="ADI272" s="4"/>
      <c r="ADJ272" s="4"/>
      <c r="ADK272" s="4"/>
      <c r="ADL272" s="4"/>
      <c r="ADM272" s="4"/>
      <c r="ADN272" s="4"/>
      <c r="ADO272" s="4"/>
      <c r="ADP272" s="4"/>
      <c r="ADQ272" s="4"/>
      <c r="ADR272" s="4"/>
      <c r="ADS272" s="4"/>
      <c r="ADT272" s="4"/>
      <c r="ADU272" s="4"/>
      <c r="ADV272" s="4"/>
      <c r="ADW272" s="4"/>
      <c r="ADX272" s="4"/>
      <c r="ADY272" s="4"/>
      <c r="ADZ272" s="4"/>
      <c r="AEA272" s="4"/>
      <c r="AEB272" s="4"/>
      <c r="AEC272" s="4"/>
      <c r="AED272" s="4"/>
      <c r="AEE272" s="4"/>
      <c r="AEF272" s="4"/>
      <c r="AEG272" s="4"/>
      <c r="AEH272" s="4"/>
      <c r="AEI272" s="4"/>
      <c r="AEJ272" s="4"/>
      <c r="AEK272" s="4"/>
      <c r="AEL272" s="4"/>
      <c r="AEM272" s="4"/>
      <c r="AEN272" s="4"/>
      <c r="AEO272" s="4"/>
      <c r="AEP272" s="4"/>
      <c r="AEQ272" s="4"/>
      <c r="AER272" s="4"/>
      <c r="AES272" s="4"/>
      <c r="AET272" s="4"/>
      <c r="AEU272" s="4"/>
      <c r="AEV272" s="4"/>
      <c r="AEW272" s="4"/>
      <c r="AEX272" s="4"/>
      <c r="AEY272" s="4"/>
      <c r="AEZ272" s="4"/>
      <c r="AFA272" s="4"/>
      <c r="AFB272" s="4"/>
      <c r="AFC272" s="4"/>
      <c r="AFD272" s="4"/>
      <c r="AFE272" s="4"/>
      <c r="AFF272" s="4"/>
      <c r="AFG272" s="4"/>
      <c r="AFH272" s="4"/>
      <c r="AFI272" s="4"/>
      <c r="AFJ272" s="4"/>
      <c r="AFK272" s="4"/>
      <c r="AFL272" s="4"/>
      <c r="AFM272" s="4"/>
      <c r="AFN272" s="4"/>
      <c r="AFO272" s="4"/>
      <c r="AFP272" s="4"/>
      <c r="AFQ272" s="4"/>
      <c r="AFR272" s="4"/>
      <c r="AFS272" s="4"/>
      <c r="AFT272" s="4"/>
      <c r="AFU272" s="4"/>
      <c r="AFV272" s="4"/>
      <c r="AFW272" s="4"/>
      <c r="AFX272" s="4"/>
      <c r="AFY272" s="4"/>
      <c r="AFZ272" s="4"/>
      <c r="AGA272" s="4"/>
      <c r="AGB272" s="4"/>
      <c r="AGC272" s="4"/>
      <c r="AGD272" s="4"/>
      <c r="AGE272" s="4"/>
      <c r="AGF272" s="4"/>
      <c r="AGG272" s="4"/>
      <c r="AGH272" s="4"/>
      <c r="AGI272" s="4"/>
      <c r="AGJ272" s="4"/>
      <c r="AGK272" s="4"/>
      <c r="AGL272" s="4"/>
      <c r="AGM272" s="4"/>
      <c r="AGN272" s="4"/>
      <c r="AGO272" s="4"/>
      <c r="AGP272" s="4"/>
      <c r="AGQ272" s="4"/>
      <c r="AGR272" s="4"/>
      <c r="AGS272" s="4"/>
      <c r="AGT272" s="4"/>
      <c r="AGU272" s="4"/>
      <c r="AGV272" s="4"/>
      <c r="AGW272" s="4"/>
      <c r="AGX272" s="4"/>
      <c r="AGY272" s="4"/>
      <c r="AGZ272" s="4"/>
      <c r="AHA272" s="4"/>
      <c r="AHB272" s="4"/>
      <c r="AHC272" s="4"/>
      <c r="AHD272" s="4"/>
      <c r="AHE272" s="4"/>
      <c r="AHF272" s="4"/>
      <c r="AHG272" s="4"/>
      <c r="AHH272" s="4"/>
      <c r="AHI272" s="4"/>
      <c r="AHJ272" s="4"/>
      <c r="AHK272" s="4"/>
      <c r="AHL272" s="4"/>
      <c r="AHM272" s="4"/>
      <c r="AHN272" s="4"/>
      <c r="AHO272" s="4"/>
      <c r="AHP272" s="4"/>
      <c r="AHQ272" s="4"/>
      <c r="AHR272" s="4"/>
      <c r="AHS272" s="4"/>
      <c r="AHT272" s="4"/>
      <c r="AHU272" s="4"/>
      <c r="AHV272" s="4"/>
      <c r="AHW272" s="4"/>
      <c r="AHX272" s="4"/>
      <c r="AHY272" s="4"/>
      <c r="AHZ272" s="4"/>
      <c r="AIA272" s="4"/>
      <c r="AIB272" s="4"/>
      <c r="AIC272" s="4"/>
      <c r="AID272" s="4"/>
      <c r="AIE272" s="4"/>
      <c r="AIF272" s="4"/>
      <c r="AIG272" s="4"/>
      <c r="AIH272" s="4"/>
      <c r="AII272" s="4"/>
      <c r="AIJ272" s="4"/>
      <c r="AIK272" s="4"/>
      <c r="AIL272" s="4"/>
      <c r="AIM272" s="4"/>
      <c r="AIN272" s="4"/>
      <c r="AIO272" s="4"/>
      <c r="AIP272" s="4"/>
      <c r="AIQ272" s="4"/>
      <c r="AIR272" s="4"/>
      <c r="AIS272" s="4"/>
      <c r="AIT272" s="4"/>
      <c r="AIU272" s="4"/>
      <c r="AIV272" s="4"/>
      <c r="AIW272" s="4"/>
      <c r="AIX272" s="4"/>
      <c r="AIY272" s="4"/>
      <c r="AIZ272" s="4"/>
      <c r="AJA272" s="4"/>
      <c r="AJB272" s="4"/>
      <c r="AJC272" s="4"/>
      <c r="AJD272" s="4"/>
      <c r="AJE272" s="4"/>
      <c r="AJF272" s="4"/>
      <c r="AJG272" s="4"/>
      <c r="AJH272" s="4"/>
      <c r="AJI272" s="4"/>
      <c r="AJJ272" s="4"/>
      <c r="AJK272" s="4"/>
      <c r="AJL272" s="4"/>
      <c r="AJM272" s="4"/>
      <c r="AJN272" s="4"/>
      <c r="AJO272" s="4"/>
      <c r="AJP272" s="4"/>
      <c r="AJQ272" s="4"/>
      <c r="AJR272" s="4"/>
      <c r="AJS272" s="4"/>
      <c r="AJT272" s="4"/>
      <c r="AJU272" s="4"/>
      <c r="AJV272" s="4"/>
      <c r="AJW272" s="4"/>
      <c r="AJX272" s="4"/>
      <c r="AJY272" s="4"/>
      <c r="AJZ272" s="4"/>
      <c r="AKA272" s="4"/>
      <c r="AKB272" s="4"/>
      <c r="AKC272" s="4"/>
      <c r="AKD272" s="4"/>
      <c r="AKE272" s="4"/>
      <c r="AKF272" s="4"/>
      <c r="AKG272" s="4"/>
      <c r="AKH272" s="4"/>
      <c r="AKI272" s="4"/>
      <c r="AKJ272" s="4"/>
      <c r="AKK272" s="4"/>
      <c r="AKL272" s="4"/>
      <c r="AKM272" s="4"/>
      <c r="AKN272" s="4"/>
      <c r="AKO272" s="4"/>
      <c r="AKP272" s="4"/>
      <c r="AKQ272" s="4"/>
      <c r="AKR272" s="4"/>
      <c r="AKS272" s="4"/>
      <c r="AKT272" s="4"/>
      <c r="AKU272" s="4"/>
      <c r="AKV272" s="4"/>
      <c r="AKW272" s="4"/>
      <c r="AKX272" s="4"/>
      <c r="AKY272" s="4"/>
      <c r="AKZ272" s="4"/>
      <c r="ALA272" s="4"/>
      <c r="ALB272" s="4"/>
      <c r="ALC272" s="4"/>
      <c r="ALD272" s="4"/>
      <c r="ALE272" s="4"/>
      <c r="ALF272" s="4"/>
      <c r="ALG272" s="4"/>
      <c r="ALH272" s="4"/>
      <c r="ALI272" s="4"/>
      <c r="ALJ272" s="4"/>
      <c r="ALK272" s="4"/>
      <c r="ALL272" s="4"/>
      <c r="ALM272" s="4"/>
      <c r="ALN272" s="4"/>
      <c r="ALO272" s="4"/>
      <c r="ALP272" s="4"/>
      <c r="ALQ272" s="4"/>
      <c r="ALR272" s="4"/>
      <c r="ALS272" s="4"/>
      <c r="ALT272" s="4"/>
      <c r="ALU272" s="4"/>
      <c r="ALV272" s="4"/>
      <c r="ALW272" s="4"/>
      <c r="ALX272" s="4"/>
      <c r="ALY272" s="4"/>
      <c r="ALZ272" s="4"/>
      <c r="AMA272" s="4"/>
      <c r="AMB272" s="4"/>
      <c r="AMC272" s="4"/>
      <c r="AMD272" s="4"/>
      <c r="AME272" s="4"/>
      <c r="AMF272" s="4"/>
      <c r="AMG272" s="4"/>
      <c r="AMH272" s="4"/>
      <c r="AMI272" s="4"/>
      <c r="AMJ272" s="4"/>
    </row>
    <row r="273" spans="1:1024" ht="17" customHeight="1">
      <c r="A273" s="19" t="s">
        <v>1213</v>
      </c>
      <c r="B273" s="3">
        <f t="shared" si="9"/>
        <v>46.5</v>
      </c>
      <c r="C273" s="3">
        <f t="shared" si="10"/>
        <v>0</v>
      </c>
      <c r="D273" s="3">
        <v>0</v>
      </c>
      <c r="E273" s="3">
        <v>0</v>
      </c>
      <c r="G273" s="4"/>
      <c r="I273" s="4">
        <v>46.5</v>
      </c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  <c r="KQ273" s="4"/>
      <c r="KR273" s="4"/>
      <c r="KS273" s="4"/>
      <c r="KT273" s="4"/>
      <c r="KU273" s="4"/>
      <c r="KV273" s="4"/>
      <c r="KW273" s="4"/>
      <c r="KX273" s="4"/>
      <c r="KY273" s="4"/>
      <c r="KZ273" s="4"/>
      <c r="LA273" s="4"/>
      <c r="LB273" s="4"/>
      <c r="LC273" s="4"/>
      <c r="LD273" s="4"/>
      <c r="LE273" s="4"/>
      <c r="LF273" s="4"/>
      <c r="LG273" s="4"/>
      <c r="LH273" s="4"/>
      <c r="LI273" s="4"/>
      <c r="LJ273" s="4"/>
      <c r="LK273" s="4"/>
      <c r="LL273" s="4"/>
      <c r="LM273" s="4"/>
      <c r="LN273" s="4"/>
      <c r="LO273" s="4"/>
      <c r="LP273" s="4"/>
      <c r="LQ273" s="4"/>
      <c r="LR273" s="4"/>
      <c r="LS273" s="4"/>
      <c r="LT273" s="4"/>
      <c r="LU273" s="4"/>
      <c r="LV273" s="4"/>
      <c r="LW273" s="4"/>
      <c r="LX273" s="4"/>
      <c r="LY273" s="4"/>
      <c r="LZ273" s="4"/>
      <c r="MA273" s="4"/>
      <c r="MB273" s="4"/>
      <c r="MC273" s="4"/>
      <c r="MD273" s="4"/>
      <c r="ME273" s="4"/>
      <c r="MF273" s="4"/>
      <c r="MG273" s="4"/>
      <c r="MH273" s="4"/>
      <c r="MI273" s="4"/>
      <c r="MJ273" s="4"/>
      <c r="MK273" s="4"/>
      <c r="ML273" s="4"/>
      <c r="MM273" s="4"/>
      <c r="MN273" s="4"/>
      <c r="MO273" s="4"/>
      <c r="MP273" s="4"/>
      <c r="MQ273" s="4"/>
      <c r="MR273" s="4"/>
      <c r="MS273" s="4"/>
      <c r="MT273" s="4"/>
      <c r="MU273" s="4"/>
      <c r="MV273" s="4"/>
      <c r="MW273" s="4"/>
      <c r="MX273" s="4"/>
      <c r="MY273" s="4"/>
      <c r="MZ273" s="4"/>
      <c r="NA273" s="4"/>
      <c r="NB273" s="4"/>
      <c r="NC273" s="4"/>
      <c r="ND273" s="4"/>
      <c r="NE273" s="4"/>
      <c r="NF273" s="4"/>
      <c r="NG273" s="4"/>
      <c r="NH273" s="4"/>
      <c r="NI273" s="4"/>
      <c r="NJ273" s="4"/>
      <c r="NK273" s="4"/>
      <c r="NL273" s="4"/>
      <c r="NM273" s="4"/>
      <c r="NN273" s="4"/>
      <c r="NO273" s="4"/>
      <c r="NP273" s="4"/>
      <c r="NQ273" s="4"/>
      <c r="NR273" s="4"/>
      <c r="NS273" s="4"/>
      <c r="NT273" s="4"/>
      <c r="NU273" s="4"/>
      <c r="NV273" s="4"/>
      <c r="NW273" s="4"/>
      <c r="NX273" s="4"/>
      <c r="NY273" s="4"/>
      <c r="NZ273" s="4"/>
      <c r="OA273" s="4"/>
      <c r="OB273" s="4"/>
      <c r="OC273" s="4"/>
      <c r="OD273" s="4"/>
      <c r="OE273" s="4"/>
      <c r="OF273" s="4"/>
      <c r="OG273" s="4"/>
      <c r="OH273" s="4"/>
      <c r="OI273" s="4"/>
      <c r="OJ273" s="4"/>
      <c r="OK273" s="4"/>
      <c r="OL273" s="4"/>
      <c r="OM273" s="4"/>
      <c r="ON273" s="4"/>
      <c r="OO273" s="4"/>
      <c r="OP273" s="4"/>
      <c r="OQ273" s="4"/>
      <c r="OR273" s="4"/>
      <c r="OS273" s="4"/>
      <c r="OT273" s="4"/>
      <c r="OU273" s="4"/>
      <c r="OV273" s="4"/>
      <c r="OW273" s="4"/>
      <c r="OX273" s="4"/>
      <c r="OY273" s="4"/>
      <c r="OZ273" s="4"/>
      <c r="PA273" s="4"/>
      <c r="PB273" s="4"/>
      <c r="PC273" s="4"/>
      <c r="PD273" s="4"/>
      <c r="PE273" s="4"/>
      <c r="PF273" s="4"/>
      <c r="PG273" s="4"/>
      <c r="PH273" s="4"/>
      <c r="PI273" s="4"/>
      <c r="PJ273" s="4"/>
      <c r="PK273" s="4"/>
      <c r="PL273" s="4"/>
      <c r="PM273" s="4"/>
      <c r="PN273" s="4"/>
      <c r="PO273" s="4"/>
      <c r="PP273" s="4"/>
      <c r="PQ273" s="4"/>
      <c r="PR273" s="4"/>
      <c r="PS273" s="4"/>
      <c r="PT273" s="4"/>
      <c r="PU273" s="4"/>
      <c r="PV273" s="4"/>
      <c r="PW273" s="4"/>
      <c r="PX273" s="4"/>
      <c r="PY273" s="4"/>
      <c r="PZ273" s="4"/>
      <c r="QA273" s="4"/>
      <c r="QB273" s="4"/>
      <c r="QC273" s="4"/>
      <c r="QD273" s="4"/>
      <c r="QE273" s="4"/>
      <c r="QF273" s="4"/>
      <c r="QG273" s="4"/>
      <c r="QH273" s="4"/>
      <c r="QI273" s="4"/>
      <c r="QJ273" s="4"/>
      <c r="QK273" s="4"/>
      <c r="QL273" s="4"/>
      <c r="QM273" s="4"/>
      <c r="QN273" s="4"/>
      <c r="QO273" s="4"/>
      <c r="QP273" s="4"/>
      <c r="QQ273" s="4"/>
      <c r="QR273" s="4"/>
      <c r="QS273" s="4"/>
      <c r="QT273" s="4"/>
      <c r="QU273" s="4"/>
      <c r="QV273" s="4"/>
      <c r="QW273" s="4"/>
      <c r="QX273" s="4"/>
      <c r="QY273" s="4"/>
      <c r="QZ273" s="4"/>
      <c r="RA273" s="4"/>
      <c r="RB273" s="4"/>
      <c r="RC273" s="4"/>
      <c r="RD273" s="4"/>
      <c r="RE273" s="4"/>
      <c r="RF273" s="4"/>
      <c r="RG273" s="4"/>
      <c r="RH273" s="4"/>
      <c r="RI273" s="4"/>
      <c r="RJ273" s="4"/>
      <c r="RK273" s="4"/>
      <c r="RL273" s="4"/>
      <c r="RM273" s="4"/>
      <c r="RN273" s="4"/>
      <c r="RO273" s="4"/>
      <c r="RP273" s="4"/>
      <c r="RQ273" s="4"/>
      <c r="RR273" s="4"/>
      <c r="RS273" s="4"/>
      <c r="RT273" s="4"/>
      <c r="RU273" s="4"/>
      <c r="RV273" s="4"/>
      <c r="RW273" s="4"/>
      <c r="RX273" s="4"/>
      <c r="RY273" s="4"/>
      <c r="RZ273" s="4"/>
      <c r="SA273" s="4"/>
      <c r="SB273" s="4"/>
      <c r="SC273" s="4"/>
      <c r="SD273" s="4"/>
      <c r="SE273" s="4"/>
      <c r="SF273" s="4"/>
      <c r="SG273" s="4"/>
      <c r="SH273" s="4"/>
      <c r="SI273" s="4"/>
      <c r="SJ273" s="4"/>
      <c r="SK273" s="4"/>
      <c r="SL273" s="4"/>
      <c r="SM273" s="4"/>
      <c r="SN273" s="4"/>
      <c r="SO273" s="4"/>
      <c r="SP273" s="4"/>
      <c r="SQ273" s="4"/>
      <c r="SR273" s="4"/>
      <c r="SS273" s="4"/>
      <c r="ST273" s="4"/>
      <c r="SU273" s="4"/>
      <c r="SV273" s="4"/>
      <c r="SW273" s="4"/>
      <c r="SX273" s="4"/>
      <c r="SY273" s="4"/>
      <c r="SZ273" s="4"/>
      <c r="TA273" s="4"/>
      <c r="TB273" s="4"/>
      <c r="TC273" s="4"/>
      <c r="TD273" s="4"/>
      <c r="TE273" s="4"/>
      <c r="TF273" s="4"/>
      <c r="TG273" s="4"/>
      <c r="TH273" s="4"/>
      <c r="TI273" s="4"/>
      <c r="TJ273" s="4"/>
      <c r="TK273" s="4"/>
      <c r="TL273" s="4"/>
      <c r="TM273" s="4"/>
      <c r="TN273" s="4"/>
      <c r="TO273" s="4"/>
      <c r="TP273" s="4"/>
      <c r="TQ273" s="4"/>
      <c r="TR273" s="4"/>
      <c r="TS273" s="4"/>
      <c r="TT273" s="4"/>
      <c r="TU273" s="4"/>
      <c r="TV273" s="4"/>
      <c r="TW273" s="4"/>
      <c r="TX273" s="4"/>
      <c r="TY273" s="4"/>
      <c r="TZ273" s="4"/>
      <c r="UA273" s="4"/>
      <c r="UB273" s="4"/>
      <c r="UC273" s="4"/>
      <c r="UD273" s="4"/>
      <c r="UE273" s="4"/>
      <c r="UF273" s="4"/>
      <c r="UG273" s="4"/>
      <c r="UH273" s="4"/>
      <c r="UI273" s="4"/>
      <c r="UJ273" s="4"/>
      <c r="UK273" s="4"/>
      <c r="UL273" s="4"/>
      <c r="UM273" s="4"/>
      <c r="UN273" s="4"/>
      <c r="UO273" s="4"/>
      <c r="UP273" s="4"/>
      <c r="UQ273" s="4"/>
      <c r="UR273" s="4"/>
      <c r="US273" s="4"/>
      <c r="UT273" s="4"/>
      <c r="UU273" s="4"/>
      <c r="UV273" s="4"/>
      <c r="UW273" s="4"/>
      <c r="UX273" s="4"/>
      <c r="UY273" s="4"/>
      <c r="UZ273" s="4"/>
      <c r="VA273" s="4"/>
      <c r="VB273" s="4"/>
      <c r="VC273" s="4"/>
      <c r="VD273" s="4"/>
      <c r="VE273" s="4"/>
      <c r="VF273" s="4"/>
      <c r="VG273" s="4"/>
      <c r="VH273" s="4"/>
      <c r="VI273" s="4"/>
      <c r="VJ273" s="4"/>
      <c r="VK273" s="4"/>
      <c r="VL273" s="4"/>
      <c r="VM273" s="4"/>
      <c r="VN273" s="4"/>
      <c r="VO273" s="4"/>
      <c r="VP273" s="4"/>
      <c r="VQ273" s="4"/>
      <c r="VR273" s="4"/>
      <c r="VS273" s="4"/>
      <c r="VT273" s="4"/>
      <c r="VU273" s="4"/>
      <c r="VV273" s="4"/>
      <c r="VW273" s="4"/>
      <c r="VX273" s="4"/>
      <c r="VY273" s="4"/>
      <c r="VZ273" s="4"/>
      <c r="WA273" s="4"/>
      <c r="WB273" s="4"/>
      <c r="WC273" s="4"/>
      <c r="WD273" s="4"/>
      <c r="WE273" s="4"/>
      <c r="WF273" s="4"/>
      <c r="WG273" s="4"/>
      <c r="WH273" s="4"/>
      <c r="WI273" s="4"/>
      <c r="WJ273" s="4"/>
      <c r="WK273" s="4"/>
      <c r="WL273" s="4"/>
      <c r="WM273" s="4"/>
      <c r="WN273" s="4"/>
      <c r="WO273" s="4"/>
      <c r="WP273" s="4"/>
      <c r="WQ273" s="4"/>
      <c r="WR273" s="4"/>
      <c r="WS273" s="4"/>
      <c r="WT273" s="4"/>
      <c r="WU273" s="4"/>
      <c r="WV273" s="4"/>
      <c r="WW273" s="4"/>
      <c r="WX273" s="4"/>
      <c r="WY273" s="4"/>
      <c r="WZ273" s="4"/>
      <c r="XA273" s="4"/>
      <c r="XB273" s="4"/>
      <c r="XC273" s="4"/>
      <c r="XD273" s="4"/>
      <c r="XE273" s="4"/>
      <c r="XF273" s="4"/>
      <c r="XG273" s="4"/>
      <c r="XH273" s="4"/>
      <c r="XI273" s="4"/>
      <c r="XJ273" s="4"/>
      <c r="XK273" s="4"/>
      <c r="XL273" s="4"/>
      <c r="XM273" s="4"/>
      <c r="XN273" s="4"/>
      <c r="XO273" s="4"/>
      <c r="XP273" s="4"/>
      <c r="XQ273" s="4"/>
      <c r="XR273" s="4"/>
      <c r="XS273" s="4"/>
      <c r="XT273" s="4"/>
      <c r="XU273" s="4"/>
      <c r="XV273" s="4"/>
      <c r="XW273" s="4"/>
      <c r="XX273" s="4"/>
      <c r="XY273" s="4"/>
      <c r="XZ273" s="4"/>
      <c r="YA273" s="4"/>
      <c r="YB273" s="4"/>
      <c r="YC273" s="4"/>
      <c r="YD273" s="4"/>
      <c r="YE273" s="4"/>
      <c r="YF273" s="4"/>
      <c r="YG273" s="4"/>
      <c r="YH273" s="4"/>
      <c r="YI273" s="4"/>
      <c r="YJ273" s="4"/>
      <c r="YK273" s="4"/>
      <c r="YL273" s="4"/>
      <c r="YM273" s="4"/>
      <c r="YN273" s="4"/>
      <c r="YO273" s="4"/>
      <c r="YP273" s="4"/>
      <c r="YQ273" s="4"/>
      <c r="YR273" s="4"/>
      <c r="YS273" s="4"/>
      <c r="YT273" s="4"/>
      <c r="YU273" s="4"/>
      <c r="YV273" s="4"/>
      <c r="YW273" s="4"/>
      <c r="YX273" s="4"/>
      <c r="YY273" s="4"/>
      <c r="YZ273" s="4"/>
      <c r="ZA273" s="4"/>
      <c r="ZB273" s="4"/>
      <c r="ZC273" s="4"/>
      <c r="ZD273" s="4"/>
      <c r="ZE273" s="4"/>
      <c r="ZF273" s="4"/>
      <c r="ZG273" s="4"/>
      <c r="ZH273" s="4"/>
      <c r="ZI273" s="4"/>
      <c r="ZJ273" s="4"/>
      <c r="ZK273" s="4"/>
      <c r="ZL273" s="4"/>
      <c r="ZM273" s="4"/>
      <c r="ZN273" s="4"/>
      <c r="ZO273" s="4"/>
      <c r="ZP273" s="4"/>
      <c r="ZQ273" s="4"/>
      <c r="ZR273" s="4"/>
      <c r="ZS273" s="4"/>
      <c r="ZT273" s="4"/>
      <c r="ZU273" s="4"/>
      <c r="ZV273" s="4"/>
      <c r="ZW273" s="4"/>
      <c r="ZX273" s="4"/>
      <c r="ZY273" s="4"/>
      <c r="ZZ273" s="4"/>
      <c r="AAA273" s="4"/>
      <c r="AAB273" s="4"/>
      <c r="AAC273" s="4"/>
      <c r="AAD273" s="4"/>
      <c r="AAE273" s="4"/>
      <c r="AAF273" s="4"/>
      <c r="AAG273" s="4"/>
      <c r="AAH273" s="4"/>
      <c r="AAI273" s="4"/>
      <c r="AAJ273" s="4"/>
      <c r="AAK273" s="4"/>
      <c r="AAL273" s="4"/>
      <c r="AAM273" s="4"/>
      <c r="AAN273" s="4"/>
      <c r="AAO273" s="4"/>
      <c r="AAP273" s="4"/>
      <c r="AAQ273" s="4"/>
      <c r="AAR273" s="4"/>
      <c r="AAS273" s="4"/>
      <c r="AAT273" s="4"/>
      <c r="AAU273" s="4"/>
      <c r="AAV273" s="4"/>
      <c r="AAW273" s="4"/>
      <c r="AAX273" s="4"/>
      <c r="AAY273" s="4"/>
      <c r="AAZ273" s="4"/>
      <c r="ABA273" s="4"/>
      <c r="ABB273" s="4"/>
      <c r="ABC273" s="4"/>
      <c r="ABD273" s="4"/>
      <c r="ABE273" s="4"/>
      <c r="ABF273" s="4"/>
      <c r="ABG273" s="4"/>
      <c r="ABH273" s="4"/>
      <c r="ABI273" s="4"/>
      <c r="ABJ273" s="4"/>
      <c r="ABK273" s="4"/>
      <c r="ABL273" s="4"/>
      <c r="ABM273" s="4"/>
      <c r="ABN273" s="4"/>
      <c r="ABO273" s="4"/>
      <c r="ABP273" s="4"/>
      <c r="ABQ273" s="4"/>
      <c r="ABR273" s="4"/>
      <c r="ABS273" s="4"/>
      <c r="ABT273" s="4"/>
      <c r="ABU273" s="4"/>
      <c r="ABV273" s="4"/>
      <c r="ABW273" s="4"/>
      <c r="ABX273" s="4"/>
      <c r="ABY273" s="4"/>
      <c r="ABZ273" s="4"/>
      <c r="ACA273" s="4"/>
      <c r="ACB273" s="4"/>
      <c r="ACC273" s="4"/>
      <c r="ACD273" s="4"/>
      <c r="ACE273" s="4"/>
      <c r="ACF273" s="4"/>
      <c r="ACG273" s="4"/>
      <c r="ACH273" s="4"/>
      <c r="ACI273" s="4"/>
      <c r="ACJ273" s="4"/>
      <c r="ACK273" s="4"/>
      <c r="ACL273" s="4"/>
      <c r="ACM273" s="4"/>
      <c r="ACN273" s="4"/>
      <c r="ACO273" s="4"/>
      <c r="ACP273" s="4"/>
      <c r="ACQ273" s="4"/>
      <c r="ACR273" s="4"/>
      <c r="ACS273" s="4"/>
      <c r="ACT273" s="4"/>
      <c r="ACU273" s="4"/>
      <c r="ACV273" s="4"/>
      <c r="ACW273" s="4"/>
      <c r="ACX273" s="4"/>
      <c r="ACY273" s="4"/>
      <c r="ACZ273" s="4"/>
      <c r="ADA273" s="4"/>
      <c r="ADB273" s="4"/>
      <c r="ADC273" s="4"/>
      <c r="ADD273" s="4"/>
      <c r="ADE273" s="4"/>
      <c r="ADF273" s="4"/>
      <c r="ADG273" s="4"/>
      <c r="ADH273" s="4"/>
      <c r="ADI273" s="4"/>
      <c r="ADJ273" s="4"/>
      <c r="ADK273" s="4"/>
      <c r="ADL273" s="4"/>
      <c r="ADM273" s="4"/>
      <c r="ADN273" s="4"/>
      <c r="ADO273" s="4"/>
      <c r="ADP273" s="4"/>
      <c r="ADQ273" s="4"/>
      <c r="ADR273" s="4"/>
      <c r="ADS273" s="4"/>
      <c r="ADT273" s="4"/>
      <c r="ADU273" s="4"/>
      <c r="ADV273" s="4"/>
      <c r="ADW273" s="4"/>
      <c r="ADX273" s="4"/>
      <c r="ADY273" s="4"/>
      <c r="ADZ273" s="4"/>
      <c r="AEA273" s="4"/>
      <c r="AEB273" s="4"/>
      <c r="AEC273" s="4"/>
      <c r="AED273" s="4"/>
      <c r="AEE273" s="4"/>
      <c r="AEF273" s="4"/>
      <c r="AEG273" s="4"/>
      <c r="AEH273" s="4"/>
      <c r="AEI273" s="4"/>
      <c r="AEJ273" s="4"/>
      <c r="AEK273" s="4"/>
      <c r="AEL273" s="4"/>
      <c r="AEM273" s="4"/>
      <c r="AEN273" s="4"/>
      <c r="AEO273" s="4"/>
      <c r="AEP273" s="4"/>
      <c r="AEQ273" s="4"/>
      <c r="AER273" s="4"/>
      <c r="AES273" s="4"/>
      <c r="AET273" s="4"/>
      <c r="AEU273" s="4"/>
      <c r="AEV273" s="4"/>
      <c r="AEW273" s="4"/>
      <c r="AEX273" s="4"/>
      <c r="AEY273" s="4"/>
      <c r="AEZ273" s="4"/>
      <c r="AFA273" s="4"/>
      <c r="AFB273" s="4"/>
      <c r="AFC273" s="4"/>
      <c r="AFD273" s="4"/>
      <c r="AFE273" s="4"/>
      <c r="AFF273" s="4"/>
      <c r="AFG273" s="4"/>
      <c r="AFH273" s="4"/>
      <c r="AFI273" s="4"/>
      <c r="AFJ273" s="4"/>
      <c r="AFK273" s="4"/>
      <c r="AFL273" s="4"/>
      <c r="AFM273" s="4"/>
      <c r="AFN273" s="4"/>
      <c r="AFO273" s="4"/>
      <c r="AFP273" s="4"/>
      <c r="AFQ273" s="4"/>
      <c r="AFR273" s="4"/>
      <c r="AFS273" s="4"/>
      <c r="AFT273" s="4"/>
      <c r="AFU273" s="4"/>
      <c r="AFV273" s="4"/>
      <c r="AFW273" s="4"/>
      <c r="AFX273" s="4"/>
      <c r="AFY273" s="4"/>
      <c r="AFZ273" s="4"/>
      <c r="AGA273" s="4"/>
      <c r="AGB273" s="4"/>
      <c r="AGC273" s="4"/>
      <c r="AGD273" s="4"/>
      <c r="AGE273" s="4"/>
      <c r="AGF273" s="4"/>
      <c r="AGG273" s="4"/>
      <c r="AGH273" s="4"/>
      <c r="AGI273" s="4"/>
      <c r="AGJ273" s="4"/>
      <c r="AGK273" s="4"/>
      <c r="AGL273" s="4"/>
      <c r="AGM273" s="4"/>
      <c r="AGN273" s="4"/>
      <c r="AGO273" s="4"/>
      <c r="AGP273" s="4"/>
      <c r="AGQ273" s="4"/>
      <c r="AGR273" s="4"/>
      <c r="AGS273" s="4"/>
      <c r="AGT273" s="4"/>
      <c r="AGU273" s="4"/>
      <c r="AGV273" s="4"/>
      <c r="AGW273" s="4"/>
      <c r="AGX273" s="4"/>
      <c r="AGY273" s="4"/>
      <c r="AGZ273" s="4"/>
      <c r="AHA273" s="4"/>
      <c r="AHB273" s="4"/>
      <c r="AHC273" s="4"/>
      <c r="AHD273" s="4"/>
      <c r="AHE273" s="4"/>
      <c r="AHF273" s="4"/>
      <c r="AHG273" s="4"/>
      <c r="AHH273" s="4"/>
      <c r="AHI273" s="4"/>
      <c r="AHJ273" s="4"/>
      <c r="AHK273" s="4"/>
      <c r="AHL273" s="4"/>
      <c r="AHM273" s="4"/>
      <c r="AHN273" s="4"/>
      <c r="AHO273" s="4"/>
      <c r="AHP273" s="4"/>
      <c r="AHQ273" s="4"/>
      <c r="AHR273" s="4"/>
      <c r="AHS273" s="4"/>
      <c r="AHT273" s="4"/>
      <c r="AHU273" s="4"/>
      <c r="AHV273" s="4"/>
      <c r="AHW273" s="4"/>
      <c r="AHX273" s="4"/>
      <c r="AHY273" s="4"/>
      <c r="AHZ273" s="4"/>
      <c r="AIA273" s="4"/>
      <c r="AIB273" s="4"/>
      <c r="AIC273" s="4"/>
      <c r="AID273" s="4"/>
      <c r="AIE273" s="4"/>
      <c r="AIF273" s="4"/>
      <c r="AIG273" s="4"/>
      <c r="AIH273" s="4"/>
      <c r="AII273" s="4"/>
      <c r="AIJ273" s="4"/>
      <c r="AIK273" s="4"/>
      <c r="AIL273" s="4"/>
      <c r="AIM273" s="4"/>
      <c r="AIN273" s="4"/>
      <c r="AIO273" s="4"/>
      <c r="AIP273" s="4"/>
      <c r="AIQ273" s="4"/>
      <c r="AIR273" s="4"/>
      <c r="AIS273" s="4"/>
      <c r="AIT273" s="4"/>
      <c r="AIU273" s="4"/>
      <c r="AIV273" s="4"/>
      <c r="AIW273" s="4"/>
      <c r="AIX273" s="4"/>
      <c r="AIY273" s="4"/>
      <c r="AIZ273" s="4"/>
      <c r="AJA273" s="4"/>
      <c r="AJB273" s="4"/>
      <c r="AJC273" s="4"/>
      <c r="AJD273" s="4"/>
      <c r="AJE273" s="4"/>
      <c r="AJF273" s="4"/>
      <c r="AJG273" s="4"/>
      <c r="AJH273" s="4"/>
      <c r="AJI273" s="4"/>
      <c r="AJJ273" s="4"/>
      <c r="AJK273" s="4"/>
      <c r="AJL273" s="4"/>
      <c r="AJM273" s="4"/>
      <c r="AJN273" s="4"/>
      <c r="AJO273" s="4"/>
      <c r="AJP273" s="4"/>
      <c r="AJQ273" s="4"/>
      <c r="AJR273" s="4"/>
      <c r="AJS273" s="4"/>
      <c r="AJT273" s="4"/>
      <c r="AJU273" s="4"/>
      <c r="AJV273" s="4"/>
      <c r="AJW273" s="4"/>
      <c r="AJX273" s="4"/>
      <c r="AJY273" s="4"/>
      <c r="AJZ273" s="4"/>
      <c r="AKA273" s="4"/>
      <c r="AKB273" s="4"/>
      <c r="AKC273" s="4"/>
      <c r="AKD273" s="4"/>
      <c r="AKE273" s="4"/>
      <c r="AKF273" s="4"/>
      <c r="AKG273" s="4"/>
      <c r="AKH273" s="4"/>
      <c r="AKI273" s="4"/>
      <c r="AKJ273" s="4"/>
      <c r="AKK273" s="4"/>
      <c r="AKL273" s="4"/>
      <c r="AKM273" s="4"/>
      <c r="AKN273" s="4"/>
      <c r="AKO273" s="4"/>
      <c r="AKP273" s="4"/>
      <c r="AKQ273" s="4"/>
      <c r="AKR273" s="4"/>
      <c r="AKS273" s="4"/>
      <c r="AKT273" s="4"/>
      <c r="AKU273" s="4"/>
      <c r="AKV273" s="4"/>
      <c r="AKW273" s="4"/>
      <c r="AKX273" s="4"/>
      <c r="AKY273" s="4"/>
      <c r="AKZ273" s="4"/>
      <c r="ALA273" s="4"/>
      <c r="ALB273" s="4"/>
      <c r="ALC273" s="4"/>
      <c r="ALD273" s="4"/>
      <c r="ALE273" s="4"/>
      <c r="ALF273" s="4"/>
      <c r="ALG273" s="4"/>
      <c r="ALH273" s="4"/>
      <c r="ALI273" s="4"/>
      <c r="ALJ273" s="4"/>
      <c r="ALK273" s="4"/>
      <c r="ALL273" s="4"/>
      <c r="ALM273" s="4"/>
      <c r="ALN273" s="4"/>
      <c r="ALO273" s="4"/>
      <c r="ALP273" s="4"/>
      <c r="ALQ273" s="4"/>
      <c r="ALR273" s="4"/>
      <c r="ALS273" s="4"/>
      <c r="ALT273" s="4"/>
      <c r="ALU273" s="4"/>
      <c r="ALV273" s="4"/>
      <c r="ALW273" s="4"/>
      <c r="ALX273" s="4"/>
      <c r="ALY273" s="4"/>
      <c r="ALZ273" s="4"/>
      <c r="AMA273" s="4"/>
      <c r="AMB273" s="4"/>
      <c r="AMC273" s="4"/>
      <c r="AMD273" s="4"/>
      <c r="AME273" s="4"/>
      <c r="AMF273" s="4"/>
      <c r="AMG273" s="4"/>
      <c r="AMH273" s="4"/>
      <c r="AMI273" s="4"/>
      <c r="AMJ273" s="4"/>
    </row>
    <row r="274" spans="1:1024" ht="17" customHeight="1">
      <c r="A274" s="21" t="s">
        <v>1214</v>
      </c>
      <c r="B274" s="3">
        <f t="shared" si="9"/>
        <v>43.5</v>
      </c>
      <c r="C274" s="3">
        <f t="shared" si="10"/>
        <v>0</v>
      </c>
      <c r="D274" s="3">
        <v>0</v>
      </c>
      <c r="E274" s="3">
        <v>0</v>
      </c>
      <c r="G274" s="4"/>
      <c r="H274" s="4">
        <v>43.5</v>
      </c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  <c r="KQ274" s="4"/>
      <c r="KR274" s="4"/>
      <c r="KS274" s="4"/>
      <c r="KT274" s="4"/>
      <c r="KU274" s="4"/>
      <c r="KV274" s="4"/>
      <c r="KW274" s="4"/>
      <c r="KX274" s="4"/>
      <c r="KY274" s="4"/>
      <c r="KZ274" s="4"/>
      <c r="LA274" s="4"/>
      <c r="LB274" s="4"/>
      <c r="LC274" s="4"/>
      <c r="LD274" s="4"/>
      <c r="LE274" s="4"/>
      <c r="LF274" s="4"/>
      <c r="LG274" s="4"/>
      <c r="LH274" s="4"/>
      <c r="LI274" s="4"/>
      <c r="LJ274" s="4"/>
      <c r="LK274" s="4"/>
      <c r="LL274" s="4"/>
      <c r="LM274" s="4"/>
      <c r="LN274" s="4"/>
      <c r="LO274" s="4"/>
      <c r="LP274" s="4"/>
      <c r="LQ274" s="4"/>
      <c r="LR274" s="4"/>
      <c r="LS274" s="4"/>
      <c r="LT274" s="4"/>
      <c r="LU274" s="4"/>
      <c r="LV274" s="4"/>
      <c r="LW274" s="4"/>
      <c r="LX274" s="4"/>
      <c r="LY274" s="4"/>
      <c r="LZ274" s="4"/>
      <c r="MA274" s="4"/>
      <c r="MB274" s="4"/>
      <c r="MC274" s="4"/>
      <c r="MD274" s="4"/>
      <c r="ME274" s="4"/>
      <c r="MF274" s="4"/>
      <c r="MG274" s="4"/>
      <c r="MH274" s="4"/>
      <c r="MI274" s="4"/>
      <c r="MJ274" s="4"/>
      <c r="MK274" s="4"/>
      <c r="ML274" s="4"/>
      <c r="MM274" s="4"/>
      <c r="MN274" s="4"/>
      <c r="MO274" s="4"/>
      <c r="MP274" s="4"/>
      <c r="MQ274" s="4"/>
      <c r="MR274" s="4"/>
      <c r="MS274" s="4"/>
      <c r="MT274" s="4"/>
      <c r="MU274" s="4"/>
      <c r="MV274" s="4"/>
      <c r="MW274" s="4"/>
      <c r="MX274" s="4"/>
      <c r="MY274" s="4"/>
      <c r="MZ274" s="4"/>
      <c r="NA274" s="4"/>
      <c r="NB274" s="4"/>
      <c r="NC274" s="4"/>
      <c r="ND274" s="4"/>
      <c r="NE274" s="4"/>
      <c r="NF274" s="4"/>
      <c r="NG274" s="4"/>
      <c r="NH274" s="4"/>
      <c r="NI274" s="4"/>
      <c r="NJ274" s="4"/>
      <c r="NK274" s="4"/>
      <c r="NL274" s="4"/>
      <c r="NM274" s="4"/>
      <c r="NN274" s="4"/>
      <c r="NO274" s="4"/>
      <c r="NP274" s="4"/>
      <c r="NQ274" s="4"/>
      <c r="NR274" s="4"/>
      <c r="NS274" s="4"/>
      <c r="NT274" s="4"/>
      <c r="NU274" s="4"/>
      <c r="NV274" s="4"/>
      <c r="NW274" s="4"/>
      <c r="NX274" s="4"/>
      <c r="NY274" s="4"/>
      <c r="NZ274" s="4"/>
      <c r="OA274" s="4"/>
      <c r="OB274" s="4"/>
      <c r="OC274" s="4"/>
      <c r="OD274" s="4"/>
      <c r="OE274" s="4"/>
      <c r="OF274" s="4"/>
      <c r="OG274" s="4"/>
      <c r="OH274" s="4"/>
      <c r="OI274" s="4"/>
      <c r="OJ274" s="4"/>
      <c r="OK274" s="4"/>
      <c r="OL274" s="4"/>
      <c r="OM274" s="4"/>
      <c r="ON274" s="4"/>
      <c r="OO274" s="4"/>
      <c r="OP274" s="4"/>
      <c r="OQ274" s="4"/>
      <c r="OR274" s="4"/>
      <c r="OS274" s="4"/>
      <c r="OT274" s="4"/>
      <c r="OU274" s="4"/>
      <c r="OV274" s="4"/>
      <c r="OW274" s="4"/>
      <c r="OX274" s="4"/>
      <c r="OY274" s="4"/>
      <c r="OZ274" s="4"/>
      <c r="PA274" s="4"/>
      <c r="PB274" s="4"/>
      <c r="PC274" s="4"/>
      <c r="PD274" s="4"/>
      <c r="PE274" s="4"/>
      <c r="PF274" s="4"/>
      <c r="PG274" s="4"/>
      <c r="PH274" s="4"/>
      <c r="PI274" s="4"/>
      <c r="PJ274" s="4"/>
      <c r="PK274" s="4"/>
      <c r="PL274" s="4"/>
      <c r="PM274" s="4"/>
      <c r="PN274" s="4"/>
      <c r="PO274" s="4"/>
      <c r="PP274" s="4"/>
      <c r="PQ274" s="4"/>
      <c r="PR274" s="4"/>
      <c r="PS274" s="4"/>
      <c r="PT274" s="4"/>
      <c r="PU274" s="4"/>
      <c r="PV274" s="4"/>
      <c r="PW274" s="4"/>
      <c r="PX274" s="4"/>
      <c r="PY274" s="4"/>
      <c r="PZ274" s="4"/>
      <c r="QA274" s="4"/>
      <c r="QB274" s="4"/>
      <c r="QC274" s="4"/>
      <c r="QD274" s="4"/>
      <c r="QE274" s="4"/>
      <c r="QF274" s="4"/>
      <c r="QG274" s="4"/>
      <c r="QH274" s="4"/>
      <c r="QI274" s="4"/>
      <c r="QJ274" s="4"/>
      <c r="QK274" s="4"/>
      <c r="QL274" s="4"/>
      <c r="QM274" s="4"/>
      <c r="QN274" s="4"/>
      <c r="QO274" s="4"/>
      <c r="QP274" s="4"/>
      <c r="QQ274" s="4"/>
      <c r="QR274" s="4"/>
      <c r="QS274" s="4"/>
      <c r="QT274" s="4"/>
      <c r="QU274" s="4"/>
      <c r="QV274" s="4"/>
      <c r="QW274" s="4"/>
      <c r="QX274" s="4"/>
      <c r="QY274" s="4"/>
      <c r="QZ274" s="4"/>
      <c r="RA274" s="4"/>
      <c r="RB274" s="4"/>
      <c r="RC274" s="4"/>
      <c r="RD274" s="4"/>
      <c r="RE274" s="4"/>
      <c r="RF274" s="4"/>
      <c r="RG274" s="4"/>
      <c r="RH274" s="4"/>
      <c r="RI274" s="4"/>
      <c r="RJ274" s="4"/>
      <c r="RK274" s="4"/>
      <c r="RL274" s="4"/>
      <c r="RM274" s="4"/>
      <c r="RN274" s="4"/>
      <c r="RO274" s="4"/>
      <c r="RP274" s="4"/>
      <c r="RQ274" s="4"/>
      <c r="RR274" s="4"/>
      <c r="RS274" s="4"/>
      <c r="RT274" s="4"/>
      <c r="RU274" s="4"/>
      <c r="RV274" s="4"/>
      <c r="RW274" s="4"/>
      <c r="RX274" s="4"/>
      <c r="RY274" s="4"/>
      <c r="RZ274" s="4"/>
      <c r="SA274" s="4"/>
      <c r="SB274" s="4"/>
      <c r="SC274" s="4"/>
      <c r="SD274" s="4"/>
      <c r="SE274" s="4"/>
      <c r="SF274" s="4"/>
      <c r="SG274" s="4"/>
      <c r="SH274" s="4"/>
      <c r="SI274" s="4"/>
      <c r="SJ274" s="4"/>
      <c r="SK274" s="4"/>
      <c r="SL274" s="4"/>
      <c r="SM274" s="4"/>
      <c r="SN274" s="4"/>
      <c r="SO274" s="4"/>
      <c r="SP274" s="4"/>
      <c r="SQ274" s="4"/>
      <c r="SR274" s="4"/>
      <c r="SS274" s="4"/>
      <c r="ST274" s="4"/>
      <c r="SU274" s="4"/>
      <c r="SV274" s="4"/>
      <c r="SW274" s="4"/>
      <c r="SX274" s="4"/>
      <c r="SY274" s="4"/>
      <c r="SZ274" s="4"/>
      <c r="TA274" s="4"/>
      <c r="TB274" s="4"/>
      <c r="TC274" s="4"/>
      <c r="TD274" s="4"/>
      <c r="TE274" s="4"/>
      <c r="TF274" s="4"/>
      <c r="TG274" s="4"/>
      <c r="TH274" s="4"/>
      <c r="TI274" s="4"/>
      <c r="TJ274" s="4"/>
      <c r="TK274" s="4"/>
      <c r="TL274" s="4"/>
      <c r="TM274" s="4"/>
      <c r="TN274" s="4"/>
      <c r="TO274" s="4"/>
      <c r="TP274" s="4"/>
      <c r="TQ274" s="4"/>
      <c r="TR274" s="4"/>
      <c r="TS274" s="4"/>
      <c r="TT274" s="4"/>
      <c r="TU274" s="4"/>
      <c r="TV274" s="4"/>
      <c r="TW274" s="4"/>
      <c r="TX274" s="4"/>
      <c r="TY274" s="4"/>
      <c r="TZ274" s="4"/>
      <c r="UA274" s="4"/>
      <c r="UB274" s="4"/>
      <c r="UC274" s="4"/>
      <c r="UD274" s="4"/>
      <c r="UE274" s="4"/>
      <c r="UF274" s="4"/>
      <c r="UG274" s="4"/>
      <c r="UH274" s="4"/>
      <c r="UI274" s="4"/>
      <c r="UJ274" s="4"/>
      <c r="UK274" s="4"/>
      <c r="UL274" s="4"/>
      <c r="UM274" s="4"/>
      <c r="UN274" s="4"/>
      <c r="UO274" s="4"/>
      <c r="UP274" s="4"/>
      <c r="UQ274" s="4"/>
      <c r="UR274" s="4"/>
      <c r="US274" s="4"/>
      <c r="UT274" s="4"/>
      <c r="UU274" s="4"/>
      <c r="UV274" s="4"/>
      <c r="UW274" s="4"/>
      <c r="UX274" s="4"/>
      <c r="UY274" s="4"/>
      <c r="UZ274" s="4"/>
      <c r="VA274" s="4"/>
      <c r="VB274" s="4"/>
      <c r="VC274" s="4"/>
      <c r="VD274" s="4"/>
      <c r="VE274" s="4"/>
      <c r="VF274" s="4"/>
      <c r="VG274" s="4"/>
      <c r="VH274" s="4"/>
      <c r="VI274" s="4"/>
      <c r="VJ274" s="4"/>
      <c r="VK274" s="4"/>
      <c r="VL274" s="4"/>
      <c r="VM274" s="4"/>
      <c r="VN274" s="4"/>
      <c r="VO274" s="4"/>
      <c r="VP274" s="4"/>
      <c r="VQ274" s="4"/>
      <c r="VR274" s="4"/>
      <c r="VS274" s="4"/>
      <c r="VT274" s="4"/>
      <c r="VU274" s="4"/>
      <c r="VV274" s="4"/>
      <c r="VW274" s="4"/>
      <c r="VX274" s="4"/>
      <c r="VY274" s="4"/>
      <c r="VZ274" s="4"/>
      <c r="WA274" s="4"/>
      <c r="WB274" s="4"/>
      <c r="WC274" s="4"/>
      <c r="WD274" s="4"/>
      <c r="WE274" s="4"/>
      <c r="WF274" s="4"/>
      <c r="WG274" s="4"/>
      <c r="WH274" s="4"/>
      <c r="WI274" s="4"/>
      <c r="WJ274" s="4"/>
      <c r="WK274" s="4"/>
      <c r="WL274" s="4"/>
      <c r="WM274" s="4"/>
      <c r="WN274" s="4"/>
      <c r="WO274" s="4"/>
      <c r="WP274" s="4"/>
      <c r="WQ274" s="4"/>
      <c r="WR274" s="4"/>
      <c r="WS274" s="4"/>
      <c r="WT274" s="4"/>
      <c r="WU274" s="4"/>
      <c r="WV274" s="4"/>
      <c r="WW274" s="4"/>
      <c r="WX274" s="4"/>
      <c r="WY274" s="4"/>
      <c r="WZ274" s="4"/>
      <c r="XA274" s="4"/>
      <c r="XB274" s="4"/>
      <c r="XC274" s="4"/>
      <c r="XD274" s="4"/>
      <c r="XE274" s="4"/>
      <c r="XF274" s="4"/>
      <c r="XG274" s="4"/>
      <c r="XH274" s="4"/>
      <c r="XI274" s="4"/>
      <c r="XJ274" s="4"/>
      <c r="XK274" s="4"/>
      <c r="XL274" s="4"/>
      <c r="XM274" s="4"/>
      <c r="XN274" s="4"/>
      <c r="XO274" s="4"/>
      <c r="XP274" s="4"/>
      <c r="XQ274" s="4"/>
      <c r="XR274" s="4"/>
      <c r="XS274" s="4"/>
      <c r="XT274" s="4"/>
      <c r="XU274" s="4"/>
      <c r="XV274" s="4"/>
      <c r="XW274" s="4"/>
      <c r="XX274" s="4"/>
      <c r="XY274" s="4"/>
      <c r="XZ274" s="4"/>
      <c r="YA274" s="4"/>
      <c r="YB274" s="4"/>
      <c r="YC274" s="4"/>
      <c r="YD274" s="4"/>
      <c r="YE274" s="4"/>
      <c r="YF274" s="4"/>
      <c r="YG274" s="4"/>
      <c r="YH274" s="4"/>
      <c r="YI274" s="4"/>
      <c r="YJ274" s="4"/>
      <c r="YK274" s="4"/>
      <c r="YL274" s="4"/>
      <c r="YM274" s="4"/>
      <c r="YN274" s="4"/>
      <c r="YO274" s="4"/>
      <c r="YP274" s="4"/>
      <c r="YQ274" s="4"/>
      <c r="YR274" s="4"/>
      <c r="YS274" s="4"/>
      <c r="YT274" s="4"/>
      <c r="YU274" s="4"/>
      <c r="YV274" s="4"/>
      <c r="YW274" s="4"/>
      <c r="YX274" s="4"/>
      <c r="YY274" s="4"/>
      <c r="YZ274" s="4"/>
      <c r="ZA274" s="4"/>
      <c r="ZB274" s="4"/>
      <c r="ZC274" s="4"/>
      <c r="ZD274" s="4"/>
      <c r="ZE274" s="4"/>
      <c r="ZF274" s="4"/>
      <c r="ZG274" s="4"/>
      <c r="ZH274" s="4"/>
      <c r="ZI274" s="4"/>
      <c r="ZJ274" s="4"/>
      <c r="ZK274" s="4"/>
      <c r="ZL274" s="4"/>
      <c r="ZM274" s="4"/>
      <c r="ZN274" s="4"/>
      <c r="ZO274" s="4"/>
      <c r="ZP274" s="4"/>
      <c r="ZQ274" s="4"/>
      <c r="ZR274" s="4"/>
      <c r="ZS274" s="4"/>
      <c r="ZT274" s="4"/>
      <c r="ZU274" s="4"/>
      <c r="ZV274" s="4"/>
      <c r="ZW274" s="4"/>
      <c r="ZX274" s="4"/>
      <c r="ZY274" s="4"/>
      <c r="ZZ274" s="4"/>
      <c r="AAA274" s="4"/>
      <c r="AAB274" s="4"/>
      <c r="AAC274" s="4"/>
      <c r="AAD274" s="4"/>
      <c r="AAE274" s="4"/>
      <c r="AAF274" s="4"/>
      <c r="AAG274" s="4"/>
      <c r="AAH274" s="4"/>
      <c r="AAI274" s="4"/>
      <c r="AAJ274" s="4"/>
      <c r="AAK274" s="4"/>
      <c r="AAL274" s="4"/>
      <c r="AAM274" s="4"/>
      <c r="AAN274" s="4"/>
      <c r="AAO274" s="4"/>
      <c r="AAP274" s="4"/>
      <c r="AAQ274" s="4"/>
      <c r="AAR274" s="4"/>
      <c r="AAS274" s="4"/>
      <c r="AAT274" s="4"/>
      <c r="AAU274" s="4"/>
      <c r="AAV274" s="4"/>
      <c r="AAW274" s="4"/>
      <c r="AAX274" s="4"/>
      <c r="AAY274" s="4"/>
      <c r="AAZ274" s="4"/>
      <c r="ABA274" s="4"/>
      <c r="ABB274" s="4"/>
      <c r="ABC274" s="4"/>
      <c r="ABD274" s="4"/>
      <c r="ABE274" s="4"/>
      <c r="ABF274" s="4"/>
      <c r="ABG274" s="4"/>
      <c r="ABH274" s="4"/>
      <c r="ABI274" s="4"/>
      <c r="ABJ274" s="4"/>
      <c r="ABK274" s="4"/>
      <c r="ABL274" s="4"/>
      <c r="ABM274" s="4"/>
      <c r="ABN274" s="4"/>
      <c r="ABO274" s="4"/>
      <c r="ABP274" s="4"/>
      <c r="ABQ274" s="4"/>
      <c r="ABR274" s="4"/>
      <c r="ABS274" s="4"/>
      <c r="ABT274" s="4"/>
      <c r="ABU274" s="4"/>
      <c r="ABV274" s="4"/>
      <c r="ABW274" s="4"/>
      <c r="ABX274" s="4"/>
      <c r="ABY274" s="4"/>
      <c r="ABZ274" s="4"/>
      <c r="ACA274" s="4"/>
      <c r="ACB274" s="4"/>
      <c r="ACC274" s="4"/>
      <c r="ACD274" s="4"/>
      <c r="ACE274" s="4"/>
      <c r="ACF274" s="4"/>
      <c r="ACG274" s="4"/>
      <c r="ACH274" s="4"/>
      <c r="ACI274" s="4"/>
      <c r="ACJ274" s="4"/>
      <c r="ACK274" s="4"/>
      <c r="ACL274" s="4"/>
      <c r="ACM274" s="4"/>
      <c r="ACN274" s="4"/>
      <c r="ACO274" s="4"/>
      <c r="ACP274" s="4"/>
      <c r="ACQ274" s="4"/>
      <c r="ACR274" s="4"/>
      <c r="ACS274" s="4"/>
      <c r="ACT274" s="4"/>
      <c r="ACU274" s="4"/>
      <c r="ACV274" s="4"/>
      <c r="ACW274" s="4"/>
      <c r="ACX274" s="4"/>
      <c r="ACY274" s="4"/>
      <c r="ACZ274" s="4"/>
      <c r="ADA274" s="4"/>
      <c r="ADB274" s="4"/>
      <c r="ADC274" s="4"/>
      <c r="ADD274" s="4"/>
      <c r="ADE274" s="4"/>
      <c r="ADF274" s="4"/>
      <c r="ADG274" s="4"/>
      <c r="ADH274" s="4"/>
      <c r="ADI274" s="4"/>
      <c r="ADJ274" s="4"/>
      <c r="ADK274" s="4"/>
      <c r="ADL274" s="4"/>
      <c r="ADM274" s="4"/>
      <c r="ADN274" s="4"/>
      <c r="ADO274" s="4"/>
      <c r="ADP274" s="4"/>
      <c r="ADQ274" s="4"/>
      <c r="ADR274" s="4"/>
      <c r="ADS274" s="4"/>
      <c r="ADT274" s="4"/>
      <c r="ADU274" s="4"/>
      <c r="ADV274" s="4"/>
      <c r="ADW274" s="4"/>
      <c r="ADX274" s="4"/>
      <c r="ADY274" s="4"/>
      <c r="ADZ274" s="4"/>
      <c r="AEA274" s="4"/>
      <c r="AEB274" s="4"/>
      <c r="AEC274" s="4"/>
      <c r="AED274" s="4"/>
      <c r="AEE274" s="4"/>
      <c r="AEF274" s="4"/>
      <c r="AEG274" s="4"/>
      <c r="AEH274" s="4"/>
      <c r="AEI274" s="4"/>
      <c r="AEJ274" s="4"/>
      <c r="AEK274" s="4"/>
      <c r="AEL274" s="4"/>
      <c r="AEM274" s="4"/>
      <c r="AEN274" s="4"/>
      <c r="AEO274" s="4"/>
      <c r="AEP274" s="4"/>
      <c r="AEQ274" s="4"/>
      <c r="AER274" s="4"/>
      <c r="AES274" s="4"/>
      <c r="AET274" s="4"/>
      <c r="AEU274" s="4"/>
      <c r="AEV274" s="4"/>
      <c r="AEW274" s="4"/>
      <c r="AEX274" s="4"/>
      <c r="AEY274" s="4"/>
      <c r="AEZ274" s="4"/>
      <c r="AFA274" s="4"/>
      <c r="AFB274" s="4"/>
      <c r="AFC274" s="4"/>
      <c r="AFD274" s="4"/>
      <c r="AFE274" s="4"/>
      <c r="AFF274" s="4"/>
      <c r="AFG274" s="4"/>
      <c r="AFH274" s="4"/>
      <c r="AFI274" s="4"/>
      <c r="AFJ274" s="4"/>
      <c r="AFK274" s="4"/>
      <c r="AFL274" s="4"/>
      <c r="AFM274" s="4"/>
      <c r="AFN274" s="4"/>
      <c r="AFO274" s="4"/>
      <c r="AFP274" s="4"/>
      <c r="AFQ274" s="4"/>
      <c r="AFR274" s="4"/>
      <c r="AFS274" s="4"/>
      <c r="AFT274" s="4"/>
      <c r="AFU274" s="4"/>
      <c r="AFV274" s="4"/>
      <c r="AFW274" s="4"/>
      <c r="AFX274" s="4"/>
      <c r="AFY274" s="4"/>
      <c r="AFZ274" s="4"/>
      <c r="AGA274" s="4"/>
      <c r="AGB274" s="4"/>
      <c r="AGC274" s="4"/>
      <c r="AGD274" s="4"/>
      <c r="AGE274" s="4"/>
      <c r="AGF274" s="4"/>
      <c r="AGG274" s="4"/>
      <c r="AGH274" s="4"/>
      <c r="AGI274" s="4"/>
      <c r="AGJ274" s="4"/>
      <c r="AGK274" s="4"/>
      <c r="AGL274" s="4"/>
      <c r="AGM274" s="4"/>
      <c r="AGN274" s="4"/>
      <c r="AGO274" s="4"/>
      <c r="AGP274" s="4"/>
      <c r="AGQ274" s="4"/>
      <c r="AGR274" s="4"/>
      <c r="AGS274" s="4"/>
      <c r="AGT274" s="4"/>
      <c r="AGU274" s="4"/>
      <c r="AGV274" s="4"/>
      <c r="AGW274" s="4"/>
      <c r="AGX274" s="4"/>
      <c r="AGY274" s="4"/>
      <c r="AGZ274" s="4"/>
      <c r="AHA274" s="4"/>
      <c r="AHB274" s="4"/>
      <c r="AHC274" s="4"/>
      <c r="AHD274" s="4"/>
      <c r="AHE274" s="4"/>
      <c r="AHF274" s="4"/>
      <c r="AHG274" s="4"/>
      <c r="AHH274" s="4"/>
      <c r="AHI274" s="4"/>
      <c r="AHJ274" s="4"/>
      <c r="AHK274" s="4"/>
      <c r="AHL274" s="4"/>
      <c r="AHM274" s="4"/>
      <c r="AHN274" s="4"/>
      <c r="AHO274" s="4"/>
      <c r="AHP274" s="4"/>
      <c r="AHQ274" s="4"/>
      <c r="AHR274" s="4"/>
      <c r="AHS274" s="4"/>
      <c r="AHT274" s="4"/>
      <c r="AHU274" s="4"/>
      <c r="AHV274" s="4"/>
      <c r="AHW274" s="4"/>
      <c r="AHX274" s="4"/>
      <c r="AHY274" s="4"/>
      <c r="AHZ274" s="4"/>
      <c r="AIA274" s="4"/>
      <c r="AIB274" s="4"/>
      <c r="AIC274" s="4"/>
      <c r="AID274" s="4"/>
      <c r="AIE274" s="4"/>
      <c r="AIF274" s="4"/>
      <c r="AIG274" s="4"/>
      <c r="AIH274" s="4"/>
      <c r="AII274" s="4"/>
      <c r="AIJ274" s="4"/>
      <c r="AIK274" s="4"/>
      <c r="AIL274" s="4"/>
      <c r="AIM274" s="4"/>
      <c r="AIN274" s="4"/>
      <c r="AIO274" s="4"/>
      <c r="AIP274" s="4"/>
      <c r="AIQ274" s="4"/>
      <c r="AIR274" s="4"/>
      <c r="AIS274" s="4"/>
      <c r="AIT274" s="4"/>
      <c r="AIU274" s="4"/>
      <c r="AIV274" s="4"/>
      <c r="AIW274" s="4"/>
      <c r="AIX274" s="4"/>
      <c r="AIY274" s="4"/>
      <c r="AIZ274" s="4"/>
      <c r="AJA274" s="4"/>
      <c r="AJB274" s="4"/>
      <c r="AJC274" s="4"/>
      <c r="AJD274" s="4"/>
      <c r="AJE274" s="4"/>
      <c r="AJF274" s="4"/>
      <c r="AJG274" s="4"/>
      <c r="AJH274" s="4"/>
      <c r="AJI274" s="4"/>
      <c r="AJJ274" s="4"/>
      <c r="AJK274" s="4"/>
      <c r="AJL274" s="4"/>
      <c r="AJM274" s="4"/>
      <c r="AJN274" s="4"/>
      <c r="AJO274" s="4"/>
      <c r="AJP274" s="4"/>
      <c r="AJQ274" s="4"/>
      <c r="AJR274" s="4"/>
      <c r="AJS274" s="4"/>
      <c r="AJT274" s="4"/>
      <c r="AJU274" s="4"/>
      <c r="AJV274" s="4"/>
      <c r="AJW274" s="4"/>
      <c r="AJX274" s="4"/>
      <c r="AJY274" s="4"/>
      <c r="AJZ274" s="4"/>
      <c r="AKA274" s="4"/>
      <c r="AKB274" s="4"/>
      <c r="AKC274" s="4"/>
      <c r="AKD274" s="4"/>
      <c r="AKE274" s="4"/>
      <c r="AKF274" s="4"/>
      <c r="AKG274" s="4"/>
      <c r="AKH274" s="4"/>
      <c r="AKI274" s="4"/>
      <c r="AKJ274" s="4"/>
      <c r="AKK274" s="4"/>
      <c r="AKL274" s="4"/>
      <c r="AKM274" s="4"/>
      <c r="AKN274" s="4"/>
      <c r="AKO274" s="4"/>
      <c r="AKP274" s="4"/>
      <c r="AKQ274" s="4"/>
      <c r="AKR274" s="4"/>
      <c r="AKS274" s="4"/>
      <c r="AKT274" s="4"/>
      <c r="AKU274" s="4"/>
      <c r="AKV274" s="4"/>
      <c r="AKW274" s="4"/>
      <c r="AKX274" s="4"/>
      <c r="AKY274" s="4"/>
      <c r="AKZ274" s="4"/>
      <c r="ALA274" s="4"/>
      <c r="ALB274" s="4"/>
      <c r="ALC274" s="4"/>
      <c r="ALD274" s="4"/>
      <c r="ALE274" s="4"/>
      <c r="ALF274" s="4"/>
      <c r="ALG274" s="4"/>
      <c r="ALH274" s="4"/>
      <c r="ALI274" s="4"/>
      <c r="ALJ274" s="4"/>
      <c r="ALK274" s="4"/>
      <c r="ALL274" s="4"/>
      <c r="ALM274" s="4"/>
      <c r="ALN274" s="4"/>
      <c r="ALO274" s="4"/>
      <c r="ALP274" s="4"/>
      <c r="ALQ274" s="4"/>
      <c r="ALR274" s="4"/>
      <c r="ALS274" s="4"/>
      <c r="ALT274" s="4"/>
      <c r="ALU274" s="4"/>
      <c r="ALV274" s="4"/>
      <c r="ALW274" s="4"/>
      <c r="ALX274" s="4"/>
      <c r="ALY274" s="4"/>
      <c r="ALZ274" s="4"/>
      <c r="AMA274" s="4"/>
      <c r="AMB274" s="4"/>
      <c r="AMC274" s="4"/>
      <c r="AMD274" s="4"/>
      <c r="AME274" s="4"/>
      <c r="AMF274" s="4"/>
      <c r="AMG274" s="4"/>
      <c r="AMH274" s="4"/>
      <c r="AMI274" s="4"/>
      <c r="AMJ274" s="4"/>
    </row>
    <row r="275" spans="1:1024" ht="17" customHeight="1">
      <c r="A275" s="21" t="s">
        <v>1215</v>
      </c>
      <c r="B275" s="3">
        <f t="shared" si="9"/>
        <v>42.4</v>
      </c>
      <c r="C275" s="3">
        <f t="shared" si="10"/>
        <v>0</v>
      </c>
      <c r="D275" s="3">
        <v>0</v>
      </c>
      <c r="E275" s="3">
        <f>SUM(42.4)</f>
        <v>42.4</v>
      </c>
    </row>
    <row r="276" spans="1:1024" ht="17" customHeight="1">
      <c r="A276" s="21" t="s">
        <v>1216</v>
      </c>
      <c r="B276" s="3">
        <f t="shared" si="9"/>
        <v>42.4</v>
      </c>
      <c r="C276" s="3">
        <f t="shared" si="10"/>
        <v>0</v>
      </c>
      <c r="D276" s="3">
        <v>0</v>
      </c>
      <c r="E276" s="3">
        <f>SUM(42.4)</f>
        <v>42.4</v>
      </c>
    </row>
    <row r="277" spans="1:1024" ht="17" customHeight="1">
      <c r="A277" s="21" t="s">
        <v>1218</v>
      </c>
      <c r="B277" s="3">
        <f t="shared" si="9"/>
        <v>42</v>
      </c>
      <c r="C277" s="3">
        <f t="shared" si="10"/>
        <v>0</v>
      </c>
      <c r="D277" s="3">
        <v>0</v>
      </c>
      <c r="E277" s="3">
        <v>0</v>
      </c>
      <c r="G277" s="4"/>
      <c r="I277" s="4">
        <v>42</v>
      </c>
    </row>
    <row r="278" spans="1:1024" ht="17" customHeight="1">
      <c r="A278" s="21" t="s">
        <v>1219</v>
      </c>
      <c r="B278" s="3">
        <f t="shared" si="9"/>
        <v>42</v>
      </c>
      <c r="C278" s="3">
        <f t="shared" si="10"/>
        <v>0</v>
      </c>
      <c r="D278" s="3">
        <v>0</v>
      </c>
      <c r="E278" s="3">
        <v>0</v>
      </c>
      <c r="G278" s="4"/>
      <c r="J278" s="4">
        <v>42</v>
      </c>
    </row>
    <row r="279" spans="1:1024" ht="17" customHeight="1">
      <c r="A279" s="21" t="s">
        <v>1220</v>
      </c>
      <c r="B279" s="3">
        <f t="shared" si="9"/>
        <v>42</v>
      </c>
      <c r="C279" s="3">
        <f t="shared" si="10"/>
        <v>0</v>
      </c>
      <c r="D279" s="3">
        <v>0</v>
      </c>
      <c r="E279" s="3">
        <v>0</v>
      </c>
      <c r="G279" s="4"/>
      <c r="J279" s="4">
        <v>42</v>
      </c>
    </row>
    <row r="280" spans="1:1024" ht="17" customHeight="1">
      <c r="A280" s="21" t="s">
        <v>1221</v>
      </c>
      <c r="B280" s="3">
        <f t="shared" si="9"/>
        <v>42</v>
      </c>
      <c r="C280" s="3">
        <f t="shared" si="10"/>
        <v>0</v>
      </c>
      <c r="D280" s="3">
        <v>0</v>
      </c>
      <c r="E280" s="3">
        <v>0</v>
      </c>
      <c r="G280" s="4"/>
      <c r="J280" s="4">
        <v>42</v>
      </c>
    </row>
    <row r="281" spans="1:1024" ht="17" customHeight="1">
      <c r="A281" s="21" t="s">
        <v>1222</v>
      </c>
      <c r="B281" s="3">
        <f t="shared" si="9"/>
        <v>42</v>
      </c>
      <c r="C281" s="3">
        <f t="shared" si="10"/>
        <v>0</v>
      </c>
      <c r="D281" s="3">
        <v>0</v>
      </c>
      <c r="E281" s="3">
        <v>0</v>
      </c>
      <c r="G281" s="4"/>
      <c r="J281" s="4">
        <v>42</v>
      </c>
    </row>
    <row r="282" spans="1:1024" ht="17" customHeight="1">
      <c r="A282" s="22" t="s">
        <v>1223</v>
      </c>
      <c r="B282" s="3">
        <f t="shared" si="9"/>
        <v>42</v>
      </c>
      <c r="C282" s="3">
        <f t="shared" si="10"/>
        <v>0</v>
      </c>
      <c r="D282" s="3">
        <v>0</v>
      </c>
      <c r="E282" s="3">
        <v>0</v>
      </c>
      <c r="F282" s="4">
        <f>SUM(42)</f>
        <v>42</v>
      </c>
      <c r="G282" s="4"/>
    </row>
    <row r="283" spans="1:1024" ht="17" customHeight="1">
      <c r="A283" s="22" t="s">
        <v>1224</v>
      </c>
      <c r="B283" s="3">
        <f t="shared" si="9"/>
        <v>42</v>
      </c>
      <c r="C283" s="3">
        <f t="shared" si="10"/>
        <v>0</v>
      </c>
      <c r="D283" s="3">
        <v>0</v>
      </c>
      <c r="E283" s="3">
        <v>0</v>
      </c>
      <c r="F283" s="4">
        <f>SUM(42)</f>
        <v>42</v>
      </c>
      <c r="G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  <c r="KQ283" s="4"/>
      <c r="KR283" s="4"/>
      <c r="KS283" s="4"/>
      <c r="KT283" s="4"/>
      <c r="KU283" s="4"/>
      <c r="KV283" s="4"/>
      <c r="KW283" s="4"/>
      <c r="KX283" s="4"/>
      <c r="KY283" s="4"/>
      <c r="KZ283" s="4"/>
      <c r="LA283" s="4"/>
      <c r="LB283" s="4"/>
      <c r="LC283" s="4"/>
      <c r="LD283" s="4"/>
      <c r="LE283" s="4"/>
      <c r="LF283" s="4"/>
      <c r="LG283" s="4"/>
      <c r="LH283" s="4"/>
      <c r="LI283" s="4"/>
      <c r="LJ283" s="4"/>
      <c r="LK283" s="4"/>
      <c r="LL283" s="4"/>
      <c r="LM283" s="4"/>
      <c r="LN283" s="4"/>
      <c r="LO283" s="4"/>
      <c r="LP283" s="4"/>
      <c r="LQ283" s="4"/>
      <c r="LR283" s="4"/>
      <c r="LS283" s="4"/>
      <c r="LT283" s="4"/>
      <c r="LU283" s="4"/>
      <c r="LV283" s="4"/>
      <c r="LW283" s="4"/>
      <c r="LX283" s="4"/>
      <c r="LY283" s="4"/>
      <c r="LZ283" s="4"/>
      <c r="MA283" s="4"/>
      <c r="MB283" s="4"/>
      <c r="MC283" s="4"/>
      <c r="MD283" s="4"/>
      <c r="ME283" s="4"/>
      <c r="MF283" s="4"/>
      <c r="MG283" s="4"/>
      <c r="MH283" s="4"/>
      <c r="MI283" s="4"/>
      <c r="MJ283" s="4"/>
      <c r="MK283" s="4"/>
      <c r="ML283" s="4"/>
      <c r="MM283" s="4"/>
      <c r="MN283" s="4"/>
      <c r="MO283" s="4"/>
      <c r="MP283" s="4"/>
      <c r="MQ283" s="4"/>
      <c r="MR283" s="4"/>
      <c r="MS283" s="4"/>
      <c r="MT283" s="4"/>
      <c r="MU283" s="4"/>
      <c r="MV283" s="4"/>
      <c r="MW283" s="4"/>
      <c r="MX283" s="4"/>
      <c r="MY283" s="4"/>
      <c r="MZ283" s="4"/>
      <c r="NA283" s="4"/>
      <c r="NB283" s="4"/>
      <c r="NC283" s="4"/>
      <c r="ND283" s="4"/>
      <c r="NE283" s="4"/>
      <c r="NF283" s="4"/>
      <c r="NG283" s="4"/>
      <c r="NH283" s="4"/>
      <c r="NI283" s="4"/>
      <c r="NJ283" s="4"/>
      <c r="NK283" s="4"/>
      <c r="NL283" s="4"/>
      <c r="NM283" s="4"/>
      <c r="NN283" s="4"/>
      <c r="NO283" s="4"/>
      <c r="NP283" s="4"/>
      <c r="NQ283" s="4"/>
      <c r="NR283" s="4"/>
      <c r="NS283" s="4"/>
      <c r="NT283" s="4"/>
      <c r="NU283" s="4"/>
      <c r="NV283" s="4"/>
      <c r="NW283" s="4"/>
      <c r="NX283" s="4"/>
      <c r="NY283" s="4"/>
      <c r="NZ283" s="4"/>
      <c r="OA283" s="4"/>
      <c r="OB283" s="4"/>
      <c r="OC283" s="4"/>
      <c r="OD283" s="4"/>
      <c r="OE283" s="4"/>
      <c r="OF283" s="4"/>
      <c r="OG283" s="4"/>
      <c r="OH283" s="4"/>
      <c r="OI283" s="4"/>
      <c r="OJ283" s="4"/>
      <c r="OK283" s="4"/>
      <c r="OL283" s="4"/>
      <c r="OM283" s="4"/>
      <c r="ON283" s="4"/>
      <c r="OO283" s="4"/>
      <c r="OP283" s="4"/>
      <c r="OQ283" s="4"/>
      <c r="OR283" s="4"/>
      <c r="OS283" s="4"/>
      <c r="OT283" s="4"/>
      <c r="OU283" s="4"/>
      <c r="OV283" s="4"/>
      <c r="OW283" s="4"/>
      <c r="OX283" s="4"/>
      <c r="OY283" s="4"/>
      <c r="OZ283" s="4"/>
      <c r="PA283" s="4"/>
      <c r="PB283" s="4"/>
      <c r="PC283" s="4"/>
      <c r="PD283" s="4"/>
      <c r="PE283" s="4"/>
      <c r="PF283" s="4"/>
      <c r="PG283" s="4"/>
      <c r="PH283" s="4"/>
      <c r="PI283" s="4"/>
      <c r="PJ283" s="4"/>
      <c r="PK283" s="4"/>
      <c r="PL283" s="4"/>
      <c r="PM283" s="4"/>
      <c r="PN283" s="4"/>
      <c r="PO283" s="4"/>
      <c r="PP283" s="4"/>
      <c r="PQ283" s="4"/>
      <c r="PR283" s="4"/>
      <c r="PS283" s="4"/>
      <c r="PT283" s="4"/>
      <c r="PU283" s="4"/>
      <c r="PV283" s="4"/>
      <c r="PW283" s="4"/>
      <c r="PX283" s="4"/>
      <c r="PY283" s="4"/>
      <c r="PZ283" s="4"/>
      <c r="QA283" s="4"/>
      <c r="QB283" s="4"/>
      <c r="QC283" s="4"/>
      <c r="QD283" s="4"/>
      <c r="QE283" s="4"/>
      <c r="QF283" s="4"/>
      <c r="QG283" s="4"/>
      <c r="QH283" s="4"/>
      <c r="QI283" s="4"/>
      <c r="QJ283" s="4"/>
      <c r="QK283" s="4"/>
      <c r="QL283" s="4"/>
      <c r="QM283" s="4"/>
      <c r="QN283" s="4"/>
      <c r="QO283" s="4"/>
      <c r="QP283" s="4"/>
      <c r="QQ283" s="4"/>
      <c r="QR283" s="4"/>
      <c r="QS283" s="4"/>
      <c r="QT283" s="4"/>
      <c r="QU283" s="4"/>
      <c r="QV283" s="4"/>
      <c r="QW283" s="4"/>
      <c r="QX283" s="4"/>
      <c r="QY283" s="4"/>
      <c r="QZ283" s="4"/>
      <c r="RA283" s="4"/>
      <c r="RB283" s="4"/>
      <c r="RC283" s="4"/>
      <c r="RD283" s="4"/>
      <c r="RE283" s="4"/>
      <c r="RF283" s="4"/>
      <c r="RG283" s="4"/>
      <c r="RH283" s="4"/>
      <c r="RI283" s="4"/>
      <c r="RJ283" s="4"/>
      <c r="RK283" s="4"/>
      <c r="RL283" s="4"/>
      <c r="RM283" s="4"/>
      <c r="RN283" s="4"/>
      <c r="RO283" s="4"/>
      <c r="RP283" s="4"/>
      <c r="RQ283" s="4"/>
      <c r="RR283" s="4"/>
      <c r="RS283" s="4"/>
      <c r="RT283" s="4"/>
      <c r="RU283" s="4"/>
      <c r="RV283" s="4"/>
      <c r="RW283" s="4"/>
      <c r="RX283" s="4"/>
      <c r="RY283" s="4"/>
      <c r="RZ283" s="4"/>
      <c r="SA283" s="4"/>
      <c r="SB283" s="4"/>
      <c r="SC283" s="4"/>
      <c r="SD283" s="4"/>
      <c r="SE283" s="4"/>
      <c r="SF283" s="4"/>
      <c r="SG283" s="4"/>
      <c r="SH283" s="4"/>
      <c r="SI283" s="4"/>
      <c r="SJ283" s="4"/>
      <c r="SK283" s="4"/>
      <c r="SL283" s="4"/>
      <c r="SM283" s="4"/>
      <c r="SN283" s="4"/>
      <c r="SO283" s="4"/>
      <c r="SP283" s="4"/>
      <c r="SQ283" s="4"/>
      <c r="SR283" s="4"/>
      <c r="SS283" s="4"/>
      <c r="ST283" s="4"/>
      <c r="SU283" s="4"/>
      <c r="SV283" s="4"/>
      <c r="SW283" s="4"/>
      <c r="SX283" s="4"/>
      <c r="SY283" s="4"/>
      <c r="SZ283" s="4"/>
      <c r="TA283" s="4"/>
      <c r="TB283" s="4"/>
      <c r="TC283" s="4"/>
      <c r="TD283" s="4"/>
      <c r="TE283" s="4"/>
      <c r="TF283" s="4"/>
      <c r="TG283" s="4"/>
      <c r="TH283" s="4"/>
      <c r="TI283" s="4"/>
      <c r="TJ283" s="4"/>
      <c r="TK283" s="4"/>
      <c r="TL283" s="4"/>
      <c r="TM283" s="4"/>
      <c r="TN283" s="4"/>
      <c r="TO283" s="4"/>
      <c r="TP283" s="4"/>
      <c r="TQ283" s="4"/>
      <c r="TR283" s="4"/>
      <c r="TS283" s="4"/>
      <c r="TT283" s="4"/>
      <c r="TU283" s="4"/>
      <c r="TV283" s="4"/>
      <c r="TW283" s="4"/>
      <c r="TX283" s="4"/>
      <c r="TY283" s="4"/>
      <c r="TZ283" s="4"/>
      <c r="UA283" s="4"/>
      <c r="UB283" s="4"/>
      <c r="UC283" s="4"/>
      <c r="UD283" s="4"/>
      <c r="UE283" s="4"/>
      <c r="UF283" s="4"/>
      <c r="UG283" s="4"/>
      <c r="UH283" s="4"/>
      <c r="UI283" s="4"/>
      <c r="UJ283" s="4"/>
      <c r="UK283" s="4"/>
      <c r="UL283" s="4"/>
      <c r="UM283" s="4"/>
      <c r="UN283" s="4"/>
      <c r="UO283" s="4"/>
      <c r="UP283" s="4"/>
      <c r="UQ283" s="4"/>
      <c r="UR283" s="4"/>
      <c r="US283" s="4"/>
      <c r="UT283" s="4"/>
      <c r="UU283" s="4"/>
      <c r="UV283" s="4"/>
      <c r="UW283" s="4"/>
      <c r="UX283" s="4"/>
      <c r="UY283" s="4"/>
      <c r="UZ283" s="4"/>
      <c r="VA283" s="4"/>
      <c r="VB283" s="4"/>
      <c r="VC283" s="4"/>
      <c r="VD283" s="4"/>
      <c r="VE283" s="4"/>
      <c r="VF283" s="4"/>
      <c r="VG283" s="4"/>
      <c r="VH283" s="4"/>
      <c r="VI283" s="4"/>
      <c r="VJ283" s="4"/>
      <c r="VK283" s="4"/>
      <c r="VL283" s="4"/>
      <c r="VM283" s="4"/>
      <c r="VN283" s="4"/>
      <c r="VO283" s="4"/>
      <c r="VP283" s="4"/>
      <c r="VQ283" s="4"/>
      <c r="VR283" s="4"/>
      <c r="VS283" s="4"/>
      <c r="VT283" s="4"/>
      <c r="VU283" s="4"/>
      <c r="VV283" s="4"/>
      <c r="VW283" s="4"/>
      <c r="VX283" s="4"/>
      <c r="VY283" s="4"/>
      <c r="VZ283" s="4"/>
      <c r="WA283" s="4"/>
      <c r="WB283" s="4"/>
      <c r="WC283" s="4"/>
      <c r="WD283" s="4"/>
      <c r="WE283" s="4"/>
      <c r="WF283" s="4"/>
      <c r="WG283" s="4"/>
      <c r="WH283" s="4"/>
      <c r="WI283" s="4"/>
      <c r="WJ283" s="4"/>
      <c r="WK283" s="4"/>
      <c r="WL283" s="4"/>
      <c r="WM283" s="4"/>
      <c r="WN283" s="4"/>
      <c r="WO283" s="4"/>
      <c r="WP283" s="4"/>
      <c r="WQ283" s="4"/>
      <c r="WR283" s="4"/>
      <c r="WS283" s="4"/>
      <c r="WT283" s="4"/>
      <c r="WU283" s="4"/>
      <c r="WV283" s="4"/>
      <c r="WW283" s="4"/>
      <c r="WX283" s="4"/>
      <c r="WY283" s="4"/>
      <c r="WZ283" s="4"/>
      <c r="XA283" s="4"/>
      <c r="XB283" s="4"/>
      <c r="XC283" s="4"/>
      <c r="XD283" s="4"/>
      <c r="XE283" s="4"/>
      <c r="XF283" s="4"/>
      <c r="XG283" s="4"/>
      <c r="XH283" s="4"/>
      <c r="XI283" s="4"/>
      <c r="XJ283" s="4"/>
      <c r="XK283" s="4"/>
      <c r="XL283" s="4"/>
      <c r="XM283" s="4"/>
      <c r="XN283" s="4"/>
      <c r="XO283" s="4"/>
      <c r="XP283" s="4"/>
      <c r="XQ283" s="4"/>
      <c r="XR283" s="4"/>
      <c r="XS283" s="4"/>
      <c r="XT283" s="4"/>
      <c r="XU283" s="4"/>
      <c r="XV283" s="4"/>
      <c r="XW283" s="4"/>
      <c r="XX283" s="4"/>
      <c r="XY283" s="4"/>
      <c r="XZ283" s="4"/>
      <c r="YA283" s="4"/>
      <c r="YB283" s="4"/>
      <c r="YC283" s="4"/>
      <c r="YD283" s="4"/>
      <c r="YE283" s="4"/>
      <c r="YF283" s="4"/>
      <c r="YG283" s="4"/>
      <c r="YH283" s="4"/>
      <c r="YI283" s="4"/>
      <c r="YJ283" s="4"/>
      <c r="YK283" s="4"/>
      <c r="YL283" s="4"/>
      <c r="YM283" s="4"/>
      <c r="YN283" s="4"/>
      <c r="YO283" s="4"/>
      <c r="YP283" s="4"/>
      <c r="YQ283" s="4"/>
      <c r="YR283" s="4"/>
      <c r="YS283" s="4"/>
      <c r="YT283" s="4"/>
      <c r="YU283" s="4"/>
      <c r="YV283" s="4"/>
      <c r="YW283" s="4"/>
      <c r="YX283" s="4"/>
      <c r="YY283" s="4"/>
      <c r="YZ283" s="4"/>
      <c r="ZA283" s="4"/>
      <c r="ZB283" s="4"/>
      <c r="ZC283" s="4"/>
      <c r="ZD283" s="4"/>
      <c r="ZE283" s="4"/>
      <c r="ZF283" s="4"/>
      <c r="ZG283" s="4"/>
      <c r="ZH283" s="4"/>
      <c r="ZI283" s="4"/>
      <c r="ZJ283" s="4"/>
      <c r="ZK283" s="4"/>
      <c r="ZL283" s="4"/>
      <c r="ZM283" s="4"/>
      <c r="ZN283" s="4"/>
      <c r="ZO283" s="4"/>
      <c r="ZP283" s="4"/>
      <c r="ZQ283" s="4"/>
      <c r="ZR283" s="4"/>
      <c r="ZS283" s="4"/>
      <c r="ZT283" s="4"/>
      <c r="ZU283" s="4"/>
      <c r="ZV283" s="4"/>
      <c r="ZW283" s="4"/>
      <c r="ZX283" s="4"/>
      <c r="ZY283" s="4"/>
      <c r="ZZ283" s="4"/>
      <c r="AAA283" s="4"/>
      <c r="AAB283" s="4"/>
      <c r="AAC283" s="4"/>
      <c r="AAD283" s="4"/>
      <c r="AAE283" s="4"/>
      <c r="AAF283" s="4"/>
      <c r="AAG283" s="4"/>
      <c r="AAH283" s="4"/>
      <c r="AAI283" s="4"/>
      <c r="AAJ283" s="4"/>
      <c r="AAK283" s="4"/>
      <c r="AAL283" s="4"/>
      <c r="AAM283" s="4"/>
      <c r="AAN283" s="4"/>
      <c r="AAO283" s="4"/>
      <c r="AAP283" s="4"/>
      <c r="AAQ283" s="4"/>
      <c r="AAR283" s="4"/>
      <c r="AAS283" s="4"/>
      <c r="AAT283" s="4"/>
      <c r="AAU283" s="4"/>
      <c r="AAV283" s="4"/>
      <c r="AAW283" s="4"/>
      <c r="AAX283" s="4"/>
      <c r="AAY283" s="4"/>
      <c r="AAZ283" s="4"/>
      <c r="ABA283" s="4"/>
      <c r="ABB283" s="4"/>
      <c r="ABC283" s="4"/>
      <c r="ABD283" s="4"/>
      <c r="ABE283" s="4"/>
      <c r="ABF283" s="4"/>
      <c r="ABG283" s="4"/>
      <c r="ABH283" s="4"/>
      <c r="ABI283" s="4"/>
      <c r="ABJ283" s="4"/>
      <c r="ABK283" s="4"/>
      <c r="ABL283" s="4"/>
      <c r="ABM283" s="4"/>
      <c r="ABN283" s="4"/>
      <c r="ABO283" s="4"/>
      <c r="ABP283" s="4"/>
      <c r="ABQ283" s="4"/>
      <c r="ABR283" s="4"/>
      <c r="ABS283" s="4"/>
      <c r="ABT283" s="4"/>
      <c r="ABU283" s="4"/>
      <c r="ABV283" s="4"/>
      <c r="ABW283" s="4"/>
      <c r="ABX283" s="4"/>
      <c r="ABY283" s="4"/>
      <c r="ABZ283" s="4"/>
      <c r="ACA283" s="4"/>
      <c r="ACB283" s="4"/>
      <c r="ACC283" s="4"/>
      <c r="ACD283" s="4"/>
      <c r="ACE283" s="4"/>
      <c r="ACF283" s="4"/>
      <c r="ACG283" s="4"/>
      <c r="ACH283" s="4"/>
      <c r="ACI283" s="4"/>
      <c r="ACJ283" s="4"/>
      <c r="ACK283" s="4"/>
      <c r="ACL283" s="4"/>
      <c r="ACM283" s="4"/>
      <c r="ACN283" s="4"/>
      <c r="ACO283" s="4"/>
      <c r="ACP283" s="4"/>
      <c r="ACQ283" s="4"/>
      <c r="ACR283" s="4"/>
      <c r="ACS283" s="4"/>
      <c r="ACT283" s="4"/>
      <c r="ACU283" s="4"/>
      <c r="ACV283" s="4"/>
      <c r="ACW283" s="4"/>
      <c r="ACX283" s="4"/>
      <c r="ACY283" s="4"/>
      <c r="ACZ283" s="4"/>
      <c r="ADA283" s="4"/>
      <c r="ADB283" s="4"/>
      <c r="ADC283" s="4"/>
      <c r="ADD283" s="4"/>
      <c r="ADE283" s="4"/>
      <c r="ADF283" s="4"/>
      <c r="ADG283" s="4"/>
      <c r="ADH283" s="4"/>
      <c r="ADI283" s="4"/>
      <c r="ADJ283" s="4"/>
      <c r="ADK283" s="4"/>
      <c r="ADL283" s="4"/>
      <c r="ADM283" s="4"/>
      <c r="ADN283" s="4"/>
      <c r="ADO283" s="4"/>
      <c r="ADP283" s="4"/>
      <c r="ADQ283" s="4"/>
      <c r="ADR283" s="4"/>
      <c r="ADS283" s="4"/>
      <c r="ADT283" s="4"/>
      <c r="ADU283" s="4"/>
      <c r="ADV283" s="4"/>
      <c r="ADW283" s="4"/>
      <c r="ADX283" s="4"/>
      <c r="ADY283" s="4"/>
      <c r="ADZ283" s="4"/>
      <c r="AEA283" s="4"/>
      <c r="AEB283" s="4"/>
      <c r="AEC283" s="4"/>
      <c r="AED283" s="4"/>
      <c r="AEE283" s="4"/>
      <c r="AEF283" s="4"/>
      <c r="AEG283" s="4"/>
      <c r="AEH283" s="4"/>
      <c r="AEI283" s="4"/>
      <c r="AEJ283" s="4"/>
      <c r="AEK283" s="4"/>
      <c r="AEL283" s="4"/>
      <c r="AEM283" s="4"/>
      <c r="AEN283" s="4"/>
      <c r="AEO283" s="4"/>
      <c r="AEP283" s="4"/>
      <c r="AEQ283" s="4"/>
      <c r="AER283" s="4"/>
      <c r="AES283" s="4"/>
      <c r="AET283" s="4"/>
      <c r="AEU283" s="4"/>
      <c r="AEV283" s="4"/>
      <c r="AEW283" s="4"/>
      <c r="AEX283" s="4"/>
      <c r="AEY283" s="4"/>
      <c r="AEZ283" s="4"/>
      <c r="AFA283" s="4"/>
      <c r="AFB283" s="4"/>
      <c r="AFC283" s="4"/>
      <c r="AFD283" s="4"/>
      <c r="AFE283" s="4"/>
      <c r="AFF283" s="4"/>
      <c r="AFG283" s="4"/>
      <c r="AFH283" s="4"/>
      <c r="AFI283" s="4"/>
      <c r="AFJ283" s="4"/>
      <c r="AFK283" s="4"/>
      <c r="AFL283" s="4"/>
      <c r="AFM283" s="4"/>
      <c r="AFN283" s="4"/>
      <c r="AFO283" s="4"/>
      <c r="AFP283" s="4"/>
      <c r="AFQ283" s="4"/>
      <c r="AFR283" s="4"/>
      <c r="AFS283" s="4"/>
      <c r="AFT283" s="4"/>
      <c r="AFU283" s="4"/>
      <c r="AFV283" s="4"/>
      <c r="AFW283" s="4"/>
      <c r="AFX283" s="4"/>
      <c r="AFY283" s="4"/>
      <c r="AFZ283" s="4"/>
      <c r="AGA283" s="4"/>
      <c r="AGB283" s="4"/>
      <c r="AGC283" s="4"/>
      <c r="AGD283" s="4"/>
      <c r="AGE283" s="4"/>
      <c r="AGF283" s="4"/>
      <c r="AGG283" s="4"/>
      <c r="AGH283" s="4"/>
      <c r="AGI283" s="4"/>
      <c r="AGJ283" s="4"/>
      <c r="AGK283" s="4"/>
      <c r="AGL283" s="4"/>
      <c r="AGM283" s="4"/>
      <c r="AGN283" s="4"/>
      <c r="AGO283" s="4"/>
      <c r="AGP283" s="4"/>
      <c r="AGQ283" s="4"/>
      <c r="AGR283" s="4"/>
      <c r="AGS283" s="4"/>
      <c r="AGT283" s="4"/>
      <c r="AGU283" s="4"/>
      <c r="AGV283" s="4"/>
      <c r="AGW283" s="4"/>
      <c r="AGX283" s="4"/>
      <c r="AGY283" s="4"/>
      <c r="AGZ283" s="4"/>
      <c r="AHA283" s="4"/>
      <c r="AHB283" s="4"/>
      <c r="AHC283" s="4"/>
      <c r="AHD283" s="4"/>
      <c r="AHE283" s="4"/>
      <c r="AHF283" s="4"/>
      <c r="AHG283" s="4"/>
      <c r="AHH283" s="4"/>
      <c r="AHI283" s="4"/>
      <c r="AHJ283" s="4"/>
      <c r="AHK283" s="4"/>
      <c r="AHL283" s="4"/>
      <c r="AHM283" s="4"/>
      <c r="AHN283" s="4"/>
      <c r="AHO283" s="4"/>
      <c r="AHP283" s="4"/>
      <c r="AHQ283" s="4"/>
      <c r="AHR283" s="4"/>
      <c r="AHS283" s="4"/>
      <c r="AHT283" s="4"/>
      <c r="AHU283" s="4"/>
      <c r="AHV283" s="4"/>
      <c r="AHW283" s="4"/>
      <c r="AHX283" s="4"/>
      <c r="AHY283" s="4"/>
      <c r="AHZ283" s="4"/>
      <c r="AIA283" s="4"/>
      <c r="AIB283" s="4"/>
      <c r="AIC283" s="4"/>
      <c r="AID283" s="4"/>
      <c r="AIE283" s="4"/>
      <c r="AIF283" s="4"/>
      <c r="AIG283" s="4"/>
      <c r="AIH283" s="4"/>
      <c r="AII283" s="4"/>
      <c r="AIJ283" s="4"/>
      <c r="AIK283" s="4"/>
      <c r="AIL283" s="4"/>
      <c r="AIM283" s="4"/>
      <c r="AIN283" s="4"/>
      <c r="AIO283" s="4"/>
      <c r="AIP283" s="4"/>
      <c r="AIQ283" s="4"/>
      <c r="AIR283" s="4"/>
      <c r="AIS283" s="4"/>
      <c r="AIT283" s="4"/>
      <c r="AIU283" s="4"/>
      <c r="AIV283" s="4"/>
      <c r="AIW283" s="4"/>
      <c r="AIX283" s="4"/>
      <c r="AIY283" s="4"/>
      <c r="AIZ283" s="4"/>
      <c r="AJA283" s="4"/>
      <c r="AJB283" s="4"/>
      <c r="AJC283" s="4"/>
      <c r="AJD283" s="4"/>
      <c r="AJE283" s="4"/>
      <c r="AJF283" s="4"/>
      <c r="AJG283" s="4"/>
      <c r="AJH283" s="4"/>
      <c r="AJI283" s="4"/>
      <c r="AJJ283" s="4"/>
      <c r="AJK283" s="4"/>
      <c r="AJL283" s="4"/>
      <c r="AJM283" s="4"/>
      <c r="AJN283" s="4"/>
      <c r="AJO283" s="4"/>
      <c r="AJP283" s="4"/>
      <c r="AJQ283" s="4"/>
      <c r="AJR283" s="4"/>
      <c r="AJS283" s="4"/>
      <c r="AJT283" s="4"/>
      <c r="AJU283" s="4"/>
      <c r="AJV283" s="4"/>
      <c r="AJW283" s="4"/>
      <c r="AJX283" s="4"/>
      <c r="AJY283" s="4"/>
      <c r="AJZ283" s="4"/>
      <c r="AKA283" s="4"/>
      <c r="AKB283" s="4"/>
      <c r="AKC283" s="4"/>
      <c r="AKD283" s="4"/>
      <c r="AKE283" s="4"/>
      <c r="AKF283" s="4"/>
      <c r="AKG283" s="4"/>
      <c r="AKH283" s="4"/>
      <c r="AKI283" s="4"/>
      <c r="AKJ283" s="4"/>
      <c r="AKK283" s="4"/>
      <c r="AKL283" s="4"/>
      <c r="AKM283" s="4"/>
      <c r="AKN283" s="4"/>
      <c r="AKO283" s="4"/>
      <c r="AKP283" s="4"/>
      <c r="AKQ283" s="4"/>
      <c r="AKR283" s="4"/>
      <c r="AKS283" s="4"/>
      <c r="AKT283" s="4"/>
      <c r="AKU283" s="4"/>
      <c r="AKV283" s="4"/>
      <c r="AKW283" s="4"/>
      <c r="AKX283" s="4"/>
      <c r="AKY283" s="4"/>
      <c r="AKZ283" s="4"/>
      <c r="ALA283" s="4"/>
      <c r="ALB283" s="4"/>
      <c r="ALC283" s="4"/>
      <c r="ALD283" s="4"/>
      <c r="ALE283" s="4"/>
      <c r="ALF283" s="4"/>
      <c r="ALG283" s="4"/>
      <c r="ALH283" s="4"/>
      <c r="ALI283" s="4"/>
      <c r="ALJ283" s="4"/>
      <c r="ALK283" s="4"/>
      <c r="ALL283" s="4"/>
      <c r="ALM283" s="4"/>
      <c r="ALN283" s="4"/>
      <c r="ALO283" s="4"/>
      <c r="ALP283" s="4"/>
      <c r="ALQ283" s="4"/>
      <c r="ALR283" s="4"/>
      <c r="ALS283" s="4"/>
      <c r="ALT283" s="4"/>
      <c r="ALU283" s="4"/>
      <c r="ALV283" s="4"/>
      <c r="ALW283" s="4"/>
      <c r="ALX283" s="4"/>
      <c r="ALY283" s="4"/>
      <c r="ALZ283" s="4"/>
      <c r="AMA283" s="4"/>
      <c r="AMB283" s="4"/>
      <c r="AMC283" s="4"/>
      <c r="AMD283" s="4"/>
      <c r="AME283" s="4"/>
      <c r="AMF283" s="4"/>
      <c r="AMG283" s="4"/>
      <c r="AMH283" s="4"/>
      <c r="AMI283" s="4"/>
      <c r="AMJ283" s="4"/>
    </row>
    <row r="284" spans="1:1024" ht="17" customHeight="1">
      <c r="A284" s="21" t="s">
        <v>1225</v>
      </c>
      <c r="B284" s="3">
        <f t="shared" si="9"/>
        <v>41</v>
      </c>
      <c r="C284" s="3">
        <f t="shared" si="10"/>
        <v>0</v>
      </c>
      <c r="D284" s="3">
        <v>0</v>
      </c>
      <c r="E284" s="3">
        <v>0</v>
      </c>
      <c r="G284" s="4"/>
      <c r="H284" s="4">
        <v>41</v>
      </c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"/>
      <c r="KN284" s="4"/>
      <c r="KO284" s="4"/>
      <c r="KP284" s="4"/>
      <c r="KQ284" s="4"/>
      <c r="KR284" s="4"/>
      <c r="KS284" s="4"/>
      <c r="KT284" s="4"/>
      <c r="KU284" s="4"/>
      <c r="KV284" s="4"/>
      <c r="KW284" s="4"/>
      <c r="KX284" s="4"/>
      <c r="KY284" s="4"/>
      <c r="KZ284" s="4"/>
      <c r="LA284" s="4"/>
      <c r="LB284" s="4"/>
      <c r="LC284" s="4"/>
      <c r="LD284" s="4"/>
      <c r="LE284" s="4"/>
      <c r="LF284" s="4"/>
      <c r="LG284" s="4"/>
      <c r="LH284" s="4"/>
      <c r="LI284" s="4"/>
      <c r="LJ284" s="4"/>
      <c r="LK284" s="4"/>
      <c r="LL284" s="4"/>
      <c r="LM284" s="4"/>
      <c r="LN284" s="4"/>
      <c r="LO284" s="4"/>
      <c r="LP284" s="4"/>
      <c r="LQ284" s="4"/>
      <c r="LR284" s="4"/>
      <c r="LS284" s="4"/>
      <c r="LT284" s="4"/>
      <c r="LU284" s="4"/>
      <c r="LV284" s="4"/>
      <c r="LW284" s="4"/>
      <c r="LX284" s="4"/>
      <c r="LY284" s="4"/>
      <c r="LZ284" s="4"/>
      <c r="MA284" s="4"/>
      <c r="MB284" s="4"/>
      <c r="MC284" s="4"/>
      <c r="MD284" s="4"/>
      <c r="ME284" s="4"/>
      <c r="MF284" s="4"/>
      <c r="MG284" s="4"/>
      <c r="MH284" s="4"/>
      <c r="MI284" s="4"/>
      <c r="MJ284" s="4"/>
      <c r="MK284" s="4"/>
      <c r="ML284" s="4"/>
      <c r="MM284" s="4"/>
      <c r="MN284" s="4"/>
      <c r="MO284" s="4"/>
      <c r="MP284" s="4"/>
      <c r="MQ284" s="4"/>
      <c r="MR284" s="4"/>
      <c r="MS284" s="4"/>
      <c r="MT284" s="4"/>
      <c r="MU284" s="4"/>
      <c r="MV284" s="4"/>
      <c r="MW284" s="4"/>
      <c r="MX284" s="4"/>
      <c r="MY284" s="4"/>
      <c r="MZ284" s="4"/>
      <c r="NA284" s="4"/>
      <c r="NB284" s="4"/>
      <c r="NC284" s="4"/>
      <c r="ND284" s="4"/>
      <c r="NE284" s="4"/>
      <c r="NF284" s="4"/>
      <c r="NG284" s="4"/>
      <c r="NH284" s="4"/>
      <c r="NI284" s="4"/>
      <c r="NJ284" s="4"/>
      <c r="NK284" s="4"/>
      <c r="NL284" s="4"/>
      <c r="NM284" s="4"/>
      <c r="NN284" s="4"/>
      <c r="NO284" s="4"/>
      <c r="NP284" s="4"/>
      <c r="NQ284" s="4"/>
      <c r="NR284" s="4"/>
      <c r="NS284" s="4"/>
      <c r="NT284" s="4"/>
      <c r="NU284" s="4"/>
      <c r="NV284" s="4"/>
      <c r="NW284" s="4"/>
      <c r="NX284" s="4"/>
      <c r="NY284" s="4"/>
      <c r="NZ284" s="4"/>
      <c r="OA284" s="4"/>
      <c r="OB284" s="4"/>
      <c r="OC284" s="4"/>
      <c r="OD284" s="4"/>
      <c r="OE284" s="4"/>
      <c r="OF284" s="4"/>
      <c r="OG284" s="4"/>
      <c r="OH284" s="4"/>
      <c r="OI284" s="4"/>
      <c r="OJ284" s="4"/>
      <c r="OK284" s="4"/>
      <c r="OL284" s="4"/>
      <c r="OM284" s="4"/>
      <c r="ON284" s="4"/>
      <c r="OO284" s="4"/>
      <c r="OP284" s="4"/>
      <c r="OQ284" s="4"/>
      <c r="OR284" s="4"/>
      <c r="OS284" s="4"/>
      <c r="OT284" s="4"/>
      <c r="OU284" s="4"/>
      <c r="OV284" s="4"/>
      <c r="OW284" s="4"/>
      <c r="OX284" s="4"/>
      <c r="OY284" s="4"/>
      <c r="OZ284" s="4"/>
      <c r="PA284" s="4"/>
      <c r="PB284" s="4"/>
      <c r="PC284" s="4"/>
      <c r="PD284" s="4"/>
      <c r="PE284" s="4"/>
      <c r="PF284" s="4"/>
      <c r="PG284" s="4"/>
      <c r="PH284" s="4"/>
      <c r="PI284" s="4"/>
      <c r="PJ284" s="4"/>
      <c r="PK284" s="4"/>
      <c r="PL284" s="4"/>
      <c r="PM284" s="4"/>
      <c r="PN284" s="4"/>
      <c r="PO284" s="4"/>
      <c r="PP284" s="4"/>
      <c r="PQ284" s="4"/>
      <c r="PR284" s="4"/>
      <c r="PS284" s="4"/>
      <c r="PT284" s="4"/>
      <c r="PU284" s="4"/>
      <c r="PV284" s="4"/>
      <c r="PW284" s="4"/>
      <c r="PX284" s="4"/>
      <c r="PY284" s="4"/>
      <c r="PZ284" s="4"/>
      <c r="QA284" s="4"/>
      <c r="QB284" s="4"/>
      <c r="QC284" s="4"/>
      <c r="QD284" s="4"/>
      <c r="QE284" s="4"/>
      <c r="QF284" s="4"/>
      <c r="QG284" s="4"/>
      <c r="QH284" s="4"/>
      <c r="QI284" s="4"/>
      <c r="QJ284" s="4"/>
      <c r="QK284" s="4"/>
      <c r="QL284" s="4"/>
      <c r="QM284" s="4"/>
      <c r="QN284" s="4"/>
      <c r="QO284" s="4"/>
      <c r="QP284" s="4"/>
      <c r="QQ284" s="4"/>
      <c r="QR284" s="4"/>
      <c r="QS284" s="4"/>
      <c r="QT284" s="4"/>
      <c r="QU284" s="4"/>
      <c r="QV284" s="4"/>
      <c r="QW284" s="4"/>
      <c r="QX284" s="4"/>
      <c r="QY284" s="4"/>
      <c r="QZ284" s="4"/>
      <c r="RA284" s="4"/>
      <c r="RB284" s="4"/>
      <c r="RC284" s="4"/>
      <c r="RD284" s="4"/>
      <c r="RE284" s="4"/>
      <c r="RF284" s="4"/>
      <c r="RG284" s="4"/>
      <c r="RH284" s="4"/>
      <c r="RI284" s="4"/>
      <c r="RJ284" s="4"/>
      <c r="RK284" s="4"/>
      <c r="RL284" s="4"/>
      <c r="RM284" s="4"/>
      <c r="RN284" s="4"/>
      <c r="RO284" s="4"/>
      <c r="RP284" s="4"/>
      <c r="RQ284" s="4"/>
      <c r="RR284" s="4"/>
      <c r="RS284" s="4"/>
      <c r="RT284" s="4"/>
      <c r="RU284" s="4"/>
      <c r="RV284" s="4"/>
      <c r="RW284" s="4"/>
      <c r="RX284" s="4"/>
      <c r="RY284" s="4"/>
      <c r="RZ284" s="4"/>
      <c r="SA284" s="4"/>
      <c r="SB284" s="4"/>
      <c r="SC284" s="4"/>
      <c r="SD284" s="4"/>
      <c r="SE284" s="4"/>
      <c r="SF284" s="4"/>
      <c r="SG284" s="4"/>
      <c r="SH284" s="4"/>
      <c r="SI284" s="4"/>
      <c r="SJ284" s="4"/>
      <c r="SK284" s="4"/>
      <c r="SL284" s="4"/>
      <c r="SM284" s="4"/>
      <c r="SN284" s="4"/>
      <c r="SO284" s="4"/>
      <c r="SP284" s="4"/>
      <c r="SQ284" s="4"/>
      <c r="SR284" s="4"/>
      <c r="SS284" s="4"/>
      <c r="ST284" s="4"/>
      <c r="SU284" s="4"/>
      <c r="SV284" s="4"/>
      <c r="SW284" s="4"/>
      <c r="SX284" s="4"/>
      <c r="SY284" s="4"/>
      <c r="SZ284" s="4"/>
      <c r="TA284" s="4"/>
      <c r="TB284" s="4"/>
      <c r="TC284" s="4"/>
      <c r="TD284" s="4"/>
      <c r="TE284" s="4"/>
      <c r="TF284" s="4"/>
      <c r="TG284" s="4"/>
      <c r="TH284" s="4"/>
      <c r="TI284" s="4"/>
      <c r="TJ284" s="4"/>
      <c r="TK284" s="4"/>
      <c r="TL284" s="4"/>
      <c r="TM284" s="4"/>
      <c r="TN284" s="4"/>
      <c r="TO284" s="4"/>
      <c r="TP284" s="4"/>
      <c r="TQ284" s="4"/>
      <c r="TR284" s="4"/>
      <c r="TS284" s="4"/>
      <c r="TT284" s="4"/>
      <c r="TU284" s="4"/>
      <c r="TV284" s="4"/>
      <c r="TW284" s="4"/>
      <c r="TX284" s="4"/>
      <c r="TY284" s="4"/>
      <c r="TZ284" s="4"/>
      <c r="UA284" s="4"/>
      <c r="UB284" s="4"/>
      <c r="UC284" s="4"/>
      <c r="UD284" s="4"/>
      <c r="UE284" s="4"/>
      <c r="UF284" s="4"/>
      <c r="UG284" s="4"/>
      <c r="UH284" s="4"/>
      <c r="UI284" s="4"/>
      <c r="UJ284" s="4"/>
      <c r="UK284" s="4"/>
      <c r="UL284" s="4"/>
      <c r="UM284" s="4"/>
      <c r="UN284" s="4"/>
      <c r="UO284" s="4"/>
      <c r="UP284" s="4"/>
      <c r="UQ284" s="4"/>
      <c r="UR284" s="4"/>
      <c r="US284" s="4"/>
      <c r="UT284" s="4"/>
      <c r="UU284" s="4"/>
      <c r="UV284" s="4"/>
      <c r="UW284" s="4"/>
      <c r="UX284" s="4"/>
      <c r="UY284" s="4"/>
      <c r="UZ284" s="4"/>
      <c r="VA284" s="4"/>
      <c r="VB284" s="4"/>
      <c r="VC284" s="4"/>
      <c r="VD284" s="4"/>
      <c r="VE284" s="4"/>
      <c r="VF284" s="4"/>
      <c r="VG284" s="4"/>
      <c r="VH284" s="4"/>
      <c r="VI284" s="4"/>
      <c r="VJ284" s="4"/>
      <c r="VK284" s="4"/>
      <c r="VL284" s="4"/>
      <c r="VM284" s="4"/>
      <c r="VN284" s="4"/>
      <c r="VO284" s="4"/>
      <c r="VP284" s="4"/>
      <c r="VQ284" s="4"/>
      <c r="VR284" s="4"/>
      <c r="VS284" s="4"/>
      <c r="VT284" s="4"/>
      <c r="VU284" s="4"/>
      <c r="VV284" s="4"/>
      <c r="VW284" s="4"/>
      <c r="VX284" s="4"/>
      <c r="VY284" s="4"/>
      <c r="VZ284" s="4"/>
      <c r="WA284" s="4"/>
      <c r="WB284" s="4"/>
      <c r="WC284" s="4"/>
      <c r="WD284" s="4"/>
      <c r="WE284" s="4"/>
      <c r="WF284" s="4"/>
      <c r="WG284" s="4"/>
      <c r="WH284" s="4"/>
      <c r="WI284" s="4"/>
      <c r="WJ284" s="4"/>
      <c r="WK284" s="4"/>
      <c r="WL284" s="4"/>
      <c r="WM284" s="4"/>
      <c r="WN284" s="4"/>
      <c r="WO284" s="4"/>
      <c r="WP284" s="4"/>
      <c r="WQ284" s="4"/>
      <c r="WR284" s="4"/>
      <c r="WS284" s="4"/>
      <c r="WT284" s="4"/>
      <c r="WU284" s="4"/>
      <c r="WV284" s="4"/>
      <c r="WW284" s="4"/>
      <c r="WX284" s="4"/>
      <c r="WY284" s="4"/>
      <c r="WZ284" s="4"/>
      <c r="XA284" s="4"/>
      <c r="XB284" s="4"/>
      <c r="XC284" s="4"/>
      <c r="XD284" s="4"/>
      <c r="XE284" s="4"/>
      <c r="XF284" s="4"/>
      <c r="XG284" s="4"/>
      <c r="XH284" s="4"/>
      <c r="XI284" s="4"/>
      <c r="XJ284" s="4"/>
      <c r="XK284" s="4"/>
      <c r="XL284" s="4"/>
      <c r="XM284" s="4"/>
      <c r="XN284" s="4"/>
      <c r="XO284" s="4"/>
      <c r="XP284" s="4"/>
      <c r="XQ284" s="4"/>
      <c r="XR284" s="4"/>
      <c r="XS284" s="4"/>
      <c r="XT284" s="4"/>
      <c r="XU284" s="4"/>
      <c r="XV284" s="4"/>
      <c r="XW284" s="4"/>
      <c r="XX284" s="4"/>
      <c r="XY284" s="4"/>
      <c r="XZ284" s="4"/>
      <c r="YA284" s="4"/>
      <c r="YB284" s="4"/>
      <c r="YC284" s="4"/>
      <c r="YD284" s="4"/>
      <c r="YE284" s="4"/>
      <c r="YF284" s="4"/>
      <c r="YG284" s="4"/>
      <c r="YH284" s="4"/>
      <c r="YI284" s="4"/>
      <c r="YJ284" s="4"/>
      <c r="YK284" s="4"/>
      <c r="YL284" s="4"/>
      <c r="YM284" s="4"/>
      <c r="YN284" s="4"/>
      <c r="YO284" s="4"/>
      <c r="YP284" s="4"/>
      <c r="YQ284" s="4"/>
      <c r="YR284" s="4"/>
      <c r="YS284" s="4"/>
      <c r="YT284" s="4"/>
      <c r="YU284" s="4"/>
      <c r="YV284" s="4"/>
      <c r="YW284" s="4"/>
      <c r="YX284" s="4"/>
      <c r="YY284" s="4"/>
      <c r="YZ284" s="4"/>
      <c r="ZA284" s="4"/>
      <c r="ZB284" s="4"/>
      <c r="ZC284" s="4"/>
      <c r="ZD284" s="4"/>
      <c r="ZE284" s="4"/>
      <c r="ZF284" s="4"/>
      <c r="ZG284" s="4"/>
      <c r="ZH284" s="4"/>
      <c r="ZI284" s="4"/>
      <c r="ZJ284" s="4"/>
      <c r="ZK284" s="4"/>
      <c r="ZL284" s="4"/>
      <c r="ZM284" s="4"/>
      <c r="ZN284" s="4"/>
      <c r="ZO284" s="4"/>
      <c r="ZP284" s="4"/>
      <c r="ZQ284" s="4"/>
      <c r="ZR284" s="4"/>
      <c r="ZS284" s="4"/>
      <c r="ZT284" s="4"/>
      <c r="ZU284" s="4"/>
      <c r="ZV284" s="4"/>
      <c r="ZW284" s="4"/>
      <c r="ZX284" s="4"/>
      <c r="ZY284" s="4"/>
      <c r="ZZ284" s="4"/>
      <c r="AAA284" s="4"/>
      <c r="AAB284" s="4"/>
      <c r="AAC284" s="4"/>
      <c r="AAD284" s="4"/>
      <c r="AAE284" s="4"/>
      <c r="AAF284" s="4"/>
      <c r="AAG284" s="4"/>
      <c r="AAH284" s="4"/>
      <c r="AAI284" s="4"/>
      <c r="AAJ284" s="4"/>
      <c r="AAK284" s="4"/>
      <c r="AAL284" s="4"/>
      <c r="AAM284" s="4"/>
      <c r="AAN284" s="4"/>
      <c r="AAO284" s="4"/>
      <c r="AAP284" s="4"/>
      <c r="AAQ284" s="4"/>
      <c r="AAR284" s="4"/>
      <c r="AAS284" s="4"/>
      <c r="AAT284" s="4"/>
      <c r="AAU284" s="4"/>
      <c r="AAV284" s="4"/>
      <c r="AAW284" s="4"/>
      <c r="AAX284" s="4"/>
      <c r="AAY284" s="4"/>
      <c r="AAZ284" s="4"/>
      <c r="ABA284" s="4"/>
      <c r="ABB284" s="4"/>
      <c r="ABC284" s="4"/>
      <c r="ABD284" s="4"/>
      <c r="ABE284" s="4"/>
      <c r="ABF284" s="4"/>
      <c r="ABG284" s="4"/>
      <c r="ABH284" s="4"/>
      <c r="ABI284" s="4"/>
      <c r="ABJ284" s="4"/>
      <c r="ABK284" s="4"/>
      <c r="ABL284" s="4"/>
      <c r="ABM284" s="4"/>
      <c r="ABN284" s="4"/>
      <c r="ABO284" s="4"/>
      <c r="ABP284" s="4"/>
      <c r="ABQ284" s="4"/>
      <c r="ABR284" s="4"/>
      <c r="ABS284" s="4"/>
      <c r="ABT284" s="4"/>
      <c r="ABU284" s="4"/>
      <c r="ABV284" s="4"/>
      <c r="ABW284" s="4"/>
      <c r="ABX284" s="4"/>
      <c r="ABY284" s="4"/>
      <c r="ABZ284" s="4"/>
      <c r="ACA284" s="4"/>
      <c r="ACB284" s="4"/>
      <c r="ACC284" s="4"/>
      <c r="ACD284" s="4"/>
      <c r="ACE284" s="4"/>
      <c r="ACF284" s="4"/>
      <c r="ACG284" s="4"/>
      <c r="ACH284" s="4"/>
      <c r="ACI284" s="4"/>
      <c r="ACJ284" s="4"/>
      <c r="ACK284" s="4"/>
      <c r="ACL284" s="4"/>
      <c r="ACM284" s="4"/>
      <c r="ACN284" s="4"/>
      <c r="ACO284" s="4"/>
      <c r="ACP284" s="4"/>
      <c r="ACQ284" s="4"/>
      <c r="ACR284" s="4"/>
      <c r="ACS284" s="4"/>
      <c r="ACT284" s="4"/>
      <c r="ACU284" s="4"/>
      <c r="ACV284" s="4"/>
      <c r="ACW284" s="4"/>
      <c r="ACX284" s="4"/>
      <c r="ACY284" s="4"/>
      <c r="ACZ284" s="4"/>
      <c r="ADA284" s="4"/>
      <c r="ADB284" s="4"/>
      <c r="ADC284" s="4"/>
      <c r="ADD284" s="4"/>
      <c r="ADE284" s="4"/>
      <c r="ADF284" s="4"/>
      <c r="ADG284" s="4"/>
      <c r="ADH284" s="4"/>
      <c r="ADI284" s="4"/>
      <c r="ADJ284" s="4"/>
      <c r="ADK284" s="4"/>
      <c r="ADL284" s="4"/>
      <c r="ADM284" s="4"/>
      <c r="ADN284" s="4"/>
      <c r="ADO284" s="4"/>
      <c r="ADP284" s="4"/>
      <c r="ADQ284" s="4"/>
      <c r="ADR284" s="4"/>
      <c r="ADS284" s="4"/>
      <c r="ADT284" s="4"/>
      <c r="ADU284" s="4"/>
      <c r="ADV284" s="4"/>
      <c r="ADW284" s="4"/>
      <c r="ADX284" s="4"/>
      <c r="ADY284" s="4"/>
      <c r="ADZ284" s="4"/>
      <c r="AEA284" s="4"/>
      <c r="AEB284" s="4"/>
      <c r="AEC284" s="4"/>
      <c r="AED284" s="4"/>
      <c r="AEE284" s="4"/>
      <c r="AEF284" s="4"/>
      <c r="AEG284" s="4"/>
      <c r="AEH284" s="4"/>
      <c r="AEI284" s="4"/>
      <c r="AEJ284" s="4"/>
      <c r="AEK284" s="4"/>
      <c r="AEL284" s="4"/>
      <c r="AEM284" s="4"/>
      <c r="AEN284" s="4"/>
      <c r="AEO284" s="4"/>
      <c r="AEP284" s="4"/>
      <c r="AEQ284" s="4"/>
      <c r="AER284" s="4"/>
      <c r="AES284" s="4"/>
      <c r="AET284" s="4"/>
      <c r="AEU284" s="4"/>
      <c r="AEV284" s="4"/>
      <c r="AEW284" s="4"/>
      <c r="AEX284" s="4"/>
      <c r="AEY284" s="4"/>
      <c r="AEZ284" s="4"/>
      <c r="AFA284" s="4"/>
      <c r="AFB284" s="4"/>
      <c r="AFC284" s="4"/>
      <c r="AFD284" s="4"/>
      <c r="AFE284" s="4"/>
      <c r="AFF284" s="4"/>
      <c r="AFG284" s="4"/>
      <c r="AFH284" s="4"/>
      <c r="AFI284" s="4"/>
      <c r="AFJ284" s="4"/>
      <c r="AFK284" s="4"/>
      <c r="AFL284" s="4"/>
      <c r="AFM284" s="4"/>
      <c r="AFN284" s="4"/>
      <c r="AFO284" s="4"/>
      <c r="AFP284" s="4"/>
      <c r="AFQ284" s="4"/>
      <c r="AFR284" s="4"/>
      <c r="AFS284" s="4"/>
      <c r="AFT284" s="4"/>
      <c r="AFU284" s="4"/>
      <c r="AFV284" s="4"/>
      <c r="AFW284" s="4"/>
      <c r="AFX284" s="4"/>
      <c r="AFY284" s="4"/>
      <c r="AFZ284" s="4"/>
      <c r="AGA284" s="4"/>
      <c r="AGB284" s="4"/>
      <c r="AGC284" s="4"/>
      <c r="AGD284" s="4"/>
      <c r="AGE284" s="4"/>
      <c r="AGF284" s="4"/>
      <c r="AGG284" s="4"/>
      <c r="AGH284" s="4"/>
      <c r="AGI284" s="4"/>
      <c r="AGJ284" s="4"/>
      <c r="AGK284" s="4"/>
      <c r="AGL284" s="4"/>
      <c r="AGM284" s="4"/>
      <c r="AGN284" s="4"/>
      <c r="AGO284" s="4"/>
      <c r="AGP284" s="4"/>
      <c r="AGQ284" s="4"/>
      <c r="AGR284" s="4"/>
      <c r="AGS284" s="4"/>
      <c r="AGT284" s="4"/>
      <c r="AGU284" s="4"/>
      <c r="AGV284" s="4"/>
      <c r="AGW284" s="4"/>
      <c r="AGX284" s="4"/>
      <c r="AGY284" s="4"/>
      <c r="AGZ284" s="4"/>
      <c r="AHA284" s="4"/>
      <c r="AHB284" s="4"/>
      <c r="AHC284" s="4"/>
      <c r="AHD284" s="4"/>
      <c r="AHE284" s="4"/>
      <c r="AHF284" s="4"/>
      <c r="AHG284" s="4"/>
      <c r="AHH284" s="4"/>
      <c r="AHI284" s="4"/>
      <c r="AHJ284" s="4"/>
      <c r="AHK284" s="4"/>
      <c r="AHL284" s="4"/>
      <c r="AHM284" s="4"/>
      <c r="AHN284" s="4"/>
      <c r="AHO284" s="4"/>
      <c r="AHP284" s="4"/>
      <c r="AHQ284" s="4"/>
      <c r="AHR284" s="4"/>
      <c r="AHS284" s="4"/>
      <c r="AHT284" s="4"/>
      <c r="AHU284" s="4"/>
      <c r="AHV284" s="4"/>
      <c r="AHW284" s="4"/>
      <c r="AHX284" s="4"/>
      <c r="AHY284" s="4"/>
      <c r="AHZ284" s="4"/>
      <c r="AIA284" s="4"/>
      <c r="AIB284" s="4"/>
      <c r="AIC284" s="4"/>
      <c r="AID284" s="4"/>
      <c r="AIE284" s="4"/>
      <c r="AIF284" s="4"/>
      <c r="AIG284" s="4"/>
      <c r="AIH284" s="4"/>
      <c r="AII284" s="4"/>
      <c r="AIJ284" s="4"/>
      <c r="AIK284" s="4"/>
      <c r="AIL284" s="4"/>
      <c r="AIM284" s="4"/>
      <c r="AIN284" s="4"/>
      <c r="AIO284" s="4"/>
      <c r="AIP284" s="4"/>
      <c r="AIQ284" s="4"/>
      <c r="AIR284" s="4"/>
      <c r="AIS284" s="4"/>
      <c r="AIT284" s="4"/>
      <c r="AIU284" s="4"/>
      <c r="AIV284" s="4"/>
      <c r="AIW284" s="4"/>
      <c r="AIX284" s="4"/>
      <c r="AIY284" s="4"/>
      <c r="AIZ284" s="4"/>
      <c r="AJA284" s="4"/>
      <c r="AJB284" s="4"/>
      <c r="AJC284" s="4"/>
      <c r="AJD284" s="4"/>
      <c r="AJE284" s="4"/>
      <c r="AJF284" s="4"/>
      <c r="AJG284" s="4"/>
      <c r="AJH284" s="4"/>
      <c r="AJI284" s="4"/>
      <c r="AJJ284" s="4"/>
      <c r="AJK284" s="4"/>
      <c r="AJL284" s="4"/>
      <c r="AJM284" s="4"/>
      <c r="AJN284" s="4"/>
      <c r="AJO284" s="4"/>
      <c r="AJP284" s="4"/>
      <c r="AJQ284" s="4"/>
      <c r="AJR284" s="4"/>
      <c r="AJS284" s="4"/>
      <c r="AJT284" s="4"/>
      <c r="AJU284" s="4"/>
      <c r="AJV284" s="4"/>
      <c r="AJW284" s="4"/>
      <c r="AJX284" s="4"/>
      <c r="AJY284" s="4"/>
      <c r="AJZ284" s="4"/>
      <c r="AKA284" s="4"/>
      <c r="AKB284" s="4"/>
      <c r="AKC284" s="4"/>
      <c r="AKD284" s="4"/>
      <c r="AKE284" s="4"/>
      <c r="AKF284" s="4"/>
      <c r="AKG284" s="4"/>
      <c r="AKH284" s="4"/>
      <c r="AKI284" s="4"/>
      <c r="AKJ284" s="4"/>
      <c r="AKK284" s="4"/>
      <c r="AKL284" s="4"/>
      <c r="AKM284" s="4"/>
      <c r="AKN284" s="4"/>
      <c r="AKO284" s="4"/>
      <c r="AKP284" s="4"/>
      <c r="AKQ284" s="4"/>
      <c r="AKR284" s="4"/>
      <c r="AKS284" s="4"/>
      <c r="AKT284" s="4"/>
      <c r="AKU284" s="4"/>
      <c r="AKV284" s="4"/>
      <c r="AKW284" s="4"/>
      <c r="AKX284" s="4"/>
      <c r="AKY284" s="4"/>
      <c r="AKZ284" s="4"/>
      <c r="ALA284" s="4"/>
      <c r="ALB284" s="4"/>
      <c r="ALC284" s="4"/>
      <c r="ALD284" s="4"/>
      <c r="ALE284" s="4"/>
      <c r="ALF284" s="4"/>
      <c r="ALG284" s="4"/>
      <c r="ALH284" s="4"/>
      <c r="ALI284" s="4"/>
      <c r="ALJ284" s="4"/>
      <c r="ALK284" s="4"/>
      <c r="ALL284" s="4"/>
      <c r="ALM284" s="4"/>
      <c r="ALN284" s="4"/>
      <c r="ALO284" s="4"/>
      <c r="ALP284" s="4"/>
      <c r="ALQ284" s="4"/>
      <c r="ALR284" s="4"/>
      <c r="ALS284" s="4"/>
      <c r="ALT284" s="4"/>
      <c r="ALU284" s="4"/>
      <c r="ALV284" s="4"/>
      <c r="ALW284" s="4"/>
      <c r="ALX284" s="4"/>
      <c r="ALY284" s="4"/>
      <c r="ALZ284" s="4"/>
      <c r="AMA284" s="4"/>
      <c r="AMB284" s="4"/>
      <c r="AMC284" s="4"/>
      <c r="AMD284" s="4"/>
      <c r="AME284" s="4"/>
      <c r="AMF284" s="4"/>
      <c r="AMG284" s="4"/>
      <c r="AMH284" s="4"/>
      <c r="AMI284" s="4"/>
      <c r="AMJ284" s="4"/>
    </row>
    <row r="285" spans="1:1024" ht="17" customHeight="1">
      <c r="A285" s="19" t="s">
        <v>1226</v>
      </c>
      <c r="B285" s="3">
        <f t="shared" si="9"/>
        <v>40</v>
      </c>
      <c r="C285" s="3">
        <f t="shared" si="10"/>
        <v>0</v>
      </c>
      <c r="D285" s="3">
        <v>0</v>
      </c>
      <c r="E285" s="3">
        <v>0</v>
      </c>
      <c r="G285" s="4"/>
      <c r="J285" s="4">
        <v>40</v>
      </c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  <c r="KQ285" s="4"/>
      <c r="KR285" s="4"/>
      <c r="KS285" s="4"/>
      <c r="KT285" s="4"/>
      <c r="KU285" s="4"/>
      <c r="KV285" s="4"/>
      <c r="KW285" s="4"/>
      <c r="KX285" s="4"/>
      <c r="KY285" s="4"/>
      <c r="KZ285" s="4"/>
      <c r="LA285" s="4"/>
      <c r="LB285" s="4"/>
      <c r="LC285" s="4"/>
      <c r="LD285" s="4"/>
      <c r="LE285" s="4"/>
      <c r="LF285" s="4"/>
      <c r="LG285" s="4"/>
      <c r="LH285" s="4"/>
      <c r="LI285" s="4"/>
      <c r="LJ285" s="4"/>
      <c r="LK285" s="4"/>
      <c r="LL285" s="4"/>
      <c r="LM285" s="4"/>
      <c r="LN285" s="4"/>
      <c r="LO285" s="4"/>
      <c r="LP285" s="4"/>
      <c r="LQ285" s="4"/>
      <c r="LR285" s="4"/>
      <c r="LS285" s="4"/>
      <c r="LT285" s="4"/>
      <c r="LU285" s="4"/>
      <c r="LV285" s="4"/>
      <c r="LW285" s="4"/>
      <c r="LX285" s="4"/>
      <c r="LY285" s="4"/>
      <c r="LZ285" s="4"/>
      <c r="MA285" s="4"/>
      <c r="MB285" s="4"/>
      <c r="MC285" s="4"/>
      <c r="MD285" s="4"/>
      <c r="ME285" s="4"/>
      <c r="MF285" s="4"/>
      <c r="MG285" s="4"/>
      <c r="MH285" s="4"/>
      <c r="MI285" s="4"/>
      <c r="MJ285" s="4"/>
      <c r="MK285" s="4"/>
      <c r="ML285" s="4"/>
      <c r="MM285" s="4"/>
      <c r="MN285" s="4"/>
      <c r="MO285" s="4"/>
      <c r="MP285" s="4"/>
      <c r="MQ285" s="4"/>
      <c r="MR285" s="4"/>
      <c r="MS285" s="4"/>
      <c r="MT285" s="4"/>
      <c r="MU285" s="4"/>
      <c r="MV285" s="4"/>
      <c r="MW285" s="4"/>
      <c r="MX285" s="4"/>
      <c r="MY285" s="4"/>
      <c r="MZ285" s="4"/>
      <c r="NA285" s="4"/>
      <c r="NB285" s="4"/>
      <c r="NC285" s="4"/>
      <c r="ND285" s="4"/>
      <c r="NE285" s="4"/>
      <c r="NF285" s="4"/>
      <c r="NG285" s="4"/>
      <c r="NH285" s="4"/>
      <c r="NI285" s="4"/>
      <c r="NJ285" s="4"/>
      <c r="NK285" s="4"/>
      <c r="NL285" s="4"/>
      <c r="NM285" s="4"/>
      <c r="NN285" s="4"/>
      <c r="NO285" s="4"/>
      <c r="NP285" s="4"/>
      <c r="NQ285" s="4"/>
      <c r="NR285" s="4"/>
      <c r="NS285" s="4"/>
      <c r="NT285" s="4"/>
      <c r="NU285" s="4"/>
      <c r="NV285" s="4"/>
      <c r="NW285" s="4"/>
      <c r="NX285" s="4"/>
      <c r="NY285" s="4"/>
      <c r="NZ285" s="4"/>
      <c r="OA285" s="4"/>
      <c r="OB285" s="4"/>
      <c r="OC285" s="4"/>
      <c r="OD285" s="4"/>
      <c r="OE285" s="4"/>
      <c r="OF285" s="4"/>
      <c r="OG285" s="4"/>
      <c r="OH285" s="4"/>
      <c r="OI285" s="4"/>
      <c r="OJ285" s="4"/>
      <c r="OK285" s="4"/>
      <c r="OL285" s="4"/>
      <c r="OM285" s="4"/>
      <c r="ON285" s="4"/>
      <c r="OO285" s="4"/>
      <c r="OP285" s="4"/>
      <c r="OQ285" s="4"/>
      <c r="OR285" s="4"/>
      <c r="OS285" s="4"/>
      <c r="OT285" s="4"/>
      <c r="OU285" s="4"/>
      <c r="OV285" s="4"/>
      <c r="OW285" s="4"/>
      <c r="OX285" s="4"/>
      <c r="OY285" s="4"/>
      <c r="OZ285" s="4"/>
      <c r="PA285" s="4"/>
      <c r="PB285" s="4"/>
      <c r="PC285" s="4"/>
      <c r="PD285" s="4"/>
      <c r="PE285" s="4"/>
      <c r="PF285" s="4"/>
      <c r="PG285" s="4"/>
      <c r="PH285" s="4"/>
      <c r="PI285" s="4"/>
      <c r="PJ285" s="4"/>
      <c r="PK285" s="4"/>
      <c r="PL285" s="4"/>
      <c r="PM285" s="4"/>
      <c r="PN285" s="4"/>
      <c r="PO285" s="4"/>
      <c r="PP285" s="4"/>
      <c r="PQ285" s="4"/>
      <c r="PR285" s="4"/>
      <c r="PS285" s="4"/>
      <c r="PT285" s="4"/>
      <c r="PU285" s="4"/>
      <c r="PV285" s="4"/>
      <c r="PW285" s="4"/>
      <c r="PX285" s="4"/>
      <c r="PY285" s="4"/>
      <c r="PZ285" s="4"/>
      <c r="QA285" s="4"/>
      <c r="QB285" s="4"/>
      <c r="QC285" s="4"/>
      <c r="QD285" s="4"/>
      <c r="QE285" s="4"/>
      <c r="QF285" s="4"/>
      <c r="QG285" s="4"/>
      <c r="QH285" s="4"/>
      <c r="QI285" s="4"/>
      <c r="QJ285" s="4"/>
      <c r="QK285" s="4"/>
      <c r="QL285" s="4"/>
      <c r="QM285" s="4"/>
      <c r="QN285" s="4"/>
      <c r="QO285" s="4"/>
      <c r="QP285" s="4"/>
      <c r="QQ285" s="4"/>
      <c r="QR285" s="4"/>
      <c r="QS285" s="4"/>
      <c r="QT285" s="4"/>
      <c r="QU285" s="4"/>
      <c r="QV285" s="4"/>
      <c r="QW285" s="4"/>
      <c r="QX285" s="4"/>
      <c r="QY285" s="4"/>
      <c r="QZ285" s="4"/>
      <c r="RA285" s="4"/>
      <c r="RB285" s="4"/>
      <c r="RC285" s="4"/>
      <c r="RD285" s="4"/>
      <c r="RE285" s="4"/>
      <c r="RF285" s="4"/>
      <c r="RG285" s="4"/>
      <c r="RH285" s="4"/>
      <c r="RI285" s="4"/>
      <c r="RJ285" s="4"/>
      <c r="RK285" s="4"/>
      <c r="RL285" s="4"/>
      <c r="RM285" s="4"/>
      <c r="RN285" s="4"/>
      <c r="RO285" s="4"/>
      <c r="RP285" s="4"/>
      <c r="RQ285" s="4"/>
      <c r="RR285" s="4"/>
      <c r="RS285" s="4"/>
      <c r="RT285" s="4"/>
      <c r="RU285" s="4"/>
      <c r="RV285" s="4"/>
      <c r="RW285" s="4"/>
      <c r="RX285" s="4"/>
      <c r="RY285" s="4"/>
      <c r="RZ285" s="4"/>
      <c r="SA285" s="4"/>
      <c r="SB285" s="4"/>
      <c r="SC285" s="4"/>
      <c r="SD285" s="4"/>
      <c r="SE285" s="4"/>
      <c r="SF285" s="4"/>
      <c r="SG285" s="4"/>
      <c r="SH285" s="4"/>
      <c r="SI285" s="4"/>
      <c r="SJ285" s="4"/>
      <c r="SK285" s="4"/>
      <c r="SL285" s="4"/>
      <c r="SM285" s="4"/>
      <c r="SN285" s="4"/>
      <c r="SO285" s="4"/>
      <c r="SP285" s="4"/>
      <c r="SQ285" s="4"/>
      <c r="SR285" s="4"/>
      <c r="SS285" s="4"/>
      <c r="ST285" s="4"/>
      <c r="SU285" s="4"/>
      <c r="SV285" s="4"/>
      <c r="SW285" s="4"/>
      <c r="SX285" s="4"/>
      <c r="SY285" s="4"/>
      <c r="SZ285" s="4"/>
      <c r="TA285" s="4"/>
      <c r="TB285" s="4"/>
      <c r="TC285" s="4"/>
      <c r="TD285" s="4"/>
      <c r="TE285" s="4"/>
      <c r="TF285" s="4"/>
      <c r="TG285" s="4"/>
      <c r="TH285" s="4"/>
      <c r="TI285" s="4"/>
      <c r="TJ285" s="4"/>
      <c r="TK285" s="4"/>
      <c r="TL285" s="4"/>
      <c r="TM285" s="4"/>
      <c r="TN285" s="4"/>
      <c r="TO285" s="4"/>
      <c r="TP285" s="4"/>
      <c r="TQ285" s="4"/>
      <c r="TR285" s="4"/>
      <c r="TS285" s="4"/>
      <c r="TT285" s="4"/>
      <c r="TU285" s="4"/>
      <c r="TV285" s="4"/>
      <c r="TW285" s="4"/>
      <c r="TX285" s="4"/>
      <c r="TY285" s="4"/>
      <c r="TZ285" s="4"/>
      <c r="UA285" s="4"/>
      <c r="UB285" s="4"/>
      <c r="UC285" s="4"/>
      <c r="UD285" s="4"/>
      <c r="UE285" s="4"/>
      <c r="UF285" s="4"/>
      <c r="UG285" s="4"/>
      <c r="UH285" s="4"/>
      <c r="UI285" s="4"/>
      <c r="UJ285" s="4"/>
      <c r="UK285" s="4"/>
      <c r="UL285" s="4"/>
      <c r="UM285" s="4"/>
      <c r="UN285" s="4"/>
      <c r="UO285" s="4"/>
      <c r="UP285" s="4"/>
      <c r="UQ285" s="4"/>
      <c r="UR285" s="4"/>
      <c r="US285" s="4"/>
      <c r="UT285" s="4"/>
      <c r="UU285" s="4"/>
      <c r="UV285" s="4"/>
      <c r="UW285" s="4"/>
      <c r="UX285" s="4"/>
      <c r="UY285" s="4"/>
      <c r="UZ285" s="4"/>
      <c r="VA285" s="4"/>
      <c r="VB285" s="4"/>
      <c r="VC285" s="4"/>
      <c r="VD285" s="4"/>
      <c r="VE285" s="4"/>
      <c r="VF285" s="4"/>
      <c r="VG285" s="4"/>
      <c r="VH285" s="4"/>
      <c r="VI285" s="4"/>
      <c r="VJ285" s="4"/>
      <c r="VK285" s="4"/>
      <c r="VL285" s="4"/>
      <c r="VM285" s="4"/>
      <c r="VN285" s="4"/>
      <c r="VO285" s="4"/>
      <c r="VP285" s="4"/>
      <c r="VQ285" s="4"/>
      <c r="VR285" s="4"/>
      <c r="VS285" s="4"/>
      <c r="VT285" s="4"/>
      <c r="VU285" s="4"/>
      <c r="VV285" s="4"/>
      <c r="VW285" s="4"/>
      <c r="VX285" s="4"/>
      <c r="VY285" s="4"/>
      <c r="VZ285" s="4"/>
      <c r="WA285" s="4"/>
      <c r="WB285" s="4"/>
      <c r="WC285" s="4"/>
      <c r="WD285" s="4"/>
      <c r="WE285" s="4"/>
      <c r="WF285" s="4"/>
      <c r="WG285" s="4"/>
      <c r="WH285" s="4"/>
      <c r="WI285" s="4"/>
      <c r="WJ285" s="4"/>
      <c r="WK285" s="4"/>
      <c r="WL285" s="4"/>
      <c r="WM285" s="4"/>
      <c r="WN285" s="4"/>
      <c r="WO285" s="4"/>
      <c r="WP285" s="4"/>
      <c r="WQ285" s="4"/>
      <c r="WR285" s="4"/>
      <c r="WS285" s="4"/>
      <c r="WT285" s="4"/>
      <c r="WU285" s="4"/>
      <c r="WV285" s="4"/>
      <c r="WW285" s="4"/>
      <c r="WX285" s="4"/>
      <c r="WY285" s="4"/>
      <c r="WZ285" s="4"/>
      <c r="XA285" s="4"/>
      <c r="XB285" s="4"/>
      <c r="XC285" s="4"/>
      <c r="XD285" s="4"/>
      <c r="XE285" s="4"/>
      <c r="XF285" s="4"/>
      <c r="XG285" s="4"/>
      <c r="XH285" s="4"/>
      <c r="XI285" s="4"/>
      <c r="XJ285" s="4"/>
      <c r="XK285" s="4"/>
      <c r="XL285" s="4"/>
      <c r="XM285" s="4"/>
      <c r="XN285" s="4"/>
      <c r="XO285" s="4"/>
      <c r="XP285" s="4"/>
      <c r="XQ285" s="4"/>
      <c r="XR285" s="4"/>
      <c r="XS285" s="4"/>
      <c r="XT285" s="4"/>
      <c r="XU285" s="4"/>
      <c r="XV285" s="4"/>
      <c r="XW285" s="4"/>
      <c r="XX285" s="4"/>
      <c r="XY285" s="4"/>
      <c r="XZ285" s="4"/>
      <c r="YA285" s="4"/>
      <c r="YB285" s="4"/>
      <c r="YC285" s="4"/>
      <c r="YD285" s="4"/>
      <c r="YE285" s="4"/>
      <c r="YF285" s="4"/>
      <c r="YG285" s="4"/>
      <c r="YH285" s="4"/>
      <c r="YI285" s="4"/>
      <c r="YJ285" s="4"/>
      <c r="YK285" s="4"/>
      <c r="YL285" s="4"/>
      <c r="YM285" s="4"/>
      <c r="YN285" s="4"/>
      <c r="YO285" s="4"/>
      <c r="YP285" s="4"/>
      <c r="YQ285" s="4"/>
      <c r="YR285" s="4"/>
      <c r="YS285" s="4"/>
      <c r="YT285" s="4"/>
      <c r="YU285" s="4"/>
      <c r="YV285" s="4"/>
      <c r="YW285" s="4"/>
      <c r="YX285" s="4"/>
      <c r="YY285" s="4"/>
      <c r="YZ285" s="4"/>
      <c r="ZA285" s="4"/>
      <c r="ZB285" s="4"/>
      <c r="ZC285" s="4"/>
      <c r="ZD285" s="4"/>
      <c r="ZE285" s="4"/>
      <c r="ZF285" s="4"/>
      <c r="ZG285" s="4"/>
      <c r="ZH285" s="4"/>
      <c r="ZI285" s="4"/>
      <c r="ZJ285" s="4"/>
      <c r="ZK285" s="4"/>
      <c r="ZL285" s="4"/>
      <c r="ZM285" s="4"/>
      <c r="ZN285" s="4"/>
      <c r="ZO285" s="4"/>
      <c r="ZP285" s="4"/>
      <c r="ZQ285" s="4"/>
      <c r="ZR285" s="4"/>
      <c r="ZS285" s="4"/>
      <c r="ZT285" s="4"/>
      <c r="ZU285" s="4"/>
      <c r="ZV285" s="4"/>
      <c r="ZW285" s="4"/>
      <c r="ZX285" s="4"/>
      <c r="ZY285" s="4"/>
      <c r="ZZ285" s="4"/>
      <c r="AAA285" s="4"/>
      <c r="AAB285" s="4"/>
      <c r="AAC285" s="4"/>
      <c r="AAD285" s="4"/>
      <c r="AAE285" s="4"/>
      <c r="AAF285" s="4"/>
      <c r="AAG285" s="4"/>
      <c r="AAH285" s="4"/>
      <c r="AAI285" s="4"/>
      <c r="AAJ285" s="4"/>
      <c r="AAK285" s="4"/>
      <c r="AAL285" s="4"/>
      <c r="AAM285" s="4"/>
      <c r="AAN285" s="4"/>
      <c r="AAO285" s="4"/>
      <c r="AAP285" s="4"/>
      <c r="AAQ285" s="4"/>
      <c r="AAR285" s="4"/>
      <c r="AAS285" s="4"/>
      <c r="AAT285" s="4"/>
      <c r="AAU285" s="4"/>
      <c r="AAV285" s="4"/>
      <c r="AAW285" s="4"/>
      <c r="AAX285" s="4"/>
      <c r="AAY285" s="4"/>
      <c r="AAZ285" s="4"/>
      <c r="ABA285" s="4"/>
      <c r="ABB285" s="4"/>
      <c r="ABC285" s="4"/>
      <c r="ABD285" s="4"/>
      <c r="ABE285" s="4"/>
      <c r="ABF285" s="4"/>
      <c r="ABG285" s="4"/>
      <c r="ABH285" s="4"/>
      <c r="ABI285" s="4"/>
      <c r="ABJ285" s="4"/>
      <c r="ABK285" s="4"/>
      <c r="ABL285" s="4"/>
      <c r="ABM285" s="4"/>
      <c r="ABN285" s="4"/>
      <c r="ABO285" s="4"/>
      <c r="ABP285" s="4"/>
      <c r="ABQ285" s="4"/>
      <c r="ABR285" s="4"/>
      <c r="ABS285" s="4"/>
      <c r="ABT285" s="4"/>
      <c r="ABU285" s="4"/>
      <c r="ABV285" s="4"/>
      <c r="ABW285" s="4"/>
      <c r="ABX285" s="4"/>
      <c r="ABY285" s="4"/>
      <c r="ABZ285" s="4"/>
      <c r="ACA285" s="4"/>
      <c r="ACB285" s="4"/>
      <c r="ACC285" s="4"/>
      <c r="ACD285" s="4"/>
      <c r="ACE285" s="4"/>
      <c r="ACF285" s="4"/>
      <c r="ACG285" s="4"/>
      <c r="ACH285" s="4"/>
      <c r="ACI285" s="4"/>
      <c r="ACJ285" s="4"/>
      <c r="ACK285" s="4"/>
      <c r="ACL285" s="4"/>
      <c r="ACM285" s="4"/>
      <c r="ACN285" s="4"/>
      <c r="ACO285" s="4"/>
      <c r="ACP285" s="4"/>
      <c r="ACQ285" s="4"/>
      <c r="ACR285" s="4"/>
      <c r="ACS285" s="4"/>
      <c r="ACT285" s="4"/>
      <c r="ACU285" s="4"/>
      <c r="ACV285" s="4"/>
      <c r="ACW285" s="4"/>
      <c r="ACX285" s="4"/>
      <c r="ACY285" s="4"/>
      <c r="ACZ285" s="4"/>
      <c r="ADA285" s="4"/>
      <c r="ADB285" s="4"/>
      <c r="ADC285" s="4"/>
      <c r="ADD285" s="4"/>
      <c r="ADE285" s="4"/>
      <c r="ADF285" s="4"/>
      <c r="ADG285" s="4"/>
      <c r="ADH285" s="4"/>
      <c r="ADI285" s="4"/>
      <c r="ADJ285" s="4"/>
      <c r="ADK285" s="4"/>
      <c r="ADL285" s="4"/>
      <c r="ADM285" s="4"/>
      <c r="ADN285" s="4"/>
      <c r="ADO285" s="4"/>
      <c r="ADP285" s="4"/>
      <c r="ADQ285" s="4"/>
      <c r="ADR285" s="4"/>
      <c r="ADS285" s="4"/>
      <c r="ADT285" s="4"/>
      <c r="ADU285" s="4"/>
      <c r="ADV285" s="4"/>
      <c r="ADW285" s="4"/>
      <c r="ADX285" s="4"/>
      <c r="ADY285" s="4"/>
      <c r="ADZ285" s="4"/>
      <c r="AEA285" s="4"/>
      <c r="AEB285" s="4"/>
      <c r="AEC285" s="4"/>
      <c r="AED285" s="4"/>
      <c r="AEE285" s="4"/>
      <c r="AEF285" s="4"/>
      <c r="AEG285" s="4"/>
      <c r="AEH285" s="4"/>
      <c r="AEI285" s="4"/>
      <c r="AEJ285" s="4"/>
      <c r="AEK285" s="4"/>
      <c r="AEL285" s="4"/>
      <c r="AEM285" s="4"/>
      <c r="AEN285" s="4"/>
      <c r="AEO285" s="4"/>
      <c r="AEP285" s="4"/>
      <c r="AEQ285" s="4"/>
      <c r="AER285" s="4"/>
      <c r="AES285" s="4"/>
      <c r="AET285" s="4"/>
      <c r="AEU285" s="4"/>
      <c r="AEV285" s="4"/>
      <c r="AEW285" s="4"/>
      <c r="AEX285" s="4"/>
      <c r="AEY285" s="4"/>
      <c r="AEZ285" s="4"/>
      <c r="AFA285" s="4"/>
      <c r="AFB285" s="4"/>
      <c r="AFC285" s="4"/>
      <c r="AFD285" s="4"/>
      <c r="AFE285" s="4"/>
      <c r="AFF285" s="4"/>
      <c r="AFG285" s="4"/>
      <c r="AFH285" s="4"/>
      <c r="AFI285" s="4"/>
      <c r="AFJ285" s="4"/>
      <c r="AFK285" s="4"/>
      <c r="AFL285" s="4"/>
      <c r="AFM285" s="4"/>
      <c r="AFN285" s="4"/>
      <c r="AFO285" s="4"/>
      <c r="AFP285" s="4"/>
      <c r="AFQ285" s="4"/>
      <c r="AFR285" s="4"/>
      <c r="AFS285" s="4"/>
      <c r="AFT285" s="4"/>
      <c r="AFU285" s="4"/>
      <c r="AFV285" s="4"/>
      <c r="AFW285" s="4"/>
      <c r="AFX285" s="4"/>
      <c r="AFY285" s="4"/>
      <c r="AFZ285" s="4"/>
      <c r="AGA285" s="4"/>
      <c r="AGB285" s="4"/>
      <c r="AGC285" s="4"/>
      <c r="AGD285" s="4"/>
      <c r="AGE285" s="4"/>
      <c r="AGF285" s="4"/>
      <c r="AGG285" s="4"/>
      <c r="AGH285" s="4"/>
      <c r="AGI285" s="4"/>
      <c r="AGJ285" s="4"/>
      <c r="AGK285" s="4"/>
      <c r="AGL285" s="4"/>
      <c r="AGM285" s="4"/>
      <c r="AGN285" s="4"/>
      <c r="AGO285" s="4"/>
      <c r="AGP285" s="4"/>
      <c r="AGQ285" s="4"/>
      <c r="AGR285" s="4"/>
      <c r="AGS285" s="4"/>
      <c r="AGT285" s="4"/>
      <c r="AGU285" s="4"/>
      <c r="AGV285" s="4"/>
      <c r="AGW285" s="4"/>
      <c r="AGX285" s="4"/>
      <c r="AGY285" s="4"/>
      <c r="AGZ285" s="4"/>
      <c r="AHA285" s="4"/>
      <c r="AHB285" s="4"/>
      <c r="AHC285" s="4"/>
      <c r="AHD285" s="4"/>
      <c r="AHE285" s="4"/>
      <c r="AHF285" s="4"/>
      <c r="AHG285" s="4"/>
      <c r="AHH285" s="4"/>
      <c r="AHI285" s="4"/>
      <c r="AHJ285" s="4"/>
      <c r="AHK285" s="4"/>
      <c r="AHL285" s="4"/>
      <c r="AHM285" s="4"/>
      <c r="AHN285" s="4"/>
      <c r="AHO285" s="4"/>
      <c r="AHP285" s="4"/>
      <c r="AHQ285" s="4"/>
      <c r="AHR285" s="4"/>
      <c r="AHS285" s="4"/>
      <c r="AHT285" s="4"/>
      <c r="AHU285" s="4"/>
      <c r="AHV285" s="4"/>
      <c r="AHW285" s="4"/>
      <c r="AHX285" s="4"/>
      <c r="AHY285" s="4"/>
      <c r="AHZ285" s="4"/>
      <c r="AIA285" s="4"/>
      <c r="AIB285" s="4"/>
      <c r="AIC285" s="4"/>
      <c r="AID285" s="4"/>
      <c r="AIE285" s="4"/>
      <c r="AIF285" s="4"/>
      <c r="AIG285" s="4"/>
      <c r="AIH285" s="4"/>
      <c r="AII285" s="4"/>
      <c r="AIJ285" s="4"/>
      <c r="AIK285" s="4"/>
      <c r="AIL285" s="4"/>
      <c r="AIM285" s="4"/>
      <c r="AIN285" s="4"/>
      <c r="AIO285" s="4"/>
      <c r="AIP285" s="4"/>
      <c r="AIQ285" s="4"/>
      <c r="AIR285" s="4"/>
      <c r="AIS285" s="4"/>
      <c r="AIT285" s="4"/>
      <c r="AIU285" s="4"/>
      <c r="AIV285" s="4"/>
      <c r="AIW285" s="4"/>
      <c r="AIX285" s="4"/>
      <c r="AIY285" s="4"/>
      <c r="AIZ285" s="4"/>
      <c r="AJA285" s="4"/>
      <c r="AJB285" s="4"/>
      <c r="AJC285" s="4"/>
      <c r="AJD285" s="4"/>
      <c r="AJE285" s="4"/>
      <c r="AJF285" s="4"/>
      <c r="AJG285" s="4"/>
      <c r="AJH285" s="4"/>
      <c r="AJI285" s="4"/>
      <c r="AJJ285" s="4"/>
      <c r="AJK285" s="4"/>
      <c r="AJL285" s="4"/>
      <c r="AJM285" s="4"/>
      <c r="AJN285" s="4"/>
      <c r="AJO285" s="4"/>
      <c r="AJP285" s="4"/>
      <c r="AJQ285" s="4"/>
      <c r="AJR285" s="4"/>
      <c r="AJS285" s="4"/>
      <c r="AJT285" s="4"/>
      <c r="AJU285" s="4"/>
      <c r="AJV285" s="4"/>
      <c r="AJW285" s="4"/>
      <c r="AJX285" s="4"/>
      <c r="AJY285" s="4"/>
      <c r="AJZ285" s="4"/>
      <c r="AKA285" s="4"/>
      <c r="AKB285" s="4"/>
      <c r="AKC285" s="4"/>
      <c r="AKD285" s="4"/>
      <c r="AKE285" s="4"/>
      <c r="AKF285" s="4"/>
      <c r="AKG285" s="4"/>
      <c r="AKH285" s="4"/>
      <c r="AKI285" s="4"/>
      <c r="AKJ285" s="4"/>
      <c r="AKK285" s="4"/>
      <c r="AKL285" s="4"/>
      <c r="AKM285" s="4"/>
      <c r="AKN285" s="4"/>
      <c r="AKO285" s="4"/>
      <c r="AKP285" s="4"/>
      <c r="AKQ285" s="4"/>
      <c r="AKR285" s="4"/>
      <c r="AKS285" s="4"/>
      <c r="AKT285" s="4"/>
      <c r="AKU285" s="4"/>
      <c r="AKV285" s="4"/>
      <c r="AKW285" s="4"/>
      <c r="AKX285" s="4"/>
      <c r="AKY285" s="4"/>
      <c r="AKZ285" s="4"/>
      <c r="ALA285" s="4"/>
      <c r="ALB285" s="4"/>
      <c r="ALC285" s="4"/>
      <c r="ALD285" s="4"/>
      <c r="ALE285" s="4"/>
      <c r="ALF285" s="4"/>
      <c r="ALG285" s="4"/>
      <c r="ALH285" s="4"/>
      <c r="ALI285" s="4"/>
      <c r="ALJ285" s="4"/>
      <c r="ALK285" s="4"/>
      <c r="ALL285" s="4"/>
      <c r="ALM285" s="4"/>
      <c r="ALN285" s="4"/>
      <c r="ALO285" s="4"/>
      <c r="ALP285" s="4"/>
      <c r="ALQ285" s="4"/>
      <c r="ALR285" s="4"/>
      <c r="ALS285" s="4"/>
      <c r="ALT285" s="4"/>
      <c r="ALU285" s="4"/>
      <c r="ALV285" s="4"/>
      <c r="ALW285" s="4"/>
      <c r="ALX285" s="4"/>
      <c r="ALY285" s="4"/>
      <c r="ALZ285" s="4"/>
      <c r="AMA285" s="4"/>
      <c r="AMB285" s="4"/>
      <c r="AMC285" s="4"/>
      <c r="AMD285" s="4"/>
      <c r="AME285" s="4"/>
      <c r="AMF285" s="4"/>
      <c r="AMG285" s="4"/>
      <c r="AMH285" s="4"/>
      <c r="AMI285" s="4"/>
      <c r="AMJ285" s="4"/>
    </row>
    <row r="286" spans="1:1024" ht="17" customHeight="1">
      <c r="A286" s="19" t="s">
        <v>1227</v>
      </c>
      <c r="B286" s="3">
        <f t="shared" si="9"/>
        <v>40</v>
      </c>
      <c r="C286" s="3">
        <f t="shared" si="10"/>
        <v>0</v>
      </c>
      <c r="D286" s="3">
        <v>0</v>
      </c>
      <c r="E286" s="3">
        <v>0</v>
      </c>
      <c r="G286" s="4"/>
      <c r="J286" s="4">
        <v>40</v>
      </c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  <c r="KR286" s="4"/>
      <c r="KS286" s="4"/>
      <c r="KT286" s="4"/>
      <c r="KU286" s="4"/>
      <c r="KV286" s="4"/>
      <c r="KW286" s="4"/>
      <c r="KX286" s="4"/>
      <c r="KY286" s="4"/>
      <c r="KZ286" s="4"/>
      <c r="LA286" s="4"/>
      <c r="LB286" s="4"/>
      <c r="LC286" s="4"/>
      <c r="LD286" s="4"/>
      <c r="LE286" s="4"/>
      <c r="LF286" s="4"/>
      <c r="LG286" s="4"/>
      <c r="LH286" s="4"/>
      <c r="LI286" s="4"/>
      <c r="LJ286" s="4"/>
      <c r="LK286" s="4"/>
      <c r="LL286" s="4"/>
      <c r="LM286" s="4"/>
      <c r="LN286" s="4"/>
      <c r="LO286" s="4"/>
      <c r="LP286" s="4"/>
      <c r="LQ286" s="4"/>
      <c r="LR286" s="4"/>
      <c r="LS286" s="4"/>
      <c r="LT286" s="4"/>
      <c r="LU286" s="4"/>
      <c r="LV286" s="4"/>
      <c r="LW286" s="4"/>
      <c r="LX286" s="4"/>
      <c r="LY286" s="4"/>
      <c r="LZ286" s="4"/>
      <c r="MA286" s="4"/>
      <c r="MB286" s="4"/>
      <c r="MC286" s="4"/>
      <c r="MD286" s="4"/>
      <c r="ME286" s="4"/>
      <c r="MF286" s="4"/>
      <c r="MG286" s="4"/>
      <c r="MH286" s="4"/>
      <c r="MI286" s="4"/>
      <c r="MJ286" s="4"/>
      <c r="MK286" s="4"/>
      <c r="ML286" s="4"/>
      <c r="MM286" s="4"/>
      <c r="MN286" s="4"/>
      <c r="MO286" s="4"/>
      <c r="MP286" s="4"/>
      <c r="MQ286" s="4"/>
      <c r="MR286" s="4"/>
      <c r="MS286" s="4"/>
      <c r="MT286" s="4"/>
      <c r="MU286" s="4"/>
      <c r="MV286" s="4"/>
      <c r="MW286" s="4"/>
      <c r="MX286" s="4"/>
      <c r="MY286" s="4"/>
      <c r="MZ286" s="4"/>
      <c r="NA286" s="4"/>
      <c r="NB286" s="4"/>
      <c r="NC286" s="4"/>
      <c r="ND286" s="4"/>
      <c r="NE286" s="4"/>
      <c r="NF286" s="4"/>
      <c r="NG286" s="4"/>
      <c r="NH286" s="4"/>
      <c r="NI286" s="4"/>
      <c r="NJ286" s="4"/>
      <c r="NK286" s="4"/>
      <c r="NL286" s="4"/>
      <c r="NM286" s="4"/>
      <c r="NN286" s="4"/>
      <c r="NO286" s="4"/>
      <c r="NP286" s="4"/>
      <c r="NQ286" s="4"/>
      <c r="NR286" s="4"/>
      <c r="NS286" s="4"/>
      <c r="NT286" s="4"/>
      <c r="NU286" s="4"/>
      <c r="NV286" s="4"/>
      <c r="NW286" s="4"/>
      <c r="NX286" s="4"/>
      <c r="NY286" s="4"/>
      <c r="NZ286" s="4"/>
      <c r="OA286" s="4"/>
      <c r="OB286" s="4"/>
      <c r="OC286" s="4"/>
      <c r="OD286" s="4"/>
      <c r="OE286" s="4"/>
      <c r="OF286" s="4"/>
      <c r="OG286" s="4"/>
      <c r="OH286" s="4"/>
      <c r="OI286" s="4"/>
      <c r="OJ286" s="4"/>
      <c r="OK286" s="4"/>
      <c r="OL286" s="4"/>
      <c r="OM286" s="4"/>
      <c r="ON286" s="4"/>
      <c r="OO286" s="4"/>
      <c r="OP286" s="4"/>
      <c r="OQ286" s="4"/>
      <c r="OR286" s="4"/>
      <c r="OS286" s="4"/>
      <c r="OT286" s="4"/>
      <c r="OU286" s="4"/>
      <c r="OV286" s="4"/>
      <c r="OW286" s="4"/>
      <c r="OX286" s="4"/>
      <c r="OY286" s="4"/>
      <c r="OZ286" s="4"/>
      <c r="PA286" s="4"/>
      <c r="PB286" s="4"/>
      <c r="PC286" s="4"/>
      <c r="PD286" s="4"/>
      <c r="PE286" s="4"/>
      <c r="PF286" s="4"/>
      <c r="PG286" s="4"/>
      <c r="PH286" s="4"/>
      <c r="PI286" s="4"/>
      <c r="PJ286" s="4"/>
      <c r="PK286" s="4"/>
      <c r="PL286" s="4"/>
      <c r="PM286" s="4"/>
      <c r="PN286" s="4"/>
      <c r="PO286" s="4"/>
      <c r="PP286" s="4"/>
      <c r="PQ286" s="4"/>
      <c r="PR286" s="4"/>
      <c r="PS286" s="4"/>
      <c r="PT286" s="4"/>
      <c r="PU286" s="4"/>
      <c r="PV286" s="4"/>
      <c r="PW286" s="4"/>
      <c r="PX286" s="4"/>
      <c r="PY286" s="4"/>
      <c r="PZ286" s="4"/>
      <c r="QA286" s="4"/>
      <c r="QB286" s="4"/>
      <c r="QC286" s="4"/>
      <c r="QD286" s="4"/>
      <c r="QE286" s="4"/>
      <c r="QF286" s="4"/>
      <c r="QG286" s="4"/>
      <c r="QH286" s="4"/>
      <c r="QI286" s="4"/>
      <c r="QJ286" s="4"/>
      <c r="QK286" s="4"/>
      <c r="QL286" s="4"/>
      <c r="QM286" s="4"/>
      <c r="QN286" s="4"/>
      <c r="QO286" s="4"/>
      <c r="QP286" s="4"/>
      <c r="QQ286" s="4"/>
      <c r="QR286" s="4"/>
      <c r="QS286" s="4"/>
      <c r="QT286" s="4"/>
      <c r="QU286" s="4"/>
      <c r="QV286" s="4"/>
      <c r="QW286" s="4"/>
      <c r="QX286" s="4"/>
      <c r="QY286" s="4"/>
      <c r="QZ286" s="4"/>
      <c r="RA286" s="4"/>
      <c r="RB286" s="4"/>
      <c r="RC286" s="4"/>
      <c r="RD286" s="4"/>
      <c r="RE286" s="4"/>
      <c r="RF286" s="4"/>
      <c r="RG286" s="4"/>
      <c r="RH286" s="4"/>
      <c r="RI286" s="4"/>
      <c r="RJ286" s="4"/>
      <c r="RK286" s="4"/>
      <c r="RL286" s="4"/>
      <c r="RM286" s="4"/>
      <c r="RN286" s="4"/>
      <c r="RO286" s="4"/>
      <c r="RP286" s="4"/>
      <c r="RQ286" s="4"/>
      <c r="RR286" s="4"/>
      <c r="RS286" s="4"/>
      <c r="RT286" s="4"/>
      <c r="RU286" s="4"/>
      <c r="RV286" s="4"/>
      <c r="RW286" s="4"/>
      <c r="RX286" s="4"/>
      <c r="RY286" s="4"/>
      <c r="RZ286" s="4"/>
      <c r="SA286" s="4"/>
      <c r="SB286" s="4"/>
      <c r="SC286" s="4"/>
      <c r="SD286" s="4"/>
      <c r="SE286" s="4"/>
      <c r="SF286" s="4"/>
      <c r="SG286" s="4"/>
      <c r="SH286" s="4"/>
      <c r="SI286" s="4"/>
      <c r="SJ286" s="4"/>
      <c r="SK286" s="4"/>
      <c r="SL286" s="4"/>
      <c r="SM286" s="4"/>
      <c r="SN286" s="4"/>
      <c r="SO286" s="4"/>
      <c r="SP286" s="4"/>
      <c r="SQ286" s="4"/>
      <c r="SR286" s="4"/>
      <c r="SS286" s="4"/>
      <c r="ST286" s="4"/>
      <c r="SU286" s="4"/>
      <c r="SV286" s="4"/>
      <c r="SW286" s="4"/>
      <c r="SX286" s="4"/>
      <c r="SY286" s="4"/>
      <c r="SZ286" s="4"/>
      <c r="TA286" s="4"/>
      <c r="TB286" s="4"/>
      <c r="TC286" s="4"/>
      <c r="TD286" s="4"/>
      <c r="TE286" s="4"/>
      <c r="TF286" s="4"/>
      <c r="TG286" s="4"/>
      <c r="TH286" s="4"/>
      <c r="TI286" s="4"/>
      <c r="TJ286" s="4"/>
      <c r="TK286" s="4"/>
      <c r="TL286" s="4"/>
      <c r="TM286" s="4"/>
      <c r="TN286" s="4"/>
      <c r="TO286" s="4"/>
      <c r="TP286" s="4"/>
      <c r="TQ286" s="4"/>
      <c r="TR286" s="4"/>
      <c r="TS286" s="4"/>
      <c r="TT286" s="4"/>
      <c r="TU286" s="4"/>
      <c r="TV286" s="4"/>
      <c r="TW286" s="4"/>
      <c r="TX286" s="4"/>
      <c r="TY286" s="4"/>
      <c r="TZ286" s="4"/>
      <c r="UA286" s="4"/>
      <c r="UB286" s="4"/>
      <c r="UC286" s="4"/>
      <c r="UD286" s="4"/>
      <c r="UE286" s="4"/>
      <c r="UF286" s="4"/>
      <c r="UG286" s="4"/>
      <c r="UH286" s="4"/>
      <c r="UI286" s="4"/>
      <c r="UJ286" s="4"/>
      <c r="UK286" s="4"/>
      <c r="UL286" s="4"/>
      <c r="UM286" s="4"/>
      <c r="UN286" s="4"/>
      <c r="UO286" s="4"/>
      <c r="UP286" s="4"/>
      <c r="UQ286" s="4"/>
      <c r="UR286" s="4"/>
      <c r="US286" s="4"/>
      <c r="UT286" s="4"/>
      <c r="UU286" s="4"/>
      <c r="UV286" s="4"/>
      <c r="UW286" s="4"/>
      <c r="UX286" s="4"/>
      <c r="UY286" s="4"/>
      <c r="UZ286" s="4"/>
      <c r="VA286" s="4"/>
      <c r="VB286" s="4"/>
      <c r="VC286" s="4"/>
      <c r="VD286" s="4"/>
      <c r="VE286" s="4"/>
      <c r="VF286" s="4"/>
      <c r="VG286" s="4"/>
      <c r="VH286" s="4"/>
      <c r="VI286" s="4"/>
      <c r="VJ286" s="4"/>
      <c r="VK286" s="4"/>
      <c r="VL286" s="4"/>
      <c r="VM286" s="4"/>
      <c r="VN286" s="4"/>
      <c r="VO286" s="4"/>
      <c r="VP286" s="4"/>
      <c r="VQ286" s="4"/>
      <c r="VR286" s="4"/>
      <c r="VS286" s="4"/>
      <c r="VT286" s="4"/>
      <c r="VU286" s="4"/>
      <c r="VV286" s="4"/>
      <c r="VW286" s="4"/>
      <c r="VX286" s="4"/>
      <c r="VY286" s="4"/>
      <c r="VZ286" s="4"/>
      <c r="WA286" s="4"/>
      <c r="WB286" s="4"/>
      <c r="WC286" s="4"/>
      <c r="WD286" s="4"/>
      <c r="WE286" s="4"/>
      <c r="WF286" s="4"/>
      <c r="WG286" s="4"/>
      <c r="WH286" s="4"/>
      <c r="WI286" s="4"/>
      <c r="WJ286" s="4"/>
      <c r="WK286" s="4"/>
      <c r="WL286" s="4"/>
      <c r="WM286" s="4"/>
      <c r="WN286" s="4"/>
      <c r="WO286" s="4"/>
      <c r="WP286" s="4"/>
      <c r="WQ286" s="4"/>
      <c r="WR286" s="4"/>
      <c r="WS286" s="4"/>
      <c r="WT286" s="4"/>
      <c r="WU286" s="4"/>
      <c r="WV286" s="4"/>
      <c r="WW286" s="4"/>
      <c r="WX286" s="4"/>
      <c r="WY286" s="4"/>
      <c r="WZ286" s="4"/>
      <c r="XA286" s="4"/>
      <c r="XB286" s="4"/>
      <c r="XC286" s="4"/>
      <c r="XD286" s="4"/>
      <c r="XE286" s="4"/>
      <c r="XF286" s="4"/>
      <c r="XG286" s="4"/>
      <c r="XH286" s="4"/>
      <c r="XI286" s="4"/>
      <c r="XJ286" s="4"/>
      <c r="XK286" s="4"/>
      <c r="XL286" s="4"/>
      <c r="XM286" s="4"/>
      <c r="XN286" s="4"/>
      <c r="XO286" s="4"/>
      <c r="XP286" s="4"/>
      <c r="XQ286" s="4"/>
      <c r="XR286" s="4"/>
      <c r="XS286" s="4"/>
      <c r="XT286" s="4"/>
      <c r="XU286" s="4"/>
      <c r="XV286" s="4"/>
      <c r="XW286" s="4"/>
      <c r="XX286" s="4"/>
      <c r="XY286" s="4"/>
      <c r="XZ286" s="4"/>
      <c r="YA286" s="4"/>
      <c r="YB286" s="4"/>
      <c r="YC286" s="4"/>
      <c r="YD286" s="4"/>
      <c r="YE286" s="4"/>
      <c r="YF286" s="4"/>
      <c r="YG286" s="4"/>
      <c r="YH286" s="4"/>
      <c r="YI286" s="4"/>
      <c r="YJ286" s="4"/>
      <c r="YK286" s="4"/>
      <c r="YL286" s="4"/>
      <c r="YM286" s="4"/>
      <c r="YN286" s="4"/>
      <c r="YO286" s="4"/>
      <c r="YP286" s="4"/>
      <c r="YQ286" s="4"/>
      <c r="YR286" s="4"/>
      <c r="YS286" s="4"/>
      <c r="YT286" s="4"/>
      <c r="YU286" s="4"/>
      <c r="YV286" s="4"/>
      <c r="YW286" s="4"/>
      <c r="YX286" s="4"/>
      <c r="YY286" s="4"/>
      <c r="YZ286" s="4"/>
      <c r="ZA286" s="4"/>
      <c r="ZB286" s="4"/>
      <c r="ZC286" s="4"/>
      <c r="ZD286" s="4"/>
      <c r="ZE286" s="4"/>
      <c r="ZF286" s="4"/>
      <c r="ZG286" s="4"/>
      <c r="ZH286" s="4"/>
      <c r="ZI286" s="4"/>
      <c r="ZJ286" s="4"/>
      <c r="ZK286" s="4"/>
      <c r="ZL286" s="4"/>
      <c r="ZM286" s="4"/>
      <c r="ZN286" s="4"/>
      <c r="ZO286" s="4"/>
      <c r="ZP286" s="4"/>
      <c r="ZQ286" s="4"/>
      <c r="ZR286" s="4"/>
      <c r="ZS286" s="4"/>
      <c r="ZT286" s="4"/>
      <c r="ZU286" s="4"/>
      <c r="ZV286" s="4"/>
      <c r="ZW286" s="4"/>
      <c r="ZX286" s="4"/>
      <c r="ZY286" s="4"/>
      <c r="ZZ286" s="4"/>
      <c r="AAA286" s="4"/>
      <c r="AAB286" s="4"/>
      <c r="AAC286" s="4"/>
      <c r="AAD286" s="4"/>
      <c r="AAE286" s="4"/>
      <c r="AAF286" s="4"/>
      <c r="AAG286" s="4"/>
      <c r="AAH286" s="4"/>
      <c r="AAI286" s="4"/>
      <c r="AAJ286" s="4"/>
      <c r="AAK286" s="4"/>
      <c r="AAL286" s="4"/>
      <c r="AAM286" s="4"/>
      <c r="AAN286" s="4"/>
      <c r="AAO286" s="4"/>
      <c r="AAP286" s="4"/>
      <c r="AAQ286" s="4"/>
      <c r="AAR286" s="4"/>
      <c r="AAS286" s="4"/>
      <c r="AAT286" s="4"/>
      <c r="AAU286" s="4"/>
      <c r="AAV286" s="4"/>
      <c r="AAW286" s="4"/>
      <c r="AAX286" s="4"/>
      <c r="AAY286" s="4"/>
      <c r="AAZ286" s="4"/>
      <c r="ABA286" s="4"/>
      <c r="ABB286" s="4"/>
      <c r="ABC286" s="4"/>
      <c r="ABD286" s="4"/>
      <c r="ABE286" s="4"/>
      <c r="ABF286" s="4"/>
      <c r="ABG286" s="4"/>
      <c r="ABH286" s="4"/>
      <c r="ABI286" s="4"/>
      <c r="ABJ286" s="4"/>
      <c r="ABK286" s="4"/>
      <c r="ABL286" s="4"/>
      <c r="ABM286" s="4"/>
      <c r="ABN286" s="4"/>
      <c r="ABO286" s="4"/>
      <c r="ABP286" s="4"/>
      <c r="ABQ286" s="4"/>
      <c r="ABR286" s="4"/>
      <c r="ABS286" s="4"/>
      <c r="ABT286" s="4"/>
      <c r="ABU286" s="4"/>
      <c r="ABV286" s="4"/>
      <c r="ABW286" s="4"/>
      <c r="ABX286" s="4"/>
      <c r="ABY286" s="4"/>
      <c r="ABZ286" s="4"/>
      <c r="ACA286" s="4"/>
      <c r="ACB286" s="4"/>
      <c r="ACC286" s="4"/>
      <c r="ACD286" s="4"/>
      <c r="ACE286" s="4"/>
      <c r="ACF286" s="4"/>
      <c r="ACG286" s="4"/>
      <c r="ACH286" s="4"/>
      <c r="ACI286" s="4"/>
      <c r="ACJ286" s="4"/>
      <c r="ACK286" s="4"/>
      <c r="ACL286" s="4"/>
      <c r="ACM286" s="4"/>
      <c r="ACN286" s="4"/>
      <c r="ACO286" s="4"/>
      <c r="ACP286" s="4"/>
      <c r="ACQ286" s="4"/>
      <c r="ACR286" s="4"/>
      <c r="ACS286" s="4"/>
      <c r="ACT286" s="4"/>
      <c r="ACU286" s="4"/>
      <c r="ACV286" s="4"/>
      <c r="ACW286" s="4"/>
      <c r="ACX286" s="4"/>
      <c r="ACY286" s="4"/>
      <c r="ACZ286" s="4"/>
      <c r="ADA286" s="4"/>
      <c r="ADB286" s="4"/>
      <c r="ADC286" s="4"/>
      <c r="ADD286" s="4"/>
      <c r="ADE286" s="4"/>
      <c r="ADF286" s="4"/>
      <c r="ADG286" s="4"/>
      <c r="ADH286" s="4"/>
      <c r="ADI286" s="4"/>
      <c r="ADJ286" s="4"/>
      <c r="ADK286" s="4"/>
      <c r="ADL286" s="4"/>
      <c r="ADM286" s="4"/>
      <c r="ADN286" s="4"/>
      <c r="ADO286" s="4"/>
      <c r="ADP286" s="4"/>
      <c r="ADQ286" s="4"/>
      <c r="ADR286" s="4"/>
      <c r="ADS286" s="4"/>
      <c r="ADT286" s="4"/>
      <c r="ADU286" s="4"/>
      <c r="ADV286" s="4"/>
      <c r="ADW286" s="4"/>
      <c r="ADX286" s="4"/>
      <c r="ADY286" s="4"/>
      <c r="ADZ286" s="4"/>
      <c r="AEA286" s="4"/>
      <c r="AEB286" s="4"/>
      <c r="AEC286" s="4"/>
      <c r="AED286" s="4"/>
      <c r="AEE286" s="4"/>
      <c r="AEF286" s="4"/>
      <c r="AEG286" s="4"/>
      <c r="AEH286" s="4"/>
      <c r="AEI286" s="4"/>
      <c r="AEJ286" s="4"/>
      <c r="AEK286" s="4"/>
      <c r="AEL286" s="4"/>
      <c r="AEM286" s="4"/>
      <c r="AEN286" s="4"/>
      <c r="AEO286" s="4"/>
      <c r="AEP286" s="4"/>
      <c r="AEQ286" s="4"/>
      <c r="AER286" s="4"/>
      <c r="AES286" s="4"/>
      <c r="AET286" s="4"/>
      <c r="AEU286" s="4"/>
      <c r="AEV286" s="4"/>
      <c r="AEW286" s="4"/>
      <c r="AEX286" s="4"/>
      <c r="AEY286" s="4"/>
      <c r="AEZ286" s="4"/>
      <c r="AFA286" s="4"/>
      <c r="AFB286" s="4"/>
      <c r="AFC286" s="4"/>
      <c r="AFD286" s="4"/>
      <c r="AFE286" s="4"/>
      <c r="AFF286" s="4"/>
      <c r="AFG286" s="4"/>
      <c r="AFH286" s="4"/>
      <c r="AFI286" s="4"/>
      <c r="AFJ286" s="4"/>
      <c r="AFK286" s="4"/>
      <c r="AFL286" s="4"/>
      <c r="AFM286" s="4"/>
      <c r="AFN286" s="4"/>
      <c r="AFO286" s="4"/>
      <c r="AFP286" s="4"/>
      <c r="AFQ286" s="4"/>
      <c r="AFR286" s="4"/>
      <c r="AFS286" s="4"/>
      <c r="AFT286" s="4"/>
      <c r="AFU286" s="4"/>
      <c r="AFV286" s="4"/>
      <c r="AFW286" s="4"/>
      <c r="AFX286" s="4"/>
      <c r="AFY286" s="4"/>
      <c r="AFZ286" s="4"/>
      <c r="AGA286" s="4"/>
      <c r="AGB286" s="4"/>
      <c r="AGC286" s="4"/>
      <c r="AGD286" s="4"/>
      <c r="AGE286" s="4"/>
      <c r="AGF286" s="4"/>
      <c r="AGG286" s="4"/>
      <c r="AGH286" s="4"/>
      <c r="AGI286" s="4"/>
      <c r="AGJ286" s="4"/>
      <c r="AGK286" s="4"/>
      <c r="AGL286" s="4"/>
      <c r="AGM286" s="4"/>
      <c r="AGN286" s="4"/>
      <c r="AGO286" s="4"/>
      <c r="AGP286" s="4"/>
      <c r="AGQ286" s="4"/>
      <c r="AGR286" s="4"/>
      <c r="AGS286" s="4"/>
      <c r="AGT286" s="4"/>
      <c r="AGU286" s="4"/>
      <c r="AGV286" s="4"/>
      <c r="AGW286" s="4"/>
      <c r="AGX286" s="4"/>
      <c r="AGY286" s="4"/>
      <c r="AGZ286" s="4"/>
      <c r="AHA286" s="4"/>
      <c r="AHB286" s="4"/>
      <c r="AHC286" s="4"/>
      <c r="AHD286" s="4"/>
      <c r="AHE286" s="4"/>
      <c r="AHF286" s="4"/>
      <c r="AHG286" s="4"/>
      <c r="AHH286" s="4"/>
      <c r="AHI286" s="4"/>
      <c r="AHJ286" s="4"/>
      <c r="AHK286" s="4"/>
      <c r="AHL286" s="4"/>
      <c r="AHM286" s="4"/>
      <c r="AHN286" s="4"/>
      <c r="AHO286" s="4"/>
      <c r="AHP286" s="4"/>
      <c r="AHQ286" s="4"/>
      <c r="AHR286" s="4"/>
      <c r="AHS286" s="4"/>
      <c r="AHT286" s="4"/>
      <c r="AHU286" s="4"/>
      <c r="AHV286" s="4"/>
      <c r="AHW286" s="4"/>
      <c r="AHX286" s="4"/>
      <c r="AHY286" s="4"/>
      <c r="AHZ286" s="4"/>
      <c r="AIA286" s="4"/>
      <c r="AIB286" s="4"/>
      <c r="AIC286" s="4"/>
      <c r="AID286" s="4"/>
      <c r="AIE286" s="4"/>
      <c r="AIF286" s="4"/>
      <c r="AIG286" s="4"/>
      <c r="AIH286" s="4"/>
      <c r="AII286" s="4"/>
      <c r="AIJ286" s="4"/>
      <c r="AIK286" s="4"/>
      <c r="AIL286" s="4"/>
      <c r="AIM286" s="4"/>
      <c r="AIN286" s="4"/>
      <c r="AIO286" s="4"/>
      <c r="AIP286" s="4"/>
      <c r="AIQ286" s="4"/>
      <c r="AIR286" s="4"/>
      <c r="AIS286" s="4"/>
      <c r="AIT286" s="4"/>
      <c r="AIU286" s="4"/>
      <c r="AIV286" s="4"/>
      <c r="AIW286" s="4"/>
      <c r="AIX286" s="4"/>
      <c r="AIY286" s="4"/>
      <c r="AIZ286" s="4"/>
      <c r="AJA286" s="4"/>
      <c r="AJB286" s="4"/>
      <c r="AJC286" s="4"/>
      <c r="AJD286" s="4"/>
      <c r="AJE286" s="4"/>
      <c r="AJF286" s="4"/>
      <c r="AJG286" s="4"/>
      <c r="AJH286" s="4"/>
      <c r="AJI286" s="4"/>
      <c r="AJJ286" s="4"/>
      <c r="AJK286" s="4"/>
      <c r="AJL286" s="4"/>
      <c r="AJM286" s="4"/>
      <c r="AJN286" s="4"/>
      <c r="AJO286" s="4"/>
      <c r="AJP286" s="4"/>
      <c r="AJQ286" s="4"/>
      <c r="AJR286" s="4"/>
      <c r="AJS286" s="4"/>
      <c r="AJT286" s="4"/>
      <c r="AJU286" s="4"/>
      <c r="AJV286" s="4"/>
      <c r="AJW286" s="4"/>
      <c r="AJX286" s="4"/>
      <c r="AJY286" s="4"/>
      <c r="AJZ286" s="4"/>
      <c r="AKA286" s="4"/>
      <c r="AKB286" s="4"/>
      <c r="AKC286" s="4"/>
      <c r="AKD286" s="4"/>
      <c r="AKE286" s="4"/>
      <c r="AKF286" s="4"/>
      <c r="AKG286" s="4"/>
      <c r="AKH286" s="4"/>
      <c r="AKI286" s="4"/>
      <c r="AKJ286" s="4"/>
      <c r="AKK286" s="4"/>
      <c r="AKL286" s="4"/>
      <c r="AKM286" s="4"/>
      <c r="AKN286" s="4"/>
      <c r="AKO286" s="4"/>
      <c r="AKP286" s="4"/>
      <c r="AKQ286" s="4"/>
      <c r="AKR286" s="4"/>
      <c r="AKS286" s="4"/>
      <c r="AKT286" s="4"/>
      <c r="AKU286" s="4"/>
      <c r="AKV286" s="4"/>
      <c r="AKW286" s="4"/>
      <c r="AKX286" s="4"/>
      <c r="AKY286" s="4"/>
      <c r="AKZ286" s="4"/>
      <c r="ALA286" s="4"/>
      <c r="ALB286" s="4"/>
      <c r="ALC286" s="4"/>
      <c r="ALD286" s="4"/>
      <c r="ALE286" s="4"/>
      <c r="ALF286" s="4"/>
      <c r="ALG286" s="4"/>
      <c r="ALH286" s="4"/>
      <c r="ALI286" s="4"/>
      <c r="ALJ286" s="4"/>
      <c r="ALK286" s="4"/>
      <c r="ALL286" s="4"/>
      <c r="ALM286" s="4"/>
      <c r="ALN286" s="4"/>
      <c r="ALO286" s="4"/>
      <c r="ALP286" s="4"/>
      <c r="ALQ286" s="4"/>
      <c r="ALR286" s="4"/>
      <c r="ALS286" s="4"/>
      <c r="ALT286" s="4"/>
      <c r="ALU286" s="4"/>
      <c r="ALV286" s="4"/>
      <c r="ALW286" s="4"/>
      <c r="ALX286" s="4"/>
      <c r="ALY286" s="4"/>
      <c r="ALZ286" s="4"/>
      <c r="AMA286" s="4"/>
      <c r="AMB286" s="4"/>
      <c r="AMC286" s="4"/>
      <c r="AMD286" s="4"/>
      <c r="AME286" s="4"/>
      <c r="AMF286" s="4"/>
      <c r="AMG286" s="4"/>
      <c r="AMH286" s="4"/>
      <c r="AMI286" s="4"/>
      <c r="AMJ286" s="4"/>
    </row>
    <row r="287" spans="1:1024" ht="17" customHeight="1">
      <c r="A287" s="19" t="s">
        <v>1228</v>
      </c>
      <c r="B287" s="3">
        <f t="shared" si="9"/>
        <v>40</v>
      </c>
      <c r="C287" s="3">
        <f t="shared" si="10"/>
        <v>0</v>
      </c>
      <c r="D287" s="3">
        <v>0</v>
      </c>
      <c r="E287" s="3">
        <v>0</v>
      </c>
      <c r="G287" s="4"/>
      <c r="K287" s="4">
        <v>40</v>
      </c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4"/>
      <c r="KI287" s="4"/>
      <c r="KJ287" s="4"/>
      <c r="KK287" s="4"/>
      <c r="KL287" s="4"/>
      <c r="KM287" s="4"/>
      <c r="KN287" s="4"/>
      <c r="KO287" s="4"/>
      <c r="KP287" s="4"/>
      <c r="KQ287" s="4"/>
      <c r="KR287" s="4"/>
      <c r="KS287" s="4"/>
      <c r="KT287" s="4"/>
      <c r="KU287" s="4"/>
      <c r="KV287" s="4"/>
      <c r="KW287" s="4"/>
      <c r="KX287" s="4"/>
      <c r="KY287" s="4"/>
      <c r="KZ287" s="4"/>
      <c r="LA287" s="4"/>
      <c r="LB287" s="4"/>
      <c r="LC287" s="4"/>
      <c r="LD287" s="4"/>
      <c r="LE287" s="4"/>
      <c r="LF287" s="4"/>
      <c r="LG287" s="4"/>
      <c r="LH287" s="4"/>
      <c r="LI287" s="4"/>
      <c r="LJ287" s="4"/>
      <c r="LK287" s="4"/>
      <c r="LL287" s="4"/>
      <c r="LM287" s="4"/>
      <c r="LN287" s="4"/>
      <c r="LO287" s="4"/>
      <c r="LP287" s="4"/>
      <c r="LQ287" s="4"/>
      <c r="LR287" s="4"/>
      <c r="LS287" s="4"/>
      <c r="LT287" s="4"/>
      <c r="LU287" s="4"/>
      <c r="LV287" s="4"/>
      <c r="LW287" s="4"/>
      <c r="LX287" s="4"/>
      <c r="LY287" s="4"/>
      <c r="LZ287" s="4"/>
      <c r="MA287" s="4"/>
      <c r="MB287" s="4"/>
      <c r="MC287" s="4"/>
      <c r="MD287" s="4"/>
      <c r="ME287" s="4"/>
      <c r="MF287" s="4"/>
      <c r="MG287" s="4"/>
      <c r="MH287" s="4"/>
      <c r="MI287" s="4"/>
      <c r="MJ287" s="4"/>
      <c r="MK287" s="4"/>
      <c r="ML287" s="4"/>
      <c r="MM287" s="4"/>
      <c r="MN287" s="4"/>
      <c r="MO287" s="4"/>
      <c r="MP287" s="4"/>
      <c r="MQ287" s="4"/>
      <c r="MR287" s="4"/>
      <c r="MS287" s="4"/>
      <c r="MT287" s="4"/>
      <c r="MU287" s="4"/>
      <c r="MV287" s="4"/>
      <c r="MW287" s="4"/>
      <c r="MX287" s="4"/>
      <c r="MY287" s="4"/>
      <c r="MZ287" s="4"/>
      <c r="NA287" s="4"/>
      <c r="NB287" s="4"/>
      <c r="NC287" s="4"/>
      <c r="ND287" s="4"/>
      <c r="NE287" s="4"/>
      <c r="NF287" s="4"/>
      <c r="NG287" s="4"/>
      <c r="NH287" s="4"/>
      <c r="NI287" s="4"/>
      <c r="NJ287" s="4"/>
      <c r="NK287" s="4"/>
      <c r="NL287" s="4"/>
      <c r="NM287" s="4"/>
      <c r="NN287" s="4"/>
      <c r="NO287" s="4"/>
      <c r="NP287" s="4"/>
      <c r="NQ287" s="4"/>
      <c r="NR287" s="4"/>
      <c r="NS287" s="4"/>
      <c r="NT287" s="4"/>
      <c r="NU287" s="4"/>
      <c r="NV287" s="4"/>
      <c r="NW287" s="4"/>
      <c r="NX287" s="4"/>
      <c r="NY287" s="4"/>
      <c r="NZ287" s="4"/>
      <c r="OA287" s="4"/>
      <c r="OB287" s="4"/>
      <c r="OC287" s="4"/>
      <c r="OD287" s="4"/>
      <c r="OE287" s="4"/>
      <c r="OF287" s="4"/>
      <c r="OG287" s="4"/>
      <c r="OH287" s="4"/>
      <c r="OI287" s="4"/>
      <c r="OJ287" s="4"/>
      <c r="OK287" s="4"/>
      <c r="OL287" s="4"/>
      <c r="OM287" s="4"/>
      <c r="ON287" s="4"/>
      <c r="OO287" s="4"/>
      <c r="OP287" s="4"/>
      <c r="OQ287" s="4"/>
      <c r="OR287" s="4"/>
      <c r="OS287" s="4"/>
      <c r="OT287" s="4"/>
      <c r="OU287" s="4"/>
      <c r="OV287" s="4"/>
      <c r="OW287" s="4"/>
      <c r="OX287" s="4"/>
      <c r="OY287" s="4"/>
      <c r="OZ287" s="4"/>
      <c r="PA287" s="4"/>
      <c r="PB287" s="4"/>
      <c r="PC287" s="4"/>
      <c r="PD287" s="4"/>
      <c r="PE287" s="4"/>
      <c r="PF287" s="4"/>
      <c r="PG287" s="4"/>
      <c r="PH287" s="4"/>
      <c r="PI287" s="4"/>
      <c r="PJ287" s="4"/>
      <c r="PK287" s="4"/>
      <c r="PL287" s="4"/>
      <c r="PM287" s="4"/>
      <c r="PN287" s="4"/>
      <c r="PO287" s="4"/>
      <c r="PP287" s="4"/>
      <c r="PQ287" s="4"/>
      <c r="PR287" s="4"/>
      <c r="PS287" s="4"/>
      <c r="PT287" s="4"/>
      <c r="PU287" s="4"/>
      <c r="PV287" s="4"/>
      <c r="PW287" s="4"/>
      <c r="PX287" s="4"/>
      <c r="PY287" s="4"/>
      <c r="PZ287" s="4"/>
      <c r="QA287" s="4"/>
      <c r="QB287" s="4"/>
      <c r="QC287" s="4"/>
      <c r="QD287" s="4"/>
      <c r="QE287" s="4"/>
      <c r="QF287" s="4"/>
      <c r="QG287" s="4"/>
      <c r="QH287" s="4"/>
      <c r="QI287" s="4"/>
      <c r="QJ287" s="4"/>
      <c r="QK287" s="4"/>
      <c r="QL287" s="4"/>
      <c r="QM287" s="4"/>
      <c r="QN287" s="4"/>
      <c r="QO287" s="4"/>
      <c r="QP287" s="4"/>
      <c r="QQ287" s="4"/>
      <c r="QR287" s="4"/>
      <c r="QS287" s="4"/>
      <c r="QT287" s="4"/>
      <c r="QU287" s="4"/>
      <c r="QV287" s="4"/>
      <c r="QW287" s="4"/>
      <c r="QX287" s="4"/>
      <c r="QY287" s="4"/>
      <c r="QZ287" s="4"/>
      <c r="RA287" s="4"/>
      <c r="RB287" s="4"/>
      <c r="RC287" s="4"/>
      <c r="RD287" s="4"/>
      <c r="RE287" s="4"/>
      <c r="RF287" s="4"/>
      <c r="RG287" s="4"/>
      <c r="RH287" s="4"/>
      <c r="RI287" s="4"/>
      <c r="RJ287" s="4"/>
      <c r="RK287" s="4"/>
      <c r="RL287" s="4"/>
      <c r="RM287" s="4"/>
      <c r="RN287" s="4"/>
      <c r="RO287" s="4"/>
      <c r="RP287" s="4"/>
      <c r="RQ287" s="4"/>
      <c r="RR287" s="4"/>
      <c r="RS287" s="4"/>
      <c r="RT287" s="4"/>
      <c r="RU287" s="4"/>
      <c r="RV287" s="4"/>
      <c r="RW287" s="4"/>
      <c r="RX287" s="4"/>
      <c r="RY287" s="4"/>
      <c r="RZ287" s="4"/>
      <c r="SA287" s="4"/>
      <c r="SB287" s="4"/>
      <c r="SC287" s="4"/>
      <c r="SD287" s="4"/>
      <c r="SE287" s="4"/>
      <c r="SF287" s="4"/>
      <c r="SG287" s="4"/>
      <c r="SH287" s="4"/>
      <c r="SI287" s="4"/>
      <c r="SJ287" s="4"/>
      <c r="SK287" s="4"/>
      <c r="SL287" s="4"/>
      <c r="SM287" s="4"/>
      <c r="SN287" s="4"/>
      <c r="SO287" s="4"/>
      <c r="SP287" s="4"/>
      <c r="SQ287" s="4"/>
      <c r="SR287" s="4"/>
      <c r="SS287" s="4"/>
      <c r="ST287" s="4"/>
      <c r="SU287" s="4"/>
      <c r="SV287" s="4"/>
      <c r="SW287" s="4"/>
      <c r="SX287" s="4"/>
      <c r="SY287" s="4"/>
      <c r="SZ287" s="4"/>
      <c r="TA287" s="4"/>
      <c r="TB287" s="4"/>
      <c r="TC287" s="4"/>
      <c r="TD287" s="4"/>
      <c r="TE287" s="4"/>
      <c r="TF287" s="4"/>
      <c r="TG287" s="4"/>
      <c r="TH287" s="4"/>
      <c r="TI287" s="4"/>
      <c r="TJ287" s="4"/>
      <c r="TK287" s="4"/>
      <c r="TL287" s="4"/>
      <c r="TM287" s="4"/>
      <c r="TN287" s="4"/>
      <c r="TO287" s="4"/>
      <c r="TP287" s="4"/>
      <c r="TQ287" s="4"/>
      <c r="TR287" s="4"/>
      <c r="TS287" s="4"/>
      <c r="TT287" s="4"/>
      <c r="TU287" s="4"/>
      <c r="TV287" s="4"/>
      <c r="TW287" s="4"/>
      <c r="TX287" s="4"/>
      <c r="TY287" s="4"/>
      <c r="TZ287" s="4"/>
      <c r="UA287" s="4"/>
      <c r="UB287" s="4"/>
      <c r="UC287" s="4"/>
      <c r="UD287" s="4"/>
      <c r="UE287" s="4"/>
      <c r="UF287" s="4"/>
      <c r="UG287" s="4"/>
      <c r="UH287" s="4"/>
      <c r="UI287" s="4"/>
      <c r="UJ287" s="4"/>
      <c r="UK287" s="4"/>
      <c r="UL287" s="4"/>
      <c r="UM287" s="4"/>
      <c r="UN287" s="4"/>
      <c r="UO287" s="4"/>
      <c r="UP287" s="4"/>
      <c r="UQ287" s="4"/>
      <c r="UR287" s="4"/>
      <c r="US287" s="4"/>
      <c r="UT287" s="4"/>
      <c r="UU287" s="4"/>
      <c r="UV287" s="4"/>
      <c r="UW287" s="4"/>
      <c r="UX287" s="4"/>
      <c r="UY287" s="4"/>
      <c r="UZ287" s="4"/>
      <c r="VA287" s="4"/>
      <c r="VB287" s="4"/>
      <c r="VC287" s="4"/>
      <c r="VD287" s="4"/>
      <c r="VE287" s="4"/>
      <c r="VF287" s="4"/>
      <c r="VG287" s="4"/>
      <c r="VH287" s="4"/>
      <c r="VI287" s="4"/>
      <c r="VJ287" s="4"/>
      <c r="VK287" s="4"/>
      <c r="VL287" s="4"/>
      <c r="VM287" s="4"/>
      <c r="VN287" s="4"/>
      <c r="VO287" s="4"/>
      <c r="VP287" s="4"/>
      <c r="VQ287" s="4"/>
      <c r="VR287" s="4"/>
      <c r="VS287" s="4"/>
      <c r="VT287" s="4"/>
      <c r="VU287" s="4"/>
      <c r="VV287" s="4"/>
      <c r="VW287" s="4"/>
      <c r="VX287" s="4"/>
      <c r="VY287" s="4"/>
      <c r="VZ287" s="4"/>
      <c r="WA287" s="4"/>
      <c r="WB287" s="4"/>
      <c r="WC287" s="4"/>
      <c r="WD287" s="4"/>
      <c r="WE287" s="4"/>
      <c r="WF287" s="4"/>
      <c r="WG287" s="4"/>
      <c r="WH287" s="4"/>
      <c r="WI287" s="4"/>
      <c r="WJ287" s="4"/>
      <c r="WK287" s="4"/>
      <c r="WL287" s="4"/>
      <c r="WM287" s="4"/>
      <c r="WN287" s="4"/>
      <c r="WO287" s="4"/>
      <c r="WP287" s="4"/>
      <c r="WQ287" s="4"/>
      <c r="WR287" s="4"/>
      <c r="WS287" s="4"/>
      <c r="WT287" s="4"/>
      <c r="WU287" s="4"/>
      <c r="WV287" s="4"/>
      <c r="WW287" s="4"/>
      <c r="WX287" s="4"/>
      <c r="WY287" s="4"/>
      <c r="WZ287" s="4"/>
      <c r="XA287" s="4"/>
      <c r="XB287" s="4"/>
      <c r="XC287" s="4"/>
      <c r="XD287" s="4"/>
      <c r="XE287" s="4"/>
      <c r="XF287" s="4"/>
      <c r="XG287" s="4"/>
      <c r="XH287" s="4"/>
      <c r="XI287" s="4"/>
      <c r="XJ287" s="4"/>
      <c r="XK287" s="4"/>
      <c r="XL287" s="4"/>
      <c r="XM287" s="4"/>
      <c r="XN287" s="4"/>
      <c r="XO287" s="4"/>
      <c r="XP287" s="4"/>
      <c r="XQ287" s="4"/>
      <c r="XR287" s="4"/>
      <c r="XS287" s="4"/>
      <c r="XT287" s="4"/>
      <c r="XU287" s="4"/>
      <c r="XV287" s="4"/>
      <c r="XW287" s="4"/>
      <c r="XX287" s="4"/>
      <c r="XY287" s="4"/>
      <c r="XZ287" s="4"/>
      <c r="YA287" s="4"/>
      <c r="YB287" s="4"/>
      <c r="YC287" s="4"/>
      <c r="YD287" s="4"/>
      <c r="YE287" s="4"/>
      <c r="YF287" s="4"/>
      <c r="YG287" s="4"/>
      <c r="YH287" s="4"/>
      <c r="YI287" s="4"/>
      <c r="YJ287" s="4"/>
      <c r="YK287" s="4"/>
      <c r="YL287" s="4"/>
      <c r="YM287" s="4"/>
      <c r="YN287" s="4"/>
      <c r="YO287" s="4"/>
      <c r="YP287" s="4"/>
      <c r="YQ287" s="4"/>
      <c r="YR287" s="4"/>
      <c r="YS287" s="4"/>
      <c r="YT287" s="4"/>
      <c r="YU287" s="4"/>
      <c r="YV287" s="4"/>
      <c r="YW287" s="4"/>
      <c r="YX287" s="4"/>
      <c r="YY287" s="4"/>
      <c r="YZ287" s="4"/>
      <c r="ZA287" s="4"/>
      <c r="ZB287" s="4"/>
      <c r="ZC287" s="4"/>
      <c r="ZD287" s="4"/>
      <c r="ZE287" s="4"/>
      <c r="ZF287" s="4"/>
      <c r="ZG287" s="4"/>
      <c r="ZH287" s="4"/>
      <c r="ZI287" s="4"/>
      <c r="ZJ287" s="4"/>
      <c r="ZK287" s="4"/>
      <c r="ZL287" s="4"/>
      <c r="ZM287" s="4"/>
      <c r="ZN287" s="4"/>
      <c r="ZO287" s="4"/>
      <c r="ZP287" s="4"/>
      <c r="ZQ287" s="4"/>
      <c r="ZR287" s="4"/>
      <c r="ZS287" s="4"/>
      <c r="ZT287" s="4"/>
      <c r="ZU287" s="4"/>
      <c r="ZV287" s="4"/>
      <c r="ZW287" s="4"/>
      <c r="ZX287" s="4"/>
      <c r="ZY287" s="4"/>
      <c r="ZZ287" s="4"/>
      <c r="AAA287" s="4"/>
      <c r="AAB287" s="4"/>
      <c r="AAC287" s="4"/>
      <c r="AAD287" s="4"/>
      <c r="AAE287" s="4"/>
      <c r="AAF287" s="4"/>
      <c r="AAG287" s="4"/>
      <c r="AAH287" s="4"/>
      <c r="AAI287" s="4"/>
      <c r="AAJ287" s="4"/>
      <c r="AAK287" s="4"/>
      <c r="AAL287" s="4"/>
      <c r="AAM287" s="4"/>
      <c r="AAN287" s="4"/>
      <c r="AAO287" s="4"/>
      <c r="AAP287" s="4"/>
      <c r="AAQ287" s="4"/>
      <c r="AAR287" s="4"/>
      <c r="AAS287" s="4"/>
      <c r="AAT287" s="4"/>
      <c r="AAU287" s="4"/>
      <c r="AAV287" s="4"/>
      <c r="AAW287" s="4"/>
      <c r="AAX287" s="4"/>
      <c r="AAY287" s="4"/>
      <c r="AAZ287" s="4"/>
      <c r="ABA287" s="4"/>
      <c r="ABB287" s="4"/>
      <c r="ABC287" s="4"/>
      <c r="ABD287" s="4"/>
      <c r="ABE287" s="4"/>
      <c r="ABF287" s="4"/>
      <c r="ABG287" s="4"/>
      <c r="ABH287" s="4"/>
      <c r="ABI287" s="4"/>
      <c r="ABJ287" s="4"/>
      <c r="ABK287" s="4"/>
      <c r="ABL287" s="4"/>
      <c r="ABM287" s="4"/>
      <c r="ABN287" s="4"/>
      <c r="ABO287" s="4"/>
      <c r="ABP287" s="4"/>
      <c r="ABQ287" s="4"/>
      <c r="ABR287" s="4"/>
      <c r="ABS287" s="4"/>
      <c r="ABT287" s="4"/>
      <c r="ABU287" s="4"/>
      <c r="ABV287" s="4"/>
      <c r="ABW287" s="4"/>
      <c r="ABX287" s="4"/>
      <c r="ABY287" s="4"/>
      <c r="ABZ287" s="4"/>
      <c r="ACA287" s="4"/>
      <c r="ACB287" s="4"/>
      <c r="ACC287" s="4"/>
      <c r="ACD287" s="4"/>
      <c r="ACE287" s="4"/>
      <c r="ACF287" s="4"/>
      <c r="ACG287" s="4"/>
      <c r="ACH287" s="4"/>
      <c r="ACI287" s="4"/>
      <c r="ACJ287" s="4"/>
      <c r="ACK287" s="4"/>
      <c r="ACL287" s="4"/>
      <c r="ACM287" s="4"/>
      <c r="ACN287" s="4"/>
      <c r="ACO287" s="4"/>
      <c r="ACP287" s="4"/>
      <c r="ACQ287" s="4"/>
      <c r="ACR287" s="4"/>
      <c r="ACS287" s="4"/>
      <c r="ACT287" s="4"/>
      <c r="ACU287" s="4"/>
      <c r="ACV287" s="4"/>
      <c r="ACW287" s="4"/>
      <c r="ACX287" s="4"/>
      <c r="ACY287" s="4"/>
      <c r="ACZ287" s="4"/>
      <c r="ADA287" s="4"/>
      <c r="ADB287" s="4"/>
      <c r="ADC287" s="4"/>
      <c r="ADD287" s="4"/>
      <c r="ADE287" s="4"/>
      <c r="ADF287" s="4"/>
      <c r="ADG287" s="4"/>
      <c r="ADH287" s="4"/>
      <c r="ADI287" s="4"/>
      <c r="ADJ287" s="4"/>
      <c r="ADK287" s="4"/>
      <c r="ADL287" s="4"/>
      <c r="ADM287" s="4"/>
      <c r="ADN287" s="4"/>
      <c r="ADO287" s="4"/>
      <c r="ADP287" s="4"/>
      <c r="ADQ287" s="4"/>
      <c r="ADR287" s="4"/>
      <c r="ADS287" s="4"/>
      <c r="ADT287" s="4"/>
      <c r="ADU287" s="4"/>
      <c r="ADV287" s="4"/>
      <c r="ADW287" s="4"/>
      <c r="ADX287" s="4"/>
      <c r="ADY287" s="4"/>
      <c r="ADZ287" s="4"/>
      <c r="AEA287" s="4"/>
      <c r="AEB287" s="4"/>
      <c r="AEC287" s="4"/>
      <c r="AED287" s="4"/>
      <c r="AEE287" s="4"/>
      <c r="AEF287" s="4"/>
      <c r="AEG287" s="4"/>
      <c r="AEH287" s="4"/>
      <c r="AEI287" s="4"/>
      <c r="AEJ287" s="4"/>
      <c r="AEK287" s="4"/>
      <c r="AEL287" s="4"/>
      <c r="AEM287" s="4"/>
      <c r="AEN287" s="4"/>
      <c r="AEO287" s="4"/>
      <c r="AEP287" s="4"/>
      <c r="AEQ287" s="4"/>
      <c r="AER287" s="4"/>
      <c r="AES287" s="4"/>
      <c r="AET287" s="4"/>
      <c r="AEU287" s="4"/>
      <c r="AEV287" s="4"/>
      <c r="AEW287" s="4"/>
      <c r="AEX287" s="4"/>
      <c r="AEY287" s="4"/>
      <c r="AEZ287" s="4"/>
      <c r="AFA287" s="4"/>
      <c r="AFB287" s="4"/>
      <c r="AFC287" s="4"/>
      <c r="AFD287" s="4"/>
      <c r="AFE287" s="4"/>
      <c r="AFF287" s="4"/>
      <c r="AFG287" s="4"/>
      <c r="AFH287" s="4"/>
      <c r="AFI287" s="4"/>
      <c r="AFJ287" s="4"/>
      <c r="AFK287" s="4"/>
      <c r="AFL287" s="4"/>
      <c r="AFM287" s="4"/>
      <c r="AFN287" s="4"/>
      <c r="AFO287" s="4"/>
      <c r="AFP287" s="4"/>
      <c r="AFQ287" s="4"/>
      <c r="AFR287" s="4"/>
      <c r="AFS287" s="4"/>
      <c r="AFT287" s="4"/>
      <c r="AFU287" s="4"/>
      <c r="AFV287" s="4"/>
      <c r="AFW287" s="4"/>
      <c r="AFX287" s="4"/>
      <c r="AFY287" s="4"/>
      <c r="AFZ287" s="4"/>
      <c r="AGA287" s="4"/>
      <c r="AGB287" s="4"/>
      <c r="AGC287" s="4"/>
      <c r="AGD287" s="4"/>
      <c r="AGE287" s="4"/>
      <c r="AGF287" s="4"/>
      <c r="AGG287" s="4"/>
      <c r="AGH287" s="4"/>
      <c r="AGI287" s="4"/>
      <c r="AGJ287" s="4"/>
      <c r="AGK287" s="4"/>
      <c r="AGL287" s="4"/>
      <c r="AGM287" s="4"/>
      <c r="AGN287" s="4"/>
      <c r="AGO287" s="4"/>
      <c r="AGP287" s="4"/>
      <c r="AGQ287" s="4"/>
      <c r="AGR287" s="4"/>
      <c r="AGS287" s="4"/>
      <c r="AGT287" s="4"/>
      <c r="AGU287" s="4"/>
      <c r="AGV287" s="4"/>
      <c r="AGW287" s="4"/>
      <c r="AGX287" s="4"/>
      <c r="AGY287" s="4"/>
      <c r="AGZ287" s="4"/>
      <c r="AHA287" s="4"/>
      <c r="AHB287" s="4"/>
      <c r="AHC287" s="4"/>
      <c r="AHD287" s="4"/>
      <c r="AHE287" s="4"/>
      <c r="AHF287" s="4"/>
      <c r="AHG287" s="4"/>
      <c r="AHH287" s="4"/>
      <c r="AHI287" s="4"/>
      <c r="AHJ287" s="4"/>
      <c r="AHK287" s="4"/>
      <c r="AHL287" s="4"/>
      <c r="AHM287" s="4"/>
      <c r="AHN287" s="4"/>
      <c r="AHO287" s="4"/>
      <c r="AHP287" s="4"/>
      <c r="AHQ287" s="4"/>
      <c r="AHR287" s="4"/>
      <c r="AHS287" s="4"/>
      <c r="AHT287" s="4"/>
      <c r="AHU287" s="4"/>
      <c r="AHV287" s="4"/>
      <c r="AHW287" s="4"/>
      <c r="AHX287" s="4"/>
      <c r="AHY287" s="4"/>
      <c r="AHZ287" s="4"/>
      <c r="AIA287" s="4"/>
      <c r="AIB287" s="4"/>
      <c r="AIC287" s="4"/>
      <c r="AID287" s="4"/>
      <c r="AIE287" s="4"/>
      <c r="AIF287" s="4"/>
      <c r="AIG287" s="4"/>
      <c r="AIH287" s="4"/>
      <c r="AII287" s="4"/>
      <c r="AIJ287" s="4"/>
      <c r="AIK287" s="4"/>
      <c r="AIL287" s="4"/>
      <c r="AIM287" s="4"/>
      <c r="AIN287" s="4"/>
      <c r="AIO287" s="4"/>
      <c r="AIP287" s="4"/>
      <c r="AIQ287" s="4"/>
      <c r="AIR287" s="4"/>
      <c r="AIS287" s="4"/>
      <c r="AIT287" s="4"/>
      <c r="AIU287" s="4"/>
      <c r="AIV287" s="4"/>
      <c r="AIW287" s="4"/>
      <c r="AIX287" s="4"/>
      <c r="AIY287" s="4"/>
      <c r="AIZ287" s="4"/>
      <c r="AJA287" s="4"/>
      <c r="AJB287" s="4"/>
      <c r="AJC287" s="4"/>
      <c r="AJD287" s="4"/>
      <c r="AJE287" s="4"/>
      <c r="AJF287" s="4"/>
      <c r="AJG287" s="4"/>
      <c r="AJH287" s="4"/>
      <c r="AJI287" s="4"/>
      <c r="AJJ287" s="4"/>
      <c r="AJK287" s="4"/>
      <c r="AJL287" s="4"/>
      <c r="AJM287" s="4"/>
      <c r="AJN287" s="4"/>
      <c r="AJO287" s="4"/>
      <c r="AJP287" s="4"/>
      <c r="AJQ287" s="4"/>
      <c r="AJR287" s="4"/>
      <c r="AJS287" s="4"/>
      <c r="AJT287" s="4"/>
      <c r="AJU287" s="4"/>
      <c r="AJV287" s="4"/>
      <c r="AJW287" s="4"/>
      <c r="AJX287" s="4"/>
      <c r="AJY287" s="4"/>
      <c r="AJZ287" s="4"/>
      <c r="AKA287" s="4"/>
      <c r="AKB287" s="4"/>
      <c r="AKC287" s="4"/>
      <c r="AKD287" s="4"/>
      <c r="AKE287" s="4"/>
      <c r="AKF287" s="4"/>
      <c r="AKG287" s="4"/>
      <c r="AKH287" s="4"/>
      <c r="AKI287" s="4"/>
      <c r="AKJ287" s="4"/>
      <c r="AKK287" s="4"/>
      <c r="AKL287" s="4"/>
      <c r="AKM287" s="4"/>
      <c r="AKN287" s="4"/>
      <c r="AKO287" s="4"/>
      <c r="AKP287" s="4"/>
      <c r="AKQ287" s="4"/>
      <c r="AKR287" s="4"/>
      <c r="AKS287" s="4"/>
      <c r="AKT287" s="4"/>
      <c r="AKU287" s="4"/>
      <c r="AKV287" s="4"/>
      <c r="AKW287" s="4"/>
      <c r="AKX287" s="4"/>
      <c r="AKY287" s="4"/>
      <c r="AKZ287" s="4"/>
      <c r="ALA287" s="4"/>
      <c r="ALB287" s="4"/>
      <c r="ALC287" s="4"/>
      <c r="ALD287" s="4"/>
      <c r="ALE287" s="4"/>
      <c r="ALF287" s="4"/>
      <c r="ALG287" s="4"/>
      <c r="ALH287" s="4"/>
      <c r="ALI287" s="4"/>
      <c r="ALJ287" s="4"/>
      <c r="ALK287" s="4"/>
      <c r="ALL287" s="4"/>
      <c r="ALM287" s="4"/>
      <c r="ALN287" s="4"/>
      <c r="ALO287" s="4"/>
      <c r="ALP287" s="4"/>
      <c r="ALQ287" s="4"/>
      <c r="ALR287" s="4"/>
      <c r="ALS287" s="4"/>
      <c r="ALT287" s="4"/>
      <c r="ALU287" s="4"/>
      <c r="ALV287" s="4"/>
      <c r="ALW287" s="4"/>
      <c r="ALX287" s="4"/>
      <c r="ALY287" s="4"/>
      <c r="ALZ287" s="4"/>
      <c r="AMA287" s="4"/>
      <c r="AMB287" s="4"/>
      <c r="AMC287" s="4"/>
      <c r="AMD287" s="4"/>
      <c r="AME287" s="4"/>
      <c r="AMF287" s="4"/>
      <c r="AMG287" s="4"/>
      <c r="AMH287" s="4"/>
      <c r="AMI287" s="4"/>
      <c r="AMJ287" s="4"/>
    </row>
    <row r="288" spans="1:1024" ht="17" customHeight="1">
      <c r="A288" s="19" t="s">
        <v>1229</v>
      </c>
      <c r="B288" s="3">
        <f t="shared" si="9"/>
        <v>40</v>
      </c>
      <c r="C288" s="3">
        <f t="shared" si="10"/>
        <v>0</v>
      </c>
      <c r="D288" s="3">
        <v>0</v>
      </c>
      <c r="E288" s="3">
        <v>0</v>
      </c>
      <c r="G288" s="4"/>
      <c r="N288" s="4">
        <v>40</v>
      </c>
    </row>
    <row r="289" spans="1:1024" ht="17" customHeight="1">
      <c r="A289" s="19" t="s">
        <v>1230</v>
      </c>
      <c r="B289" s="3">
        <f t="shared" si="9"/>
        <v>40</v>
      </c>
      <c r="C289" s="3">
        <f t="shared" si="10"/>
        <v>0</v>
      </c>
      <c r="D289" s="3">
        <v>0</v>
      </c>
      <c r="E289" s="3">
        <v>0</v>
      </c>
      <c r="G289" s="4"/>
      <c r="N289" s="4">
        <v>40</v>
      </c>
    </row>
    <row r="290" spans="1:1024" ht="17" customHeight="1">
      <c r="A290" s="19" t="s">
        <v>1231</v>
      </c>
      <c r="B290" s="3">
        <f t="shared" si="9"/>
        <v>39</v>
      </c>
      <c r="C290" s="3">
        <f t="shared" si="10"/>
        <v>0</v>
      </c>
      <c r="D290" s="3">
        <v>0</v>
      </c>
      <c r="E290" s="3">
        <v>0</v>
      </c>
      <c r="G290" s="4"/>
      <c r="L290" s="4">
        <v>39</v>
      </c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  <c r="KQ290" s="4"/>
      <c r="KR290" s="4"/>
      <c r="KS290" s="4"/>
      <c r="KT290" s="4"/>
      <c r="KU290" s="4"/>
      <c r="KV290" s="4"/>
      <c r="KW290" s="4"/>
      <c r="KX290" s="4"/>
      <c r="KY290" s="4"/>
      <c r="KZ290" s="4"/>
      <c r="LA290" s="4"/>
      <c r="LB290" s="4"/>
      <c r="LC290" s="4"/>
      <c r="LD290" s="4"/>
      <c r="LE290" s="4"/>
      <c r="LF290" s="4"/>
      <c r="LG290" s="4"/>
      <c r="LH290" s="4"/>
      <c r="LI290" s="4"/>
      <c r="LJ290" s="4"/>
      <c r="LK290" s="4"/>
      <c r="LL290" s="4"/>
      <c r="LM290" s="4"/>
      <c r="LN290" s="4"/>
      <c r="LO290" s="4"/>
      <c r="LP290" s="4"/>
      <c r="LQ290" s="4"/>
      <c r="LR290" s="4"/>
      <c r="LS290" s="4"/>
      <c r="LT290" s="4"/>
      <c r="LU290" s="4"/>
      <c r="LV290" s="4"/>
      <c r="LW290" s="4"/>
      <c r="LX290" s="4"/>
      <c r="LY290" s="4"/>
      <c r="LZ290" s="4"/>
      <c r="MA290" s="4"/>
      <c r="MB290" s="4"/>
      <c r="MC290" s="4"/>
      <c r="MD290" s="4"/>
      <c r="ME290" s="4"/>
      <c r="MF290" s="4"/>
      <c r="MG290" s="4"/>
      <c r="MH290" s="4"/>
      <c r="MI290" s="4"/>
      <c r="MJ290" s="4"/>
      <c r="MK290" s="4"/>
      <c r="ML290" s="4"/>
      <c r="MM290" s="4"/>
      <c r="MN290" s="4"/>
      <c r="MO290" s="4"/>
      <c r="MP290" s="4"/>
      <c r="MQ290" s="4"/>
      <c r="MR290" s="4"/>
      <c r="MS290" s="4"/>
      <c r="MT290" s="4"/>
      <c r="MU290" s="4"/>
      <c r="MV290" s="4"/>
      <c r="MW290" s="4"/>
      <c r="MX290" s="4"/>
      <c r="MY290" s="4"/>
      <c r="MZ290" s="4"/>
      <c r="NA290" s="4"/>
      <c r="NB290" s="4"/>
      <c r="NC290" s="4"/>
      <c r="ND290" s="4"/>
      <c r="NE290" s="4"/>
      <c r="NF290" s="4"/>
      <c r="NG290" s="4"/>
      <c r="NH290" s="4"/>
      <c r="NI290" s="4"/>
      <c r="NJ290" s="4"/>
      <c r="NK290" s="4"/>
      <c r="NL290" s="4"/>
      <c r="NM290" s="4"/>
      <c r="NN290" s="4"/>
      <c r="NO290" s="4"/>
      <c r="NP290" s="4"/>
      <c r="NQ290" s="4"/>
      <c r="NR290" s="4"/>
      <c r="NS290" s="4"/>
      <c r="NT290" s="4"/>
      <c r="NU290" s="4"/>
      <c r="NV290" s="4"/>
      <c r="NW290" s="4"/>
      <c r="NX290" s="4"/>
      <c r="NY290" s="4"/>
      <c r="NZ290" s="4"/>
      <c r="OA290" s="4"/>
      <c r="OB290" s="4"/>
      <c r="OC290" s="4"/>
      <c r="OD290" s="4"/>
      <c r="OE290" s="4"/>
      <c r="OF290" s="4"/>
      <c r="OG290" s="4"/>
      <c r="OH290" s="4"/>
      <c r="OI290" s="4"/>
      <c r="OJ290" s="4"/>
      <c r="OK290" s="4"/>
      <c r="OL290" s="4"/>
      <c r="OM290" s="4"/>
      <c r="ON290" s="4"/>
      <c r="OO290" s="4"/>
      <c r="OP290" s="4"/>
      <c r="OQ290" s="4"/>
      <c r="OR290" s="4"/>
      <c r="OS290" s="4"/>
      <c r="OT290" s="4"/>
      <c r="OU290" s="4"/>
      <c r="OV290" s="4"/>
      <c r="OW290" s="4"/>
      <c r="OX290" s="4"/>
      <c r="OY290" s="4"/>
      <c r="OZ290" s="4"/>
      <c r="PA290" s="4"/>
      <c r="PB290" s="4"/>
      <c r="PC290" s="4"/>
      <c r="PD290" s="4"/>
      <c r="PE290" s="4"/>
      <c r="PF290" s="4"/>
      <c r="PG290" s="4"/>
      <c r="PH290" s="4"/>
      <c r="PI290" s="4"/>
      <c r="PJ290" s="4"/>
      <c r="PK290" s="4"/>
      <c r="PL290" s="4"/>
      <c r="PM290" s="4"/>
      <c r="PN290" s="4"/>
      <c r="PO290" s="4"/>
      <c r="PP290" s="4"/>
      <c r="PQ290" s="4"/>
      <c r="PR290" s="4"/>
      <c r="PS290" s="4"/>
      <c r="PT290" s="4"/>
      <c r="PU290" s="4"/>
      <c r="PV290" s="4"/>
      <c r="PW290" s="4"/>
      <c r="PX290" s="4"/>
      <c r="PY290" s="4"/>
      <c r="PZ290" s="4"/>
      <c r="QA290" s="4"/>
      <c r="QB290" s="4"/>
      <c r="QC290" s="4"/>
      <c r="QD290" s="4"/>
      <c r="QE290" s="4"/>
      <c r="QF290" s="4"/>
      <c r="QG290" s="4"/>
      <c r="QH290" s="4"/>
      <c r="QI290" s="4"/>
      <c r="QJ290" s="4"/>
      <c r="QK290" s="4"/>
      <c r="QL290" s="4"/>
      <c r="QM290" s="4"/>
      <c r="QN290" s="4"/>
      <c r="QO290" s="4"/>
      <c r="QP290" s="4"/>
      <c r="QQ290" s="4"/>
      <c r="QR290" s="4"/>
      <c r="QS290" s="4"/>
      <c r="QT290" s="4"/>
      <c r="QU290" s="4"/>
      <c r="QV290" s="4"/>
      <c r="QW290" s="4"/>
      <c r="QX290" s="4"/>
      <c r="QY290" s="4"/>
      <c r="QZ290" s="4"/>
      <c r="RA290" s="4"/>
      <c r="RB290" s="4"/>
      <c r="RC290" s="4"/>
      <c r="RD290" s="4"/>
      <c r="RE290" s="4"/>
      <c r="RF290" s="4"/>
      <c r="RG290" s="4"/>
      <c r="RH290" s="4"/>
      <c r="RI290" s="4"/>
      <c r="RJ290" s="4"/>
      <c r="RK290" s="4"/>
      <c r="RL290" s="4"/>
      <c r="RM290" s="4"/>
      <c r="RN290" s="4"/>
      <c r="RO290" s="4"/>
      <c r="RP290" s="4"/>
      <c r="RQ290" s="4"/>
      <c r="RR290" s="4"/>
      <c r="RS290" s="4"/>
      <c r="RT290" s="4"/>
      <c r="RU290" s="4"/>
      <c r="RV290" s="4"/>
      <c r="RW290" s="4"/>
      <c r="RX290" s="4"/>
      <c r="RY290" s="4"/>
      <c r="RZ290" s="4"/>
      <c r="SA290" s="4"/>
      <c r="SB290" s="4"/>
      <c r="SC290" s="4"/>
      <c r="SD290" s="4"/>
      <c r="SE290" s="4"/>
      <c r="SF290" s="4"/>
      <c r="SG290" s="4"/>
      <c r="SH290" s="4"/>
      <c r="SI290" s="4"/>
      <c r="SJ290" s="4"/>
      <c r="SK290" s="4"/>
      <c r="SL290" s="4"/>
      <c r="SM290" s="4"/>
      <c r="SN290" s="4"/>
      <c r="SO290" s="4"/>
      <c r="SP290" s="4"/>
      <c r="SQ290" s="4"/>
      <c r="SR290" s="4"/>
      <c r="SS290" s="4"/>
      <c r="ST290" s="4"/>
      <c r="SU290" s="4"/>
      <c r="SV290" s="4"/>
      <c r="SW290" s="4"/>
      <c r="SX290" s="4"/>
      <c r="SY290" s="4"/>
      <c r="SZ290" s="4"/>
      <c r="TA290" s="4"/>
      <c r="TB290" s="4"/>
      <c r="TC290" s="4"/>
      <c r="TD290" s="4"/>
      <c r="TE290" s="4"/>
      <c r="TF290" s="4"/>
      <c r="TG290" s="4"/>
      <c r="TH290" s="4"/>
      <c r="TI290" s="4"/>
      <c r="TJ290" s="4"/>
      <c r="TK290" s="4"/>
      <c r="TL290" s="4"/>
      <c r="TM290" s="4"/>
      <c r="TN290" s="4"/>
      <c r="TO290" s="4"/>
      <c r="TP290" s="4"/>
      <c r="TQ290" s="4"/>
      <c r="TR290" s="4"/>
      <c r="TS290" s="4"/>
      <c r="TT290" s="4"/>
      <c r="TU290" s="4"/>
      <c r="TV290" s="4"/>
      <c r="TW290" s="4"/>
      <c r="TX290" s="4"/>
      <c r="TY290" s="4"/>
      <c r="TZ290" s="4"/>
      <c r="UA290" s="4"/>
      <c r="UB290" s="4"/>
      <c r="UC290" s="4"/>
      <c r="UD290" s="4"/>
      <c r="UE290" s="4"/>
      <c r="UF290" s="4"/>
      <c r="UG290" s="4"/>
      <c r="UH290" s="4"/>
      <c r="UI290" s="4"/>
      <c r="UJ290" s="4"/>
      <c r="UK290" s="4"/>
      <c r="UL290" s="4"/>
      <c r="UM290" s="4"/>
      <c r="UN290" s="4"/>
      <c r="UO290" s="4"/>
      <c r="UP290" s="4"/>
      <c r="UQ290" s="4"/>
      <c r="UR290" s="4"/>
      <c r="US290" s="4"/>
      <c r="UT290" s="4"/>
      <c r="UU290" s="4"/>
      <c r="UV290" s="4"/>
      <c r="UW290" s="4"/>
      <c r="UX290" s="4"/>
      <c r="UY290" s="4"/>
      <c r="UZ290" s="4"/>
      <c r="VA290" s="4"/>
      <c r="VB290" s="4"/>
      <c r="VC290" s="4"/>
      <c r="VD290" s="4"/>
      <c r="VE290" s="4"/>
      <c r="VF290" s="4"/>
      <c r="VG290" s="4"/>
      <c r="VH290" s="4"/>
      <c r="VI290" s="4"/>
      <c r="VJ290" s="4"/>
      <c r="VK290" s="4"/>
      <c r="VL290" s="4"/>
      <c r="VM290" s="4"/>
      <c r="VN290" s="4"/>
      <c r="VO290" s="4"/>
      <c r="VP290" s="4"/>
      <c r="VQ290" s="4"/>
      <c r="VR290" s="4"/>
      <c r="VS290" s="4"/>
      <c r="VT290" s="4"/>
      <c r="VU290" s="4"/>
      <c r="VV290" s="4"/>
      <c r="VW290" s="4"/>
      <c r="VX290" s="4"/>
      <c r="VY290" s="4"/>
      <c r="VZ290" s="4"/>
      <c r="WA290" s="4"/>
      <c r="WB290" s="4"/>
      <c r="WC290" s="4"/>
      <c r="WD290" s="4"/>
      <c r="WE290" s="4"/>
      <c r="WF290" s="4"/>
      <c r="WG290" s="4"/>
      <c r="WH290" s="4"/>
      <c r="WI290" s="4"/>
      <c r="WJ290" s="4"/>
      <c r="WK290" s="4"/>
      <c r="WL290" s="4"/>
      <c r="WM290" s="4"/>
      <c r="WN290" s="4"/>
      <c r="WO290" s="4"/>
      <c r="WP290" s="4"/>
      <c r="WQ290" s="4"/>
      <c r="WR290" s="4"/>
      <c r="WS290" s="4"/>
      <c r="WT290" s="4"/>
      <c r="WU290" s="4"/>
      <c r="WV290" s="4"/>
      <c r="WW290" s="4"/>
      <c r="WX290" s="4"/>
      <c r="WY290" s="4"/>
      <c r="WZ290" s="4"/>
      <c r="XA290" s="4"/>
      <c r="XB290" s="4"/>
      <c r="XC290" s="4"/>
      <c r="XD290" s="4"/>
      <c r="XE290" s="4"/>
      <c r="XF290" s="4"/>
      <c r="XG290" s="4"/>
      <c r="XH290" s="4"/>
      <c r="XI290" s="4"/>
      <c r="XJ290" s="4"/>
      <c r="XK290" s="4"/>
      <c r="XL290" s="4"/>
      <c r="XM290" s="4"/>
      <c r="XN290" s="4"/>
      <c r="XO290" s="4"/>
      <c r="XP290" s="4"/>
      <c r="XQ290" s="4"/>
      <c r="XR290" s="4"/>
      <c r="XS290" s="4"/>
      <c r="XT290" s="4"/>
      <c r="XU290" s="4"/>
      <c r="XV290" s="4"/>
      <c r="XW290" s="4"/>
      <c r="XX290" s="4"/>
      <c r="XY290" s="4"/>
      <c r="XZ290" s="4"/>
      <c r="YA290" s="4"/>
      <c r="YB290" s="4"/>
      <c r="YC290" s="4"/>
      <c r="YD290" s="4"/>
      <c r="YE290" s="4"/>
      <c r="YF290" s="4"/>
      <c r="YG290" s="4"/>
      <c r="YH290" s="4"/>
      <c r="YI290" s="4"/>
      <c r="YJ290" s="4"/>
      <c r="YK290" s="4"/>
      <c r="YL290" s="4"/>
      <c r="YM290" s="4"/>
      <c r="YN290" s="4"/>
      <c r="YO290" s="4"/>
      <c r="YP290" s="4"/>
      <c r="YQ290" s="4"/>
      <c r="YR290" s="4"/>
      <c r="YS290" s="4"/>
      <c r="YT290" s="4"/>
      <c r="YU290" s="4"/>
      <c r="YV290" s="4"/>
      <c r="YW290" s="4"/>
      <c r="YX290" s="4"/>
      <c r="YY290" s="4"/>
      <c r="YZ290" s="4"/>
      <c r="ZA290" s="4"/>
      <c r="ZB290" s="4"/>
      <c r="ZC290" s="4"/>
      <c r="ZD290" s="4"/>
      <c r="ZE290" s="4"/>
      <c r="ZF290" s="4"/>
      <c r="ZG290" s="4"/>
      <c r="ZH290" s="4"/>
      <c r="ZI290" s="4"/>
      <c r="ZJ290" s="4"/>
      <c r="ZK290" s="4"/>
      <c r="ZL290" s="4"/>
      <c r="ZM290" s="4"/>
      <c r="ZN290" s="4"/>
      <c r="ZO290" s="4"/>
      <c r="ZP290" s="4"/>
      <c r="ZQ290" s="4"/>
      <c r="ZR290" s="4"/>
      <c r="ZS290" s="4"/>
      <c r="ZT290" s="4"/>
      <c r="ZU290" s="4"/>
      <c r="ZV290" s="4"/>
      <c r="ZW290" s="4"/>
      <c r="ZX290" s="4"/>
      <c r="ZY290" s="4"/>
      <c r="ZZ290" s="4"/>
      <c r="AAA290" s="4"/>
      <c r="AAB290" s="4"/>
      <c r="AAC290" s="4"/>
      <c r="AAD290" s="4"/>
      <c r="AAE290" s="4"/>
      <c r="AAF290" s="4"/>
      <c r="AAG290" s="4"/>
      <c r="AAH290" s="4"/>
      <c r="AAI290" s="4"/>
      <c r="AAJ290" s="4"/>
      <c r="AAK290" s="4"/>
      <c r="AAL290" s="4"/>
      <c r="AAM290" s="4"/>
      <c r="AAN290" s="4"/>
      <c r="AAO290" s="4"/>
      <c r="AAP290" s="4"/>
      <c r="AAQ290" s="4"/>
      <c r="AAR290" s="4"/>
      <c r="AAS290" s="4"/>
      <c r="AAT290" s="4"/>
      <c r="AAU290" s="4"/>
      <c r="AAV290" s="4"/>
      <c r="AAW290" s="4"/>
      <c r="AAX290" s="4"/>
      <c r="AAY290" s="4"/>
      <c r="AAZ290" s="4"/>
      <c r="ABA290" s="4"/>
      <c r="ABB290" s="4"/>
      <c r="ABC290" s="4"/>
      <c r="ABD290" s="4"/>
      <c r="ABE290" s="4"/>
      <c r="ABF290" s="4"/>
      <c r="ABG290" s="4"/>
      <c r="ABH290" s="4"/>
      <c r="ABI290" s="4"/>
      <c r="ABJ290" s="4"/>
      <c r="ABK290" s="4"/>
      <c r="ABL290" s="4"/>
      <c r="ABM290" s="4"/>
      <c r="ABN290" s="4"/>
      <c r="ABO290" s="4"/>
      <c r="ABP290" s="4"/>
      <c r="ABQ290" s="4"/>
      <c r="ABR290" s="4"/>
      <c r="ABS290" s="4"/>
      <c r="ABT290" s="4"/>
      <c r="ABU290" s="4"/>
      <c r="ABV290" s="4"/>
      <c r="ABW290" s="4"/>
      <c r="ABX290" s="4"/>
      <c r="ABY290" s="4"/>
      <c r="ABZ290" s="4"/>
      <c r="ACA290" s="4"/>
      <c r="ACB290" s="4"/>
      <c r="ACC290" s="4"/>
      <c r="ACD290" s="4"/>
      <c r="ACE290" s="4"/>
      <c r="ACF290" s="4"/>
      <c r="ACG290" s="4"/>
      <c r="ACH290" s="4"/>
      <c r="ACI290" s="4"/>
      <c r="ACJ290" s="4"/>
      <c r="ACK290" s="4"/>
      <c r="ACL290" s="4"/>
      <c r="ACM290" s="4"/>
      <c r="ACN290" s="4"/>
      <c r="ACO290" s="4"/>
      <c r="ACP290" s="4"/>
      <c r="ACQ290" s="4"/>
      <c r="ACR290" s="4"/>
      <c r="ACS290" s="4"/>
      <c r="ACT290" s="4"/>
      <c r="ACU290" s="4"/>
      <c r="ACV290" s="4"/>
      <c r="ACW290" s="4"/>
      <c r="ACX290" s="4"/>
      <c r="ACY290" s="4"/>
      <c r="ACZ290" s="4"/>
      <c r="ADA290" s="4"/>
      <c r="ADB290" s="4"/>
      <c r="ADC290" s="4"/>
      <c r="ADD290" s="4"/>
      <c r="ADE290" s="4"/>
      <c r="ADF290" s="4"/>
      <c r="ADG290" s="4"/>
      <c r="ADH290" s="4"/>
      <c r="ADI290" s="4"/>
      <c r="ADJ290" s="4"/>
      <c r="ADK290" s="4"/>
      <c r="ADL290" s="4"/>
      <c r="ADM290" s="4"/>
      <c r="ADN290" s="4"/>
      <c r="ADO290" s="4"/>
      <c r="ADP290" s="4"/>
      <c r="ADQ290" s="4"/>
      <c r="ADR290" s="4"/>
      <c r="ADS290" s="4"/>
      <c r="ADT290" s="4"/>
      <c r="ADU290" s="4"/>
      <c r="ADV290" s="4"/>
      <c r="ADW290" s="4"/>
      <c r="ADX290" s="4"/>
      <c r="ADY290" s="4"/>
      <c r="ADZ290" s="4"/>
      <c r="AEA290" s="4"/>
      <c r="AEB290" s="4"/>
      <c r="AEC290" s="4"/>
      <c r="AED290" s="4"/>
      <c r="AEE290" s="4"/>
      <c r="AEF290" s="4"/>
      <c r="AEG290" s="4"/>
      <c r="AEH290" s="4"/>
      <c r="AEI290" s="4"/>
      <c r="AEJ290" s="4"/>
      <c r="AEK290" s="4"/>
      <c r="AEL290" s="4"/>
      <c r="AEM290" s="4"/>
      <c r="AEN290" s="4"/>
      <c r="AEO290" s="4"/>
      <c r="AEP290" s="4"/>
      <c r="AEQ290" s="4"/>
      <c r="AER290" s="4"/>
      <c r="AES290" s="4"/>
      <c r="AET290" s="4"/>
      <c r="AEU290" s="4"/>
      <c r="AEV290" s="4"/>
      <c r="AEW290" s="4"/>
      <c r="AEX290" s="4"/>
      <c r="AEY290" s="4"/>
      <c r="AEZ290" s="4"/>
      <c r="AFA290" s="4"/>
      <c r="AFB290" s="4"/>
      <c r="AFC290" s="4"/>
      <c r="AFD290" s="4"/>
      <c r="AFE290" s="4"/>
      <c r="AFF290" s="4"/>
      <c r="AFG290" s="4"/>
      <c r="AFH290" s="4"/>
      <c r="AFI290" s="4"/>
      <c r="AFJ290" s="4"/>
      <c r="AFK290" s="4"/>
      <c r="AFL290" s="4"/>
      <c r="AFM290" s="4"/>
      <c r="AFN290" s="4"/>
      <c r="AFO290" s="4"/>
      <c r="AFP290" s="4"/>
      <c r="AFQ290" s="4"/>
      <c r="AFR290" s="4"/>
      <c r="AFS290" s="4"/>
      <c r="AFT290" s="4"/>
      <c r="AFU290" s="4"/>
      <c r="AFV290" s="4"/>
      <c r="AFW290" s="4"/>
      <c r="AFX290" s="4"/>
      <c r="AFY290" s="4"/>
      <c r="AFZ290" s="4"/>
      <c r="AGA290" s="4"/>
      <c r="AGB290" s="4"/>
      <c r="AGC290" s="4"/>
      <c r="AGD290" s="4"/>
      <c r="AGE290" s="4"/>
      <c r="AGF290" s="4"/>
      <c r="AGG290" s="4"/>
      <c r="AGH290" s="4"/>
      <c r="AGI290" s="4"/>
      <c r="AGJ290" s="4"/>
      <c r="AGK290" s="4"/>
      <c r="AGL290" s="4"/>
      <c r="AGM290" s="4"/>
      <c r="AGN290" s="4"/>
      <c r="AGO290" s="4"/>
      <c r="AGP290" s="4"/>
      <c r="AGQ290" s="4"/>
      <c r="AGR290" s="4"/>
      <c r="AGS290" s="4"/>
      <c r="AGT290" s="4"/>
      <c r="AGU290" s="4"/>
      <c r="AGV290" s="4"/>
      <c r="AGW290" s="4"/>
      <c r="AGX290" s="4"/>
      <c r="AGY290" s="4"/>
      <c r="AGZ290" s="4"/>
      <c r="AHA290" s="4"/>
      <c r="AHB290" s="4"/>
      <c r="AHC290" s="4"/>
      <c r="AHD290" s="4"/>
      <c r="AHE290" s="4"/>
      <c r="AHF290" s="4"/>
      <c r="AHG290" s="4"/>
      <c r="AHH290" s="4"/>
      <c r="AHI290" s="4"/>
      <c r="AHJ290" s="4"/>
      <c r="AHK290" s="4"/>
      <c r="AHL290" s="4"/>
      <c r="AHM290" s="4"/>
      <c r="AHN290" s="4"/>
      <c r="AHO290" s="4"/>
      <c r="AHP290" s="4"/>
      <c r="AHQ290" s="4"/>
      <c r="AHR290" s="4"/>
      <c r="AHS290" s="4"/>
      <c r="AHT290" s="4"/>
      <c r="AHU290" s="4"/>
      <c r="AHV290" s="4"/>
      <c r="AHW290" s="4"/>
      <c r="AHX290" s="4"/>
      <c r="AHY290" s="4"/>
      <c r="AHZ290" s="4"/>
      <c r="AIA290" s="4"/>
      <c r="AIB290" s="4"/>
      <c r="AIC290" s="4"/>
      <c r="AID290" s="4"/>
      <c r="AIE290" s="4"/>
      <c r="AIF290" s="4"/>
      <c r="AIG290" s="4"/>
      <c r="AIH290" s="4"/>
      <c r="AII290" s="4"/>
      <c r="AIJ290" s="4"/>
      <c r="AIK290" s="4"/>
      <c r="AIL290" s="4"/>
      <c r="AIM290" s="4"/>
      <c r="AIN290" s="4"/>
      <c r="AIO290" s="4"/>
      <c r="AIP290" s="4"/>
      <c r="AIQ290" s="4"/>
      <c r="AIR290" s="4"/>
      <c r="AIS290" s="4"/>
      <c r="AIT290" s="4"/>
      <c r="AIU290" s="4"/>
      <c r="AIV290" s="4"/>
      <c r="AIW290" s="4"/>
      <c r="AIX290" s="4"/>
      <c r="AIY290" s="4"/>
      <c r="AIZ290" s="4"/>
      <c r="AJA290" s="4"/>
      <c r="AJB290" s="4"/>
      <c r="AJC290" s="4"/>
      <c r="AJD290" s="4"/>
      <c r="AJE290" s="4"/>
      <c r="AJF290" s="4"/>
      <c r="AJG290" s="4"/>
      <c r="AJH290" s="4"/>
      <c r="AJI290" s="4"/>
      <c r="AJJ290" s="4"/>
      <c r="AJK290" s="4"/>
      <c r="AJL290" s="4"/>
      <c r="AJM290" s="4"/>
      <c r="AJN290" s="4"/>
      <c r="AJO290" s="4"/>
      <c r="AJP290" s="4"/>
      <c r="AJQ290" s="4"/>
      <c r="AJR290" s="4"/>
      <c r="AJS290" s="4"/>
      <c r="AJT290" s="4"/>
      <c r="AJU290" s="4"/>
      <c r="AJV290" s="4"/>
      <c r="AJW290" s="4"/>
      <c r="AJX290" s="4"/>
      <c r="AJY290" s="4"/>
      <c r="AJZ290" s="4"/>
      <c r="AKA290" s="4"/>
      <c r="AKB290" s="4"/>
      <c r="AKC290" s="4"/>
      <c r="AKD290" s="4"/>
      <c r="AKE290" s="4"/>
      <c r="AKF290" s="4"/>
      <c r="AKG290" s="4"/>
      <c r="AKH290" s="4"/>
      <c r="AKI290" s="4"/>
      <c r="AKJ290" s="4"/>
      <c r="AKK290" s="4"/>
      <c r="AKL290" s="4"/>
      <c r="AKM290" s="4"/>
      <c r="AKN290" s="4"/>
      <c r="AKO290" s="4"/>
      <c r="AKP290" s="4"/>
      <c r="AKQ290" s="4"/>
      <c r="AKR290" s="4"/>
      <c r="AKS290" s="4"/>
      <c r="AKT290" s="4"/>
      <c r="AKU290" s="4"/>
      <c r="AKV290" s="4"/>
      <c r="AKW290" s="4"/>
      <c r="AKX290" s="4"/>
      <c r="AKY290" s="4"/>
      <c r="AKZ290" s="4"/>
      <c r="ALA290" s="4"/>
      <c r="ALB290" s="4"/>
      <c r="ALC290" s="4"/>
      <c r="ALD290" s="4"/>
      <c r="ALE290" s="4"/>
      <c r="ALF290" s="4"/>
      <c r="ALG290" s="4"/>
      <c r="ALH290" s="4"/>
      <c r="ALI290" s="4"/>
      <c r="ALJ290" s="4"/>
      <c r="ALK290" s="4"/>
      <c r="ALL290" s="4"/>
      <c r="ALM290" s="4"/>
      <c r="ALN290" s="4"/>
      <c r="ALO290" s="4"/>
      <c r="ALP290" s="4"/>
      <c r="ALQ290" s="4"/>
      <c r="ALR290" s="4"/>
      <c r="ALS290" s="4"/>
      <c r="ALT290" s="4"/>
      <c r="ALU290" s="4"/>
      <c r="ALV290" s="4"/>
      <c r="ALW290" s="4"/>
      <c r="ALX290" s="4"/>
      <c r="ALY290" s="4"/>
      <c r="ALZ290" s="4"/>
      <c r="AMA290" s="4"/>
      <c r="AMB290" s="4"/>
      <c r="AMC290" s="4"/>
      <c r="AMD290" s="4"/>
      <c r="AME290" s="4"/>
      <c r="AMF290" s="4"/>
      <c r="AMG290" s="4"/>
      <c r="AMH290" s="4"/>
      <c r="AMI290" s="4"/>
      <c r="AMJ290" s="4"/>
    </row>
    <row r="291" spans="1:1024" ht="17" customHeight="1">
      <c r="A291" s="19" t="s">
        <v>1232</v>
      </c>
      <c r="B291" s="3">
        <f t="shared" si="9"/>
        <v>39</v>
      </c>
      <c r="C291" s="3">
        <f t="shared" si="10"/>
        <v>0</v>
      </c>
      <c r="D291" s="3">
        <v>0</v>
      </c>
      <c r="E291" s="3">
        <v>0</v>
      </c>
      <c r="G291" s="4"/>
      <c r="L291" s="4">
        <v>39</v>
      </c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  <c r="KQ291" s="4"/>
      <c r="KR291" s="4"/>
      <c r="KS291" s="4"/>
      <c r="KT291" s="4"/>
      <c r="KU291" s="4"/>
      <c r="KV291" s="4"/>
      <c r="KW291" s="4"/>
      <c r="KX291" s="4"/>
      <c r="KY291" s="4"/>
      <c r="KZ291" s="4"/>
      <c r="LA291" s="4"/>
      <c r="LB291" s="4"/>
      <c r="LC291" s="4"/>
      <c r="LD291" s="4"/>
      <c r="LE291" s="4"/>
      <c r="LF291" s="4"/>
      <c r="LG291" s="4"/>
      <c r="LH291" s="4"/>
      <c r="LI291" s="4"/>
      <c r="LJ291" s="4"/>
      <c r="LK291" s="4"/>
      <c r="LL291" s="4"/>
      <c r="LM291" s="4"/>
      <c r="LN291" s="4"/>
      <c r="LO291" s="4"/>
      <c r="LP291" s="4"/>
      <c r="LQ291" s="4"/>
      <c r="LR291" s="4"/>
      <c r="LS291" s="4"/>
      <c r="LT291" s="4"/>
      <c r="LU291" s="4"/>
      <c r="LV291" s="4"/>
      <c r="LW291" s="4"/>
      <c r="LX291" s="4"/>
      <c r="LY291" s="4"/>
      <c r="LZ291" s="4"/>
      <c r="MA291" s="4"/>
      <c r="MB291" s="4"/>
      <c r="MC291" s="4"/>
      <c r="MD291" s="4"/>
      <c r="ME291" s="4"/>
      <c r="MF291" s="4"/>
      <c r="MG291" s="4"/>
      <c r="MH291" s="4"/>
      <c r="MI291" s="4"/>
      <c r="MJ291" s="4"/>
      <c r="MK291" s="4"/>
      <c r="ML291" s="4"/>
      <c r="MM291" s="4"/>
      <c r="MN291" s="4"/>
      <c r="MO291" s="4"/>
      <c r="MP291" s="4"/>
      <c r="MQ291" s="4"/>
      <c r="MR291" s="4"/>
      <c r="MS291" s="4"/>
      <c r="MT291" s="4"/>
      <c r="MU291" s="4"/>
      <c r="MV291" s="4"/>
      <c r="MW291" s="4"/>
      <c r="MX291" s="4"/>
      <c r="MY291" s="4"/>
      <c r="MZ291" s="4"/>
      <c r="NA291" s="4"/>
      <c r="NB291" s="4"/>
      <c r="NC291" s="4"/>
      <c r="ND291" s="4"/>
      <c r="NE291" s="4"/>
      <c r="NF291" s="4"/>
      <c r="NG291" s="4"/>
      <c r="NH291" s="4"/>
      <c r="NI291" s="4"/>
      <c r="NJ291" s="4"/>
      <c r="NK291" s="4"/>
      <c r="NL291" s="4"/>
      <c r="NM291" s="4"/>
      <c r="NN291" s="4"/>
      <c r="NO291" s="4"/>
      <c r="NP291" s="4"/>
      <c r="NQ291" s="4"/>
      <c r="NR291" s="4"/>
      <c r="NS291" s="4"/>
      <c r="NT291" s="4"/>
      <c r="NU291" s="4"/>
      <c r="NV291" s="4"/>
      <c r="NW291" s="4"/>
      <c r="NX291" s="4"/>
      <c r="NY291" s="4"/>
      <c r="NZ291" s="4"/>
      <c r="OA291" s="4"/>
      <c r="OB291" s="4"/>
      <c r="OC291" s="4"/>
      <c r="OD291" s="4"/>
      <c r="OE291" s="4"/>
      <c r="OF291" s="4"/>
      <c r="OG291" s="4"/>
      <c r="OH291" s="4"/>
      <c r="OI291" s="4"/>
      <c r="OJ291" s="4"/>
      <c r="OK291" s="4"/>
      <c r="OL291" s="4"/>
      <c r="OM291" s="4"/>
      <c r="ON291" s="4"/>
      <c r="OO291" s="4"/>
      <c r="OP291" s="4"/>
      <c r="OQ291" s="4"/>
      <c r="OR291" s="4"/>
      <c r="OS291" s="4"/>
      <c r="OT291" s="4"/>
      <c r="OU291" s="4"/>
      <c r="OV291" s="4"/>
      <c r="OW291" s="4"/>
      <c r="OX291" s="4"/>
      <c r="OY291" s="4"/>
      <c r="OZ291" s="4"/>
      <c r="PA291" s="4"/>
      <c r="PB291" s="4"/>
      <c r="PC291" s="4"/>
      <c r="PD291" s="4"/>
      <c r="PE291" s="4"/>
      <c r="PF291" s="4"/>
      <c r="PG291" s="4"/>
      <c r="PH291" s="4"/>
      <c r="PI291" s="4"/>
      <c r="PJ291" s="4"/>
      <c r="PK291" s="4"/>
      <c r="PL291" s="4"/>
      <c r="PM291" s="4"/>
      <c r="PN291" s="4"/>
      <c r="PO291" s="4"/>
      <c r="PP291" s="4"/>
      <c r="PQ291" s="4"/>
      <c r="PR291" s="4"/>
      <c r="PS291" s="4"/>
      <c r="PT291" s="4"/>
      <c r="PU291" s="4"/>
      <c r="PV291" s="4"/>
      <c r="PW291" s="4"/>
      <c r="PX291" s="4"/>
      <c r="PY291" s="4"/>
      <c r="PZ291" s="4"/>
      <c r="QA291" s="4"/>
      <c r="QB291" s="4"/>
      <c r="QC291" s="4"/>
      <c r="QD291" s="4"/>
      <c r="QE291" s="4"/>
      <c r="QF291" s="4"/>
      <c r="QG291" s="4"/>
      <c r="QH291" s="4"/>
      <c r="QI291" s="4"/>
      <c r="QJ291" s="4"/>
      <c r="QK291" s="4"/>
      <c r="QL291" s="4"/>
      <c r="QM291" s="4"/>
      <c r="QN291" s="4"/>
      <c r="QO291" s="4"/>
      <c r="QP291" s="4"/>
      <c r="QQ291" s="4"/>
      <c r="QR291" s="4"/>
      <c r="QS291" s="4"/>
      <c r="QT291" s="4"/>
      <c r="QU291" s="4"/>
      <c r="QV291" s="4"/>
      <c r="QW291" s="4"/>
      <c r="QX291" s="4"/>
      <c r="QY291" s="4"/>
      <c r="QZ291" s="4"/>
      <c r="RA291" s="4"/>
      <c r="RB291" s="4"/>
      <c r="RC291" s="4"/>
      <c r="RD291" s="4"/>
      <c r="RE291" s="4"/>
      <c r="RF291" s="4"/>
      <c r="RG291" s="4"/>
      <c r="RH291" s="4"/>
      <c r="RI291" s="4"/>
      <c r="RJ291" s="4"/>
      <c r="RK291" s="4"/>
      <c r="RL291" s="4"/>
      <c r="RM291" s="4"/>
      <c r="RN291" s="4"/>
      <c r="RO291" s="4"/>
      <c r="RP291" s="4"/>
      <c r="RQ291" s="4"/>
      <c r="RR291" s="4"/>
      <c r="RS291" s="4"/>
      <c r="RT291" s="4"/>
      <c r="RU291" s="4"/>
      <c r="RV291" s="4"/>
      <c r="RW291" s="4"/>
      <c r="RX291" s="4"/>
      <c r="RY291" s="4"/>
      <c r="RZ291" s="4"/>
      <c r="SA291" s="4"/>
      <c r="SB291" s="4"/>
      <c r="SC291" s="4"/>
      <c r="SD291" s="4"/>
      <c r="SE291" s="4"/>
      <c r="SF291" s="4"/>
      <c r="SG291" s="4"/>
      <c r="SH291" s="4"/>
      <c r="SI291" s="4"/>
      <c r="SJ291" s="4"/>
      <c r="SK291" s="4"/>
      <c r="SL291" s="4"/>
      <c r="SM291" s="4"/>
      <c r="SN291" s="4"/>
      <c r="SO291" s="4"/>
      <c r="SP291" s="4"/>
      <c r="SQ291" s="4"/>
      <c r="SR291" s="4"/>
      <c r="SS291" s="4"/>
      <c r="ST291" s="4"/>
      <c r="SU291" s="4"/>
      <c r="SV291" s="4"/>
      <c r="SW291" s="4"/>
      <c r="SX291" s="4"/>
      <c r="SY291" s="4"/>
      <c r="SZ291" s="4"/>
      <c r="TA291" s="4"/>
      <c r="TB291" s="4"/>
      <c r="TC291" s="4"/>
      <c r="TD291" s="4"/>
      <c r="TE291" s="4"/>
      <c r="TF291" s="4"/>
      <c r="TG291" s="4"/>
      <c r="TH291" s="4"/>
      <c r="TI291" s="4"/>
      <c r="TJ291" s="4"/>
      <c r="TK291" s="4"/>
      <c r="TL291" s="4"/>
      <c r="TM291" s="4"/>
      <c r="TN291" s="4"/>
      <c r="TO291" s="4"/>
      <c r="TP291" s="4"/>
      <c r="TQ291" s="4"/>
      <c r="TR291" s="4"/>
      <c r="TS291" s="4"/>
      <c r="TT291" s="4"/>
      <c r="TU291" s="4"/>
      <c r="TV291" s="4"/>
      <c r="TW291" s="4"/>
      <c r="TX291" s="4"/>
      <c r="TY291" s="4"/>
      <c r="TZ291" s="4"/>
      <c r="UA291" s="4"/>
      <c r="UB291" s="4"/>
      <c r="UC291" s="4"/>
      <c r="UD291" s="4"/>
      <c r="UE291" s="4"/>
      <c r="UF291" s="4"/>
      <c r="UG291" s="4"/>
      <c r="UH291" s="4"/>
      <c r="UI291" s="4"/>
      <c r="UJ291" s="4"/>
      <c r="UK291" s="4"/>
      <c r="UL291" s="4"/>
      <c r="UM291" s="4"/>
      <c r="UN291" s="4"/>
      <c r="UO291" s="4"/>
      <c r="UP291" s="4"/>
      <c r="UQ291" s="4"/>
      <c r="UR291" s="4"/>
      <c r="US291" s="4"/>
      <c r="UT291" s="4"/>
      <c r="UU291" s="4"/>
      <c r="UV291" s="4"/>
      <c r="UW291" s="4"/>
      <c r="UX291" s="4"/>
      <c r="UY291" s="4"/>
      <c r="UZ291" s="4"/>
      <c r="VA291" s="4"/>
      <c r="VB291" s="4"/>
      <c r="VC291" s="4"/>
      <c r="VD291" s="4"/>
      <c r="VE291" s="4"/>
      <c r="VF291" s="4"/>
      <c r="VG291" s="4"/>
      <c r="VH291" s="4"/>
      <c r="VI291" s="4"/>
      <c r="VJ291" s="4"/>
      <c r="VK291" s="4"/>
      <c r="VL291" s="4"/>
      <c r="VM291" s="4"/>
      <c r="VN291" s="4"/>
      <c r="VO291" s="4"/>
      <c r="VP291" s="4"/>
      <c r="VQ291" s="4"/>
      <c r="VR291" s="4"/>
      <c r="VS291" s="4"/>
      <c r="VT291" s="4"/>
      <c r="VU291" s="4"/>
      <c r="VV291" s="4"/>
      <c r="VW291" s="4"/>
      <c r="VX291" s="4"/>
      <c r="VY291" s="4"/>
      <c r="VZ291" s="4"/>
      <c r="WA291" s="4"/>
      <c r="WB291" s="4"/>
      <c r="WC291" s="4"/>
      <c r="WD291" s="4"/>
      <c r="WE291" s="4"/>
      <c r="WF291" s="4"/>
      <c r="WG291" s="4"/>
      <c r="WH291" s="4"/>
      <c r="WI291" s="4"/>
      <c r="WJ291" s="4"/>
      <c r="WK291" s="4"/>
      <c r="WL291" s="4"/>
      <c r="WM291" s="4"/>
      <c r="WN291" s="4"/>
      <c r="WO291" s="4"/>
      <c r="WP291" s="4"/>
      <c r="WQ291" s="4"/>
      <c r="WR291" s="4"/>
      <c r="WS291" s="4"/>
      <c r="WT291" s="4"/>
      <c r="WU291" s="4"/>
      <c r="WV291" s="4"/>
      <c r="WW291" s="4"/>
      <c r="WX291" s="4"/>
      <c r="WY291" s="4"/>
      <c r="WZ291" s="4"/>
      <c r="XA291" s="4"/>
      <c r="XB291" s="4"/>
      <c r="XC291" s="4"/>
      <c r="XD291" s="4"/>
      <c r="XE291" s="4"/>
      <c r="XF291" s="4"/>
      <c r="XG291" s="4"/>
      <c r="XH291" s="4"/>
      <c r="XI291" s="4"/>
      <c r="XJ291" s="4"/>
      <c r="XK291" s="4"/>
      <c r="XL291" s="4"/>
      <c r="XM291" s="4"/>
      <c r="XN291" s="4"/>
      <c r="XO291" s="4"/>
      <c r="XP291" s="4"/>
      <c r="XQ291" s="4"/>
      <c r="XR291" s="4"/>
      <c r="XS291" s="4"/>
      <c r="XT291" s="4"/>
      <c r="XU291" s="4"/>
      <c r="XV291" s="4"/>
      <c r="XW291" s="4"/>
      <c r="XX291" s="4"/>
      <c r="XY291" s="4"/>
      <c r="XZ291" s="4"/>
      <c r="YA291" s="4"/>
      <c r="YB291" s="4"/>
      <c r="YC291" s="4"/>
      <c r="YD291" s="4"/>
      <c r="YE291" s="4"/>
      <c r="YF291" s="4"/>
      <c r="YG291" s="4"/>
      <c r="YH291" s="4"/>
      <c r="YI291" s="4"/>
      <c r="YJ291" s="4"/>
      <c r="YK291" s="4"/>
      <c r="YL291" s="4"/>
      <c r="YM291" s="4"/>
      <c r="YN291" s="4"/>
      <c r="YO291" s="4"/>
      <c r="YP291" s="4"/>
      <c r="YQ291" s="4"/>
      <c r="YR291" s="4"/>
      <c r="YS291" s="4"/>
      <c r="YT291" s="4"/>
      <c r="YU291" s="4"/>
      <c r="YV291" s="4"/>
      <c r="YW291" s="4"/>
      <c r="YX291" s="4"/>
      <c r="YY291" s="4"/>
      <c r="YZ291" s="4"/>
      <c r="ZA291" s="4"/>
      <c r="ZB291" s="4"/>
      <c r="ZC291" s="4"/>
      <c r="ZD291" s="4"/>
      <c r="ZE291" s="4"/>
      <c r="ZF291" s="4"/>
      <c r="ZG291" s="4"/>
      <c r="ZH291" s="4"/>
      <c r="ZI291" s="4"/>
      <c r="ZJ291" s="4"/>
      <c r="ZK291" s="4"/>
      <c r="ZL291" s="4"/>
      <c r="ZM291" s="4"/>
      <c r="ZN291" s="4"/>
      <c r="ZO291" s="4"/>
      <c r="ZP291" s="4"/>
      <c r="ZQ291" s="4"/>
      <c r="ZR291" s="4"/>
      <c r="ZS291" s="4"/>
      <c r="ZT291" s="4"/>
      <c r="ZU291" s="4"/>
      <c r="ZV291" s="4"/>
      <c r="ZW291" s="4"/>
      <c r="ZX291" s="4"/>
      <c r="ZY291" s="4"/>
      <c r="ZZ291" s="4"/>
      <c r="AAA291" s="4"/>
      <c r="AAB291" s="4"/>
      <c r="AAC291" s="4"/>
      <c r="AAD291" s="4"/>
      <c r="AAE291" s="4"/>
      <c r="AAF291" s="4"/>
      <c r="AAG291" s="4"/>
      <c r="AAH291" s="4"/>
      <c r="AAI291" s="4"/>
      <c r="AAJ291" s="4"/>
      <c r="AAK291" s="4"/>
      <c r="AAL291" s="4"/>
      <c r="AAM291" s="4"/>
      <c r="AAN291" s="4"/>
      <c r="AAO291" s="4"/>
      <c r="AAP291" s="4"/>
      <c r="AAQ291" s="4"/>
      <c r="AAR291" s="4"/>
      <c r="AAS291" s="4"/>
      <c r="AAT291" s="4"/>
      <c r="AAU291" s="4"/>
      <c r="AAV291" s="4"/>
      <c r="AAW291" s="4"/>
      <c r="AAX291" s="4"/>
      <c r="AAY291" s="4"/>
      <c r="AAZ291" s="4"/>
      <c r="ABA291" s="4"/>
      <c r="ABB291" s="4"/>
      <c r="ABC291" s="4"/>
      <c r="ABD291" s="4"/>
      <c r="ABE291" s="4"/>
      <c r="ABF291" s="4"/>
      <c r="ABG291" s="4"/>
      <c r="ABH291" s="4"/>
      <c r="ABI291" s="4"/>
      <c r="ABJ291" s="4"/>
      <c r="ABK291" s="4"/>
      <c r="ABL291" s="4"/>
      <c r="ABM291" s="4"/>
      <c r="ABN291" s="4"/>
      <c r="ABO291" s="4"/>
      <c r="ABP291" s="4"/>
      <c r="ABQ291" s="4"/>
      <c r="ABR291" s="4"/>
      <c r="ABS291" s="4"/>
      <c r="ABT291" s="4"/>
      <c r="ABU291" s="4"/>
      <c r="ABV291" s="4"/>
      <c r="ABW291" s="4"/>
      <c r="ABX291" s="4"/>
      <c r="ABY291" s="4"/>
      <c r="ABZ291" s="4"/>
      <c r="ACA291" s="4"/>
      <c r="ACB291" s="4"/>
      <c r="ACC291" s="4"/>
      <c r="ACD291" s="4"/>
      <c r="ACE291" s="4"/>
      <c r="ACF291" s="4"/>
      <c r="ACG291" s="4"/>
      <c r="ACH291" s="4"/>
      <c r="ACI291" s="4"/>
      <c r="ACJ291" s="4"/>
      <c r="ACK291" s="4"/>
      <c r="ACL291" s="4"/>
      <c r="ACM291" s="4"/>
      <c r="ACN291" s="4"/>
      <c r="ACO291" s="4"/>
      <c r="ACP291" s="4"/>
      <c r="ACQ291" s="4"/>
      <c r="ACR291" s="4"/>
      <c r="ACS291" s="4"/>
      <c r="ACT291" s="4"/>
      <c r="ACU291" s="4"/>
      <c r="ACV291" s="4"/>
      <c r="ACW291" s="4"/>
      <c r="ACX291" s="4"/>
      <c r="ACY291" s="4"/>
      <c r="ACZ291" s="4"/>
      <c r="ADA291" s="4"/>
      <c r="ADB291" s="4"/>
      <c r="ADC291" s="4"/>
      <c r="ADD291" s="4"/>
      <c r="ADE291" s="4"/>
      <c r="ADF291" s="4"/>
      <c r="ADG291" s="4"/>
      <c r="ADH291" s="4"/>
      <c r="ADI291" s="4"/>
      <c r="ADJ291" s="4"/>
      <c r="ADK291" s="4"/>
      <c r="ADL291" s="4"/>
      <c r="ADM291" s="4"/>
      <c r="ADN291" s="4"/>
      <c r="ADO291" s="4"/>
      <c r="ADP291" s="4"/>
      <c r="ADQ291" s="4"/>
      <c r="ADR291" s="4"/>
      <c r="ADS291" s="4"/>
      <c r="ADT291" s="4"/>
      <c r="ADU291" s="4"/>
      <c r="ADV291" s="4"/>
      <c r="ADW291" s="4"/>
      <c r="ADX291" s="4"/>
      <c r="ADY291" s="4"/>
      <c r="ADZ291" s="4"/>
      <c r="AEA291" s="4"/>
      <c r="AEB291" s="4"/>
      <c r="AEC291" s="4"/>
      <c r="AED291" s="4"/>
      <c r="AEE291" s="4"/>
      <c r="AEF291" s="4"/>
      <c r="AEG291" s="4"/>
      <c r="AEH291" s="4"/>
      <c r="AEI291" s="4"/>
      <c r="AEJ291" s="4"/>
      <c r="AEK291" s="4"/>
      <c r="AEL291" s="4"/>
      <c r="AEM291" s="4"/>
      <c r="AEN291" s="4"/>
      <c r="AEO291" s="4"/>
      <c r="AEP291" s="4"/>
      <c r="AEQ291" s="4"/>
      <c r="AER291" s="4"/>
      <c r="AES291" s="4"/>
      <c r="AET291" s="4"/>
      <c r="AEU291" s="4"/>
      <c r="AEV291" s="4"/>
      <c r="AEW291" s="4"/>
      <c r="AEX291" s="4"/>
      <c r="AEY291" s="4"/>
      <c r="AEZ291" s="4"/>
      <c r="AFA291" s="4"/>
      <c r="AFB291" s="4"/>
      <c r="AFC291" s="4"/>
      <c r="AFD291" s="4"/>
      <c r="AFE291" s="4"/>
      <c r="AFF291" s="4"/>
      <c r="AFG291" s="4"/>
      <c r="AFH291" s="4"/>
      <c r="AFI291" s="4"/>
      <c r="AFJ291" s="4"/>
      <c r="AFK291" s="4"/>
      <c r="AFL291" s="4"/>
      <c r="AFM291" s="4"/>
      <c r="AFN291" s="4"/>
      <c r="AFO291" s="4"/>
      <c r="AFP291" s="4"/>
      <c r="AFQ291" s="4"/>
      <c r="AFR291" s="4"/>
      <c r="AFS291" s="4"/>
      <c r="AFT291" s="4"/>
      <c r="AFU291" s="4"/>
      <c r="AFV291" s="4"/>
      <c r="AFW291" s="4"/>
      <c r="AFX291" s="4"/>
      <c r="AFY291" s="4"/>
      <c r="AFZ291" s="4"/>
      <c r="AGA291" s="4"/>
      <c r="AGB291" s="4"/>
      <c r="AGC291" s="4"/>
      <c r="AGD291" s="4"/>
      <c r="AGE291" s="4"/>
      <c r="AGF291" s="4"/>
      <c r="AGG291" s="4"/>
      <c r="AGH291" s="4"/>
      <c r="AGI291" s="4"/>
      <c r="AGJ291" s="4"/>
      <c r="AGK291" s="4"/>
      <c r="AGL291" s="4"/>
      <c r="AGM291" s="4"/>
      <c r="AGN291" s="4"/>
      <c r="AGO291" s="4"/>
      <c r="AGP291" s="4"/>
      <c r="AGQ291" s="4"/>
      <c r="AGR291" s="4"/>
      <c r="AGS291" s="4"/>
      <c r="AGT291" s="4"/>
      <c r="AGU291" s="4"/>
      <c r="AGV291" s="4"/>
      <c r="AGW291" s="4"/>
      <c r="AGX291" s="4"/>
      <c r="AGY291" s="4"/>
      <c r="AGZ291" s="4"/>
      <c r="AHA291" s="4"/>
      <c r="AHB291" s="4"/>
      <c r="AHC291" s="4"/>
      <c r="AHD291" s="4"/>
      <c r="AHE291" s="4"/>
      <c r="AHF291" s="4"/>
      <c r="AHG291" s="4"/>
      <c r="AHH291" s="4"/>
      <c r="AHI291" s="4"/>
      <c r="AHJ291" s="4"/>
      <c r="AHK291" s="4"/>
      <c r="AHL291" s="4"/>
      <c r="AHM291" s="4"/>
      <c r="AHN291" s="4"/>
      <c r="AHO291" s="4"/>
      <c r="AHP291" s="4"/>
      <c r="AHQ291" s="4"/>
      <c r="AHR291" s="4"/>
      <c r="AHS291" s="4"/>
      <c r="AHT291" s="4"/>
      <c r="AHU291" s="4"/>
      <c r="AHV291" s="4"/>
      <c r="AHW291" s="4"/>
      <c r="AHX291" s="4"/>
      <c r="AHY291" s="4"/>
      <c r="AHZ291" s="4"/>
      <c r="AIA291" s="4"/>
      <c r="AIB291" s="4"/>
      <c r="AIC291" s="4"/>
      <c r="AID291" s="4"/>
      <c r="AIE291" s="4"/>
      <c r="AIF291" s="4"/>
      <c r="AIG291" s="4"/>
      <c r="AIH291" s="4"/>
      <c r="AII291" s="4"/>
      <c r="AIJ291" s="4"/>
      <c r="AIK291" s="4"/>
      <c r="AIL291" s="4"/>
      <c r="AIM291" s="4"/>
      <c r="AIN291" s="4"/>
      <c r="AIO291" s="4"/>
      <c r="AIP291" s="4"/>
      <c r="AIQ291" s="4"/>
      <c r="AIR291" s="4"/>
      <c r="AIS291" s="4"/>
      <c r="AIT291" s="4"/>
      <c r="AIU291" s="4"/>
      <c r="AIV291" s="4"/>
      <c r="AIW291" s="4"/>
      <c r="AIX291" s="4"/>
      <c r="AIY291" s="4"/>
      <c r="AIZ291" s="4"/>
      <c r="AJA291" s="4"/>
      <c r="AJB291" s="4"/>
      <c r="AJC291" s="4"/>
      <c r="AJD291" s="4"/>
      <c r="AJE291" s="4"/>
      <c r="AJF291" s="4"/>
      <c r="AJG291" s="4"/>
      <c r="AJH291" s="4"/>
      <c r="AJI291" s="4"/>
      <c r="AJJ291" s="4"/>
      <c r="AJK291" s="4"/>
      <c r="AJL291" s="4"/>
      <c r="AJM291" s="4"/>
      <c r="AJN291" s="4"/>
      <c r="AJO291" s="4"/>
      <c r="AJP291" s="4"/>
      <c r="AJQ291" s="4"/>
      <c r="AJR291" s="4"/>
      <c r="AJS291" s="4"/>
      <c r="AJT291" s="4"/>
      <c r="AJU291" s="4"/>
      <c r="AJV291" s="4"/>
      <c r="AJW291" s="4"/>
      <c r="AJX291" s="4"/>
      <c r="AJY291" s="4"/>
      <c r="AJZ291" s="4"/>
      <c r="AKA291" s="4"/>
      <c r="AKB291" s="4"/>
      <c r="AKC291" s="4"/>
      <c r="AKD291" s="4"/>
      <c r="AKE291" s="4"/>
      <c r="AKF291" s="4"/>
      <c r="AKG291" s="4"/>
      <c r="AKH291" s="4"/>
      <c r="AKI291" s="4"/>
      <c r="AKJ291" s="4"/>
      <c r="AKK291" s="4"/>
      <c r="AKL291" s="4"/>
      <c r="AKM291" s="4"/>
      <c r="AKN291" s="4"/>
      <c r="AKO291" s="4"/>
      <c r="AKP291" s="4"/>
      <c r="AKQ291" s="4"/>
      <c r="AKR291" s="4"/>
      <c r="AKS291" s="4"/>
      <c r="AKT291" s="4"/>
      <c r="AKU291" s="4"/>
      <c r="AKV291" s="4"/>
      <c r="AKW291" s="4"/>
      <c r="AKX291" s="4"/>
      <c r="AKY291" s="4"/>
      <c r="AKZ291" s="4"/>
      <c r="ALA291" s="4"/>
      <c r="ALB291" s="4"/>
      <c r="ALC291" s="4"/>
      <c r="ALD291" s="4"/>
      <c r="ALE291" s="4"/>
      <c r="ALF291" s="4"/>
      <c r="ALG291" s="4"/>
      <c r="ALH291" s="4"/>
      <c r="ALI291" s="4"/>
      <c r="ALJ291" s="4"/>
      <c r="ALK291" s="4"/>
      <c r="ALL291" s="4"/>
      <c r="ALM291" s="4"/>
      <c r="ALN291" s="4"/>
      <c r="ALO291" s="4"/>
      <c r="ALP291" s="4"/>
      <c r="ALQ291" s="4"/>
      <c r="ALR291" s="4"/>
      <c r="ALS291" s="4"/>
      <c r="ALT291" s="4"/>
      <c r="ALU291" s="4"/>
      <c r="ALV291" s="4"/>
      <c r="ALW291" s="4"/>
      <c r="ALX291" s="4"/>
      <c r="ALY291" s="4"/>
      <c r="ALZ291" s="4"/>
      <c r="AMA291" s="4"/>
      <c r="AMB291" s="4"/>
      <c r="AMC291" s="4"/>
      <c r="AMD291" s="4"/>
      <c r="AME291" s="4"/>
      <c r="AMF291" s="4"/>
      <c r="AMG291" s="4"/>
      <c r="AMH291" s="4"/>
      <c r="AMI291" s="4"/>
      <c r="AMJ291" s="4"/>
    </row>
    <row r="292" spans="1:1024" ht="17" customHeight="1">
      <c r="A292" s="19" t="s">
        <v>1233</v>
      </c>
      <c r="B292" s="3">
        <f t="shared" si="9"/>
        <v>39</v>
      </c>
      <c r="C292" s="3">
        <f t="shared" si="10"/>
        <v>0</v>
      </c>
      <c r="D292" s="3">
        <v>0</v>
      </c>
      <c r="E292" s="3">
        <v>0</v>
      </c>
      <c r="G292" s="4"/>
      <c r="M292" s="4">
        <v>39</v>
      </c>
    </row>
    <row r="293" spans="1:1024" ht="17" customHeight="1">
      <c r="A293" s="19" t="s">
        <v>1234</v>
      </c>
      <c r="B293" s="3">
        <f t="shared" si="9"/>
        <v>39</v>
      </c>
      <c r="C293" s="3">
        <f t="shared" si="10"/>
        <v>0</v>
      </c>
      <c r="D293" s="3">
        <v>0</v>
      </c>
      <c r="E293" s="3">
        <v>0</v>
      </c>
      <c r="G293" s="4">
        <f>SUM(39)</f>
        <v>39</v>
      </c>
    </row>
    <row r="294" spans="1:1024" ht="17" customHeight="1">
      <c r="A294" s="19" t="s">
        <v>1235</v>
      </c>
      <c r="B294" s="3">
        <f t="shared" si="9"/>
        <v>39</v>
      </c>
      <c r="C294" s="3">
        <f t="shared" si="10"/>
        <v>0</v>
      </c>
      <c r="D294" s="3">
        <v>0</v>
      </c>
      <c r="E294" s="3">
        <v>0</v>
      </c>
      <c r="G294" s="4">
        <f>SUM(39)</f>
        <v>39</v>
      </c>
    </row>
    <row r="295" spans="1:1024" ht="17" customHeight="1">
      <c r="A295" s="19" t="s">
        <v>1236</v>
      </c>
      <c r="B295" s="3">
        <f t="shared" si="9"/>
        <v>39</v>
      </c>
      <c r="C295" s="3">
        <f t="shared" si="10"/>
        <v>0</v>
      </c>
      <c r="D295" s="3">
        <v>0</v>
      </c>
      <c r="E295" s="3">
        <v>0</v>
      </c>
      <c r="G295" s="4">
        <f>SUM(39)</f>
        <v>39</v>
      </c>
    </row>
    <row r="296" spans="1:1024" ht="17" customHeight="1">
      <c r="A296" s="19" t="s">
        <v>1237</v>
      </c>
      <c r="B296" s="3">
        <f t="shared" si="9"/>
        <v>37</v>
      </c>
      <c r="C296" s="3">
        <f t="shared" si="10"/>
        <v>0</v>
      </c>
      <c r="D296" s="3">
        <v>0</v>
      </c>
      <c r="E296" s="3">
        <v>0</v>
      </c>
      <c r="G296" s="4"/>
      <c r="L296" s="4">
        <v>37</v>
      </c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  <c r="KR296" s="4"/>
      <c r="KS296" s="4"/>
      <c r="KT296" s="4"/>
      <c r="KU296" s="4"/>
      <c r="KV296" s="4"/>
      <c r="KW296" s="4"/>
      <c r="KX296" s="4"/>
      <c r="KY296" s="4"/>
      <c r="KZ296" s="4"/>
      <c r="LA296" s="4"/>
      <c r="LB296" s="4"/>
      <c r="LC296" s="4"/>
      <c r="LD296" s="4"/>
      <c r="LE296" s="4"/>
      <c r="LF296" s="4"/>
      <c r="LG296" s="4"/>
      <c r="LH296" s="4"/>
      <c r="LI296" s="4"/>
      <c r="LJ296" s="4"/>
      <c r="LK296" s="4"/>
      <c r="LL296" s="4"/>
      <c r="LM296" s="4"/>
      <c r="LN296" s="4"/>
      <c r="LO296" s="4"/>
      <c r="LP296" s="4"/>
      <c r="LQ296" s="4"/>
      <c r="LR296" s="4"/>
      <c r="LS296" s="4"/>
      <c r="LT296" s="4"/>
      <c r="LU296" s="4"/>
      <c r="LV296" s="4"/>
      <c r="LW296" s="4"/>
      <c r="LX296" s="4"/>
      <c r="LY296" s="4"/>
      <c r="LZ296" s="4"/>
      <c r="MA296" s="4"/>
      <c r="MB296" s="4"/>
      <c r="MC296" s="4"/>
      <c r="MD296" s="4"/>
      <c r="ME296" s="4"/>
      <c r="MF296" s="4"/>
      <c r="MG296" s="4"/>
      <c r="MH296" s="4"/>
      <c r="MI296" s="4"/>
      <c r="MJ296" s="4"/>
      <c r="MK296" s="4"/>
      <c r="ML296" s="4"/>
      <c r="MM296" s="4"/>
      <c r="MN296" s="4"/>
      <c r="MO296" s="4"/>
      <c r="MP296" s="4"/>
      <c r="MQ296" s="4"/>
      <c r="MR296" s="4"/>
      <c r="MS296" s="4"/>
      <c r="MT296" s="4"/>
      <c r="MU296" s="4"/>
      <c r="MV296" s="4"/>
      <c r="MW296" s="4"/>
      <c r="MX296" s="4"/>
      <c r="MY296" s="4"/>
      <c r="MZ296" s="4"/>
      <c r="NA296" s="4"/>
      <c r="NB296" s="4"/>
      <c r="NC296" s="4"/>
      <c r="ND296" s="4"/>
      <c r="NE296" s="4"/>
      <c r="NF296" s="4"/>
      <c r="NG296" s="4"/>
      <c r="NH296" s="4"/>
      <c r="NI296" s="4"/>
      <c r="NJ296" s="4"/>
      <c r="NK296" s="4"/>
      <c r="NL296" s="4"/>
      <c r="NM296" s="4"/>
      <c r="NN296" s="4"/>
      <c r="NO296" s="4"/>
      <c r="NP296" s="4"/>
      <c r="NQ296" s="4"/>
      <c r="NR296" s="4"/>
      <c r="NS296" s="4"/>
      <c r="NT296" s="4"/>
      <c r="NU296" s="4"/>
      <c r="NV296" s="4"/>
      <c r="NW296" s="4"/>
      <c r="NX296" s="4"/>
      <c r="NY296" s="4"/>
      <c r="NZ296" s="4"/>
      <c r="OA296" s="4"/>
      <c r="OB296" s="4"/>
      <c r="OC296" s="4"/>
      <c r="OD296" s="4"/>
      <c r="OE296" s="4"/>
      <c r="OF296" s="4"/>
      <c r="OG296" s="4"/>
      <c r="OH296" s="4"/>
      <c r="OI296" s="4"/>
      <c r="OJ296" s="4"/>
      <c r="OK296" s="4"/>
      <c r="OL296" s="4"/>
      <c r="OM296" s="4"/>
      <c r="ON296" s="4"/>
      <c r="OO296" s="4"/>
      <c r="OP296" s="4"/>
      <c r="OQ296" s="4"/>
      <c r="OR296" s="4"/>
      <c r="OS296" s="4"/>
      <c r="OT296" s="4"/>
      <c r="OU296" s="4"/>
      <c r="OV296" s="4"/>
      <c r="OW296" s="4"/>
      <c r="OX296" s="4"/>
      <c r="OY296" s="4"/>
      <c r="OZ296" s="4"/>
      <c r="PA296" s="4"/>
      <c r="PB296" s="4"/>
      <c r="PC296" s="4"/>
      <c r="PD296" s="4"/>
      <c r="PE296" s="4"/>
      <c r="PF296" s="4"/>
      <c r="PG296" s="4"/>
      <c r="PH296" s="4"/>
      <c r="PI296" s="4"/>
      <c r="PJ296" s="4"/>
      <c r="PK296" s="4"/>
      <c r="PL296" s="4"/>
      <c r="PM296" s="4"/>
      <c r="PN296" s="4"/>
      <c r="PO296" s="4"/>
      <c r="PP296" s="4"/>
      <c r="PQ296" s="4"/>
      <c r="PR296" s="4"/>
      <c r="PS296" s="4"/>
      <c r="PT296" s="4"/>
      <c r="PU296" s="4"/>
      <c r="PV296" s="4"/>
      <c r="PW296" s="4"/>
      <c r="PX296" s="4"/>
      <c r="PY296" s="4"/>
      <c r="PZ296" s="4"/>
      <c r="QA296" s="4"/>
      <c r="QB296" s="4"/>
      <c r="QC296" s="4"/>
      <c r="QD296" s="4"/>
      <c r="QE296" s="4"/>
      <c r="QF296" s="4"/>
      <c r="QG296" s="4"/>
      <c r="QH296" s="4"/>
      <c r="QI296" s="4"/>
      <c r="QJ296" s="4"/>
      <c r="QK296" s="4"/>
      <c r="QL296" s="4"/>
      <c r="QM296" s="4"/>
      <c r="QN296" s="4"/>
      <c r="QO296" s="4"/>
      <c r="QP296" s="4"/>
      <c r="QQ296" s="4"/>
      <c r="QR296" s="4"/>
      <c r="QS296" s="4"/>
      <c r="QT296" s="4"/>
      <c r="QU296" s="4"/>
      <c r="QV296" s="4"/>
      <c r="QW296" s="4"/>
      <c r="QX296" s="4"/>
      <c r="QY296" s="4"/>
      <c r="QZ296" s="4"/>
      <c r="RA296" s="4"/>
      <c r="RB296" s="4"/>
      <c r="RC296" s="4"/>
      <c r="RD296" s="4"/>
      <c r="RE296" s="4"/>
      <c r="RF296" s="4"/>
      <c r="RG296" s="4"/>
      <c r="RH296" s="4"/>
      <c r="RI296" s="4"/>
      <c r="RJ296" s="4"/>
      <c r="RK296" s="4"/>
      <c r="RL296" s="4"/>
      <c r="RM296" s="4"/>
      <c r="RN296" s="4"/>
      <c r="RO296" s="4"/>
      <c r="RP296" s="4"/>
      <c r="RQ296" s="4"/>
      <c r="RR296" s="4"/>
      <c r="RS296" s="4"/>
      <c r="RT296" s="4"/>
      <c r="RU296" s="4"/>
      <c r="RV296" s="4"/>
      <c r="RW296" s="4"/>
      <c r="RX296" s="4"/>
      <c r="RY296" s="4"/>
      <c r="RZ296" s="4"/>
      <c r="SA296" s="4"/>
      <c r="SB296" s="4"/>
      <c r="SC296" s="4"/>
      <c r="SD296" s="4"/>
      <c r="SE296" s="4"/>
      <c r="SF296" s="4"/>
      <c r="SG296" s="4"/>
      <c r="SH296" s="4"/>
      <c r="SI296" s="4"/>
      <c r="SJ296" s="4"/>
      <c r="SK296" s="4"/>
      <c r="SL296" s="4"/>
      <c r="SM296" s="4"/>
      <c r="SN296" s="4"/>
      <c r="SO296" s="4"/>
      <c r="SP296" s="4"/>
      <c r="SQ296" s="4"/>
      <c r="SR296" s="4"/>
      <c r="SS296" s="4"/>
      <c r="ST296" s="4"/>
      <c r="SU296" s="4"/>
      <c r="SV296" s="4"/>
      <c r="SW296" s="4"/>
      <c r="SX296" s="4"/>
      <c r="SY296" s="4"/>
      <c r="SZ296" s="4"/>
      <c r="TA296" s="4"/>
      <c r="TB296" s="4"/>
      <c r="TC296" s="4"/>
      <c r="TD296" s="4"/>
      <c r="TE296" s="4"/>
      <c r="TF296" s="4"/>
      <c r="TG296" s="4"/>
      <c r="TH296" s="4"/>
      <c r="TI296" s="4"/>
      <c r="TJ296" s="4"/>
      <c r="TK296" s="4"/>
      <c r="TL296" s="4"/>
      <c r="TM296" s="4"/>
      <c r="TN296" s="4"/>
      <c r="TO296" s="4"/>
      <c r="TP296" s="4"/>
      <c r="TQ296" s="4"/>
      <c r="TR296" s="4"/>
      <c r="TS296" s="4"/>
      <c r="TT296" s="4"/>
      <c r="TU296" s="4"/>
      <c r="TV296" s="4"/>
      <c r="TW296" s="4"/>
      <c r="TX296" s="4"/>
      <c r="TY296" s="4"/>
      <c r="TZ296" s="4"/>
      <c r="UA296" s="4"/>
      <c r="UB296" s="4"/>
      <c r="UC296" s="4"/>
      <c r="UD296" s="4"/>
      <c r="UE296" s="4"/>
      <c r="UF296" s="4"/>
      <c r="UG296" s="4"/>
      <c r="UH296" s="4"/>
      <c r="UI296" s="4"/>
      <c r="UJ296" s="4"/>
      <c r="UK296" s="4"/>
      <c r="UL296" s="4"/>
      <c r="UM296" s="4"/>
      <c r="UN296" s="4"/>
      <c r="UO296" s="4"/>
      <c r="UP296" s="4"/>
      <c r="UQ296" s="4"/>
      <c r="UR296" s="4"/>
      <c r="US296" s="4"/>
      <c r="UT296" s="4"/>
      <c r="UU296" s="4"/>
      <c r="UV296" s="4"/>
      <c r="UW296" s="4"/>
      <c r="UX296" s="4"/>
      <c r="UY296" s="4"/>
      <c r="UZ296" s="4"/>
      <c r="VA296" s="4"/>
      <c r="VB296" s="4"/>
      <c r="VC296" s="4"/>
      <c r="VD296" s="4"/>
      <c r="VE296" s="4"/>
      <c r="VF296" s="4"/>
      <c r="VG296" s="4"/>
      <c r="VH296" s="4"/>
      <c r="VI296" s="4"/>
      <c r="VJ296" s="4"/>
      <c r="VK296" s="4"/>
      <c r="VL296" s="4"/>
      <c r="VM296" s="4"/>
      <c r="VN296" s="4"/>
      <c r="VO296" s="4"/>
      <c r="VP296" s="4"/>
      <c r="VQ296" s="4"/>
      <c r="VR296" s="4"/>
      <c r="VS296" s="4"/>
      <c r="VT296" s="4"/>
      <c r="VU296" s="4"/>
      <c r="VV296" s="4"/>
      <c r="VW296" s="4"/>
      <c r="VX296" s="4"/>
      <c r="VY296" s="4"/>
      <c r="VZ296" s="4"/>
      <c r="WA296" s="4"/>
      <c r="WB296" s="4"/>
      <c r="WC296" s="4"/>
      <c r="WD296" s="4"/>
      <c r="WE296" s="4"/>
      <c r="WF296" s="4"/>
      <c r="WG296" s="4"/>
      <c r="WH296" s="4"/>
      <c r="WI296" s="4"/>
      <c r="WJ296" s="4"/>
      <c r="WK296" s="4"/>
      <c r="WL296" s="4"/>
      <c r="WM296" s="4"/>
      <c r="WN296" s="4"/>
      <c r="WO296" s="4"/>
      <c r="WP296" s="4"/>
      <c r="WQ296" s="4"/>
      <c r="WR296" s="4"/>
      <c r="WS296" s="4"/>
      <c r="WT296" s="4"/>
      <c r="WU296" s="4"/>
      <c r="WV296" s="4"/>
      <c r="WW296" s="4"/>
      <c r="WX296" s="4"/>
      <c r="WY296" s="4"/>
      <c r="WZ296" s="4"/>
      <c r="XA296" s="4"/>
      <c r="XB296" s="4"/>
      <c r="XC296" s="4"/>
      <c r="XD296" s="4"/>
      <c r="XE296" s="4"/>
      <c r="XF296" s="4"/>
      <c r="XG296" s="4"/>
      <c r="XH296" s="4"/>
      <c r="XI296" s="4"/>
      <c r="XJ296" s="4"/>
      <c r="XK296" s="4"/>
      <c r="XL296" s="4"/>
      <c r="XM296" s="4"/>
      <c r="XN296" s="4"/>
      <c r="XO296" s="4"/>
      <c r="XP296" s="4"/>
      <c r="XQ296" s="4"/>
      <c r="XR296" s="4"/>
      <c r="XS296" s="4"/>
      <c r="XT296" s="4"/>
      <c r="XU296" s="4"/>
      <c r="XV296" s="4"/>
      <c r="XW296" s="4"/>
      <c r="XX296" s="4"/>
      <c r="XY296" s="4"/>
      <c r="XZ296" s="4"/>
      <c r="YA296" s="4"/>
      <c r="YB296" s="4"/>
      <c r="YC296" s="4"/>
      <c r="YD296" s="4"/>
      <c r="YE296" s="4"/>
      <c r="YF296" s="4"/>
      <c r="YG296" s="4"/>
      <c r="YH296" s="4"/>
      <c r="YI296" s="4"/>
      <c r="YJ296" s="4"/>
      <c r="YK296" s="4"/>
      <c r="YL296" s="4"/>
      <c r="YM296" s="4"/>
      <c r="YN296" s="4"/>
      <c r="YO296" s="4"/>
      <c r="YP296" s="4"/>
      <c r="YQ296" s="4"/>
      <c r="YR296" s="4"/>
      <c r="YS296" s="4"/>
      <c r="YT296" s="4"/>
      <c r="YU296" s="4"/>
      <c r="YV296" s="4"/>
      <c r="YW296" s="4"/>
      <c r="YX296" s="4"/>
      <c r="YY296" s="4"/>
      <c r="YZ296" s="4"/>
      <c r="ZA296" s="4"/>
      <c r="ZB296" s="4"/>
      <c r="ZC296" s="4"/>
      <c r="ZD296" s="4"/>
      <c r="ZE296" s="4"/>
      <c r="ZF296" s="4"/>
      <c r="ZG296" s="4"/>
      <c r="ZH296" s="4"/>
      <c r="ZI296" s="4"/>
      <c r="ZJ296" s="4"/>
      <c r="ZK296" s="4"/>
      <c r="ZL296" s="4"/>
      <c r="ZM296" s="4"/>
      <c r="ZN296" s="4"/>
      <c r="ZO296" s="4"/>
      <c r="ZP296" s="4"/>
      <c r="ZQ296" s="4"/>
      <c r="ZR296" s="4"/>
      <c r="ZS296" s="4"/>
      <c r="ZT296" s="4"/>
      <c r="ZU296" s="4"/>
      <c r="ZV296" s="4"/>
      <c r="ZW296" s="4"/>
      <c r="ZX296" s="4"/>
      <c r="ZY296" s="4"/>
      <c r="ZZ296" s="4"/>
      <c r="AAA296" s="4"/>
      <c r="AAB296" s="4"/>
      <c r="AAC296" s="4"/>
      <c r="AAD296" s="4"/>
      <c r="AAE296" s="4"/>
      <c r="AAF296" s="4"/>
      <c r="AAG296" s="4"/>
      <c r="AAH296" s="4"/>
      <c r="AAI296" s="4"/>
      <c r="AAJ296" s="4"/>
      <c r="AAK296" s="4"/>
      <c r="AAL296" s="4"/>
      <c r="AAM296" s="4"/>
      <c r="AAN296" s="4"/>
      <c r="AAO296" s="4"/>
      <c r="AAP296" s="4"/>
      <c r="AAQ296" s="4"/>
      <c r="AAR296" s="4"/>
      <c r="AAS296" s="4"/>
      <c r="AAT296" s="4"/>
      <c r="AAU296" s="4"/>
      <c r="AAV296" s="4"/>
      <c r="AAW296" s="4"/>
      <c r="AAX296" s="4"/>
      <c r="AAY296" s="4"/>
      <c r="AAZ296" s="4"/>
      <c r="ABA296" s="4"/>
      <c r="ABB296" s="4"/>
      <c r="ABC296" s="4"/>
      <c r="ABD296" s="4"/>
      <c r="ABE296" s="4"/>
      <c r="ABF296" s="4"/>
      <c r="ABG296" s="4"/>
      <c r="ABH296" s="4"/>
      <c r="ABI296" s="4"/>
      <c r="ABJ296" s="4"/>
      <c r="ABK296" s="4"/>
      <c r="ABL296" s="4"/>
      <c r="ABM296" s="4"/>
      <c r="ABN296" s="4"/>
      <c r="ABO296" s="4"/>
      <c r="ABP296" s="4"/>
      <c r="ABQ296" s="4"/>
      <c r="ABR296" s="4"/>
      <c r="ABS296" s="4"/>
      <c r="ABT296" s="4"/>
      <c r="ABU296" s="4"/>
      <c r="ABV296" s="4"/>
      <c r="ABW296" s="4"/>
      <c r="ABX296" s="4"/>
      <c r="ABY296" s="4"/>
      <c r="ABZ296" s="4"/>
      <c r="ACA296" s="4"/>
      <c r="ACB296" s="4"/>
      <c r="ACC296" s="4"/>
      <c r="ACD296" s="4"/>
      <c r="ACE296" s="4"/>
      <c r="ACF296" s="4"/>
      <c r="ACG296" s="4"/>
      <c r="ACH296" s="4"/>
      <c r="ACI296" s="4"/>
      <c r="ACJ296" s="4"/>
      <c r="ACK296" s="4"/>
      <c r="ACL296" s="4"/>
      <c r="ACM296" s="4"/>
      <c r="ACN296" s="4"/>
      <c r="ACO296" s="4"/>
      <c r="ACP296" s="4"/>
      <c r="ACQ296" s="4"/>
      <c r="ACR296" s="4"/>
      <c r="ACS296" s="4"/>
      <c r="ACT296" s="4"/>
      <c r="ACU296" s="4"/>
      <c r="ACV296" s="4"/>
      <c r="ACW296" s="4"/>
      <c r="ACX296" s="4"/>
      <c r="ACY296" s="4"/>
      <c r="ACZ296" s="4"/>
      <c r="ADA296" s="4"/>
      <c r="ADB296" s="4"/>
      <c r="ADC296" s="4"/>
      <c r="ADD296" s="4"/>
      <c r="ADE296" s="4"/>
      <c r="ADF296" s="4"/>
      <c r="ADG296" s="4"/>
      <c r="ADH296" s="4"/>
      <c r="ADI296" s="4"/>
      <c r="ADJ296" s="4"/>
      <c r="ADK296" s="4"/>
      <c r="ADL296" s="4"/>
      <c r="ADM296" s="4"/>
      <c r="ADN296" s="4"/>
      <c r="ADO296" s="4"/>
      <c r="ADP296" s="4"/>
      <c r="ADQ296" s="4"/>
      <c r="ADR296" s="4"/>
      <c r="ADS296" s="4"/>
      <c r="ADT296" s="4"/>
      <c r="ADU296" s="4"/>
      <c r="ADV296" s="4"/>
      <c r="ADW296" s="4"/>
      <c r="ADX296" s="4"/>
      <c r="ADY296" s="4"/>
      <c r="ADZ296" s="4"/>
      <c r="AEA296" s="4"/>
      <c r="AEB296" s="4"/>
      <c r="AEC296" s="4"/>
      <c r="AED296" s="4"/>
      <c r="AEE296" s="4"/>
      <c r="AEF296" s="4"/>
      <c r="AEG296" s="4"/>
      <c r="AEH296" s="4"/>
      <c r="AEI296" s="4"/>
      <c r="AEJ296" s="4"/>
      <c r="AEK296" s="4"/>
      <c r="AEL296" s="4"/>
      <c r="AEM296" s="4"/>
      <c r="AEN296" s="4"/>
      <c r="AEO296" s="4"/>
      <c r="AEP296" s="4"/>
      <c r="AEQ296" s="4"/>
      <c r="AER296" s="4"/>
      <c r="AES296" s="4"/>
      <c r="AET296" s="4"/>
      <c r="AEU296" s="4"/>
      <c r="AEV296" s="4"/>
      <c r="AEW296" s="4"/>
      <c r="AEX296" s="4"/>
      <c r="AEY296" s="4"/>
      <c r="AEZ296" s="4"/>
      <c r="AFA296" s="4"/>
      <c r="AFB296" s="4"/>
      <c r="AFC296" s="4"/>
      <c r="AFD296" s="4"/>
      <c r="AFE296" s="4"/>
      <c r="AFF296" s="4"/>
      <c r="AFG296" s="4"/>
      <c r="AFH296" s="4"/>
      <c r="AFI296" s="4"/>
      <c r="AFJ296" s="4"/>
      <c r="AFK296" s="4"/>
      <c r="AFL296" s="4"/>
      <c r="AFM296" s="4"/>
      <c r="AFN296" s="4"/>
      <c r="AFO296" s="4"/>
      <c r="AFP296" s="4"/>
      <c r="AFQ296" s="4"/>
      <c r="AFR296" s="4"/>
      <c r="AFS296" s="4"/>
      <c r="AFT296" s="4"/>
      <c r="AFU296" s="4"/>
      <c r="AFV296" s="4"/>
      <c r="AFW296" s="4"/>
      <c r="AFX296" s="4"/>
      <c r="AFY296" s="4"/>
      <c r="AFZ296" s="4"/>
      <c r="AGA296" s="4"/>
      <c r="AGB296" s="4"/>
      <c r="AGC296" s="4"/>
      <c r="AGD296" s="4"/>
      <c r="AGE296" s="4"/>
      <c r="AGF296" s="4"/>
      <c r="AGG296" s="4"/>
      <c r="AGH296" s="4"/>
      <c r="AGI296" s="4"/>
      <c r="AGJ296" s="4"/>
      <c r="AGK296" s="4"/>
      <c r="AGL296" s="4"/>
      <c r="AGM296" s="4"/>
      <c r="AGN296" s="4"/>
      <c r="AGO296" s="4"/>
      <c r="AGP296" s="4"/>
      <c r="AGQ296" s="4"/>
      <c r="AGR296" s="4"/>
      <c r="AGS296" s="4"/>
      <c r="AGT296" s="4"/>
      <c r="AGU296" s="4"/>
      <c r="AGV296" s="4"/>
      <c r="AGW296" s="4"/>
      <c r="AGX296" s="4"/>
      <c r="AGY296" s="4"/>
      <c r="AGZ296" s="4"/>
      <c r="AHA296" s="4"/>
      <c r="AHB296" s="4"/>
      <c r="AHC296" s="4"/>
      <c r="AHD296" s="4"/>
      <c r="AHE296" s="4"/>
      <c r="AHF296" s="4"/>
      <c r="AHG296" s="4"/>
      <c r="AHH296" s="4"/>
      <c r="AHI296" s="4"/>
      <c r="AHJ296" s="4"/>
      <c r="AHK296" s="4"/>
      <c r="AHL296" s="4"/>
      <c r="AHM296" s="4"/>
      <c r="AHN296" s="4"/>
      <c r="AHO296" s="4"/>
      <c r="AHP296" s="4"/>
      <c r="AHQ296" s="4"/>
      <c r="AHR296" s="4"/>
      <c r="AHS296" s="4"/>
      <c r="AHT296" s="4"/>
      <c r="AHU296" s="4"/>
      <c r="AHV296" s="4"/>
      <c r="AHW296" s="4"/>
      <c r="AHX296" s="4"/>
      <c r="AHY296" s="4"/>
      <c r="AHZ296" s="4"/>
      <c r="AIA296" s="4"/>
      <c r="AIB296" s="4"/>
      <c r="AIC296" s="4"/>
      <c r="AID296" s="4"/>
      <c r="AIE296" s="4"/>
      <c r="AIF296" s="4"/>
      <c r="AIG296" s="4"/>
      <c r="AIH296" s="4"/>
      <c r="AII296" s="4"/>
      <c r="AIJ296" s="4"/>
      <c r="AIK296" s="4"/>
      <c r="AIL296" s="4"/>
      <c r="AIM296" s="4"/>
      <c r="AIN296" s="4"/>
      <c r="AIO296" s="4"/>
      <c r="AIP296" s="4"/>
      <c r="AIQ296" s="4"/>
      <c r="AIR296" s="4"/>
      <c r="AIS296" s="4"/>
      <c r="AIT296" s="4"/>
      <c r="AIU296" s="4"/>
      <c r="AIV296" s="4"/>
      <c r="AIW296" s="4"/>
      <c r="AIX296" s="4"/>
      <c r="AIY296" s="4"/>
      <c r="AIZ296" s="4"/>
      <c r="AJA296" s="4"/>
      <c r="AJB296" s="4"/>
      <c r="AJC296" s="4"/>
      <c r="AJD296" s="4"/>
      <c r="AJE296" s="4"/>
      <c r="AJF296" s="4"/>
      <c r="AJG296" s="4"/>
      <c r="AJH296" s="4"/>
      <c r="AJI296" s="4"/>
      <c r="AJJ296" s="4"/>
      <c r="AJK296" s="4"/>
      <c r="AJL296" s="4"/>
      <c r="AJM296" s="4"/>
      <c r="AJN296" s="4"/>
      <c r="AJO296" s="4"/>
      <c r="AJP296" s="4"/>
      <c r="AJQ296" s="4"/>
      <c r="AJR296" s="4"/>
      <c r="AJS296" s="4"/>
      <c r="AJT296" s="4"/>
      <c r="AJU296" s="4"/>
      <c r="AJV296" s="4"/>
      <c r="AJW296" s="4"/>
      <c r="AJX296" s="4"/>
      <c r="AJY296" s="4"/>
      <c r="AJZ296" s="4"/>
      <c r="AKA296" s="4"/>
      <c r="AKB296" s="4"/>
      <c r="AKC296" s="4"/>
      <c r="AKD296" s="4"/>
      <c r="AKE296" s="4"/>
      <c r="AKF296" s="4"/>
      <c r="AKG296" s="4"/>
      <c r="AKH296" s="4"/>
      <c r="AKI296" s="4"/>
      <c r="AKJ296" s="4"/>
      <c r="AKK296" s="4"/>
      <c r="AKL296" s="4"/>
      <c r="AKM296" s="4"/>
      <c r="AKN296" s="4"/>
      <c r="AKO296" s="4"/>
      <c r="AKP296" s="4"/>
      <c r="AKQ296" s="4"/>
      <c r="AKR296" s="4"/>
      <c r="AKS296" s="4"/>
      <c r="AKT296" s="4"/>
      <c r="AKU296" s="4"/>
      <c r="AKV296" s="4"/>
      <c r="AKW296" s="4"/>
      <c r="AKX296" s="4"/>
      <c r="AKY296" s="4"/>
      <c r="AKZ296" s="4"/>
      <c r="ALA296" s="4"/>
      <c r="ALB296" s="4"/>
      <c r="ALC296" s="4"/>
      <c r="ALD296" s="4"/>
      <c r="ALE296" s="4"/>
      <c r="ALF296" s="4"/>
      <c r="ALG296" s="4"/>
      <c r="ALH296" s="4"/>
      <c r="ALI296" s="4"/>
      <c r="ALJ296" s="4"/>
      <c r="ALK296" s="4"/>
      <c r="ALL296" s="4"/>
      <c r="ALM296" s="4"/>
      <c r="ALN296" s="4"/>
      <c r="ALO296" s="4"/>
      <c r="ALP296" s="4"/>
      <c r="ALQ296" s="4"/>
      <c r="ALR296" s="4"/>
      <c r="ALS296" s="4"/>
      <c r="ALT296" s="4"/>
      <c r="ALU296" s="4"/>
      <c r="ALV296" s="4"/>
      <c r="ALW296" s="4"/>
      <c r="ALX296" s="4"/>
      <c r="ALY296" s="4"/>
      <c r="ALZ296" s="4"/>
      <c r="AMA296" s="4"/>
      <c r="AMB296" s="4"/>
      <c r="AMC296" s="4"/>
      <c r="AMD296" s="4"/>
      <c r="AME296" s="4"/>
      <c r="AMF296" s="4"/>
      <c r="AMG296" s="4"/>
      <c r="AMH296" s="4"/>
      <c r="AMI296" s="4"/>
      <c r="AMJ296" s="4"/>
    </row>
    <row r="297" spans="1:1024" ht="17" customHeight="1">
      <c r="A297" s="19" t="s">
        <v>1378</v>
      </c>
      <c r="B297" s="3">
        <f t="shared" si="9"/>
        <v>36</v>
      </c>
      <c r="C297" s="3">
        <f>SUM(36)</f>
        <v>36</v>
      </c>
      <c r="E297" s="3">
        <v>0</v>
      </c>
    </row>
    <row r="298" spans="1:1024" ht="17" customHeight="1">
      <c r="A298" s="19" t="s">
        <v>1379</v>
      </c>
      <c r="B298" s="3">
        <f t="shared" si="9"/>
        <v>36</v>
      </c>
      <c r="C298" s="3">
        <f>SUM(36)</f>
        <v>36</v>
      </c>
      <c r="E298" s="3">
        <v>0</v>
      </c>
    </row>
    <row r="299" spans="1:1024" ht="17" customHeight="1">
      <c r="A299" s="19" t="s">
        <v>1302</v>
      </c>
      <c r="B299" s="3">
        <f t="shared" si="9"/>
        <v>35</v>
      </c>
      <c r="C299" s="3">
        <f>SUM(0)</f>
        <v>0</v>
      </c>
      <c r="D299" s="3">
        <f>SUM(35)</f>
        <v>35</v>
      </c>
      <c r="E299" s="3">
        <v>0</v>
      </c>
    </row>
    <row r="300" spans="1:1024" ht="17" customHeight="1">
      <c r="A300" s="19" t="s">
        <v>1368</v>
      </c>
      <c r="B300" s="3">
        <f t="shared" si="9"/>
        <v>35</v>
      </c>
      <c r="C300" s="3">
        <f>SUM(35)</f>
        <v>35</v>
      </c>
      <c r="E300" s="3">
        <v>0</v>
      </c>
    </row>
    <row r="301" spans="1:1024" ht="17" customHeight="1">
      <c r="A301" s="20" t="s">
        <v>1238</v>
      </c>
      <c r="B301" s="3">
        <f t="shared" si="9"/>
        <v>34.6</v>
      </c>
      <c r="C301" s="3">
        <f t="shared" ref="C301:C316" si="11">SUM(0)</f>
        <v>0</v>
      </c>
      <c r="D301" s="3">
        <v>0</v>
      </c>
      <c r="E301" s="3">
        <v>0</v>
      </c>
      <c r="F301" s="4">
        <f>SUM(34.6)</f>
        <v>34.6</v>
      </c>
      <c r="G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  <c r="KR301" s="4"/>
      <c r="KS301" s="4"/>
      <c r="KT301" s="4"/>
      <c r="KU301" s="4"/>
      <c r="KV301" s="4"/>
      <c r="KW301" s="4"/>
      <c r="KX301" s="4"/>
      <c r="KY301" s="4"/>
      <c r="KZ301" s="4"/>
      <c r="LA301" s="4"/>
      <c r="LB301" s="4"/>
      <c r="LC301" s="4"/>
      <c r="LD301" s="4"/>
      <c r="LE301" s="4"/>
      <c r="LF301" s="4"/>
      <c r="LG301" s="4"/>
      <c r="LH301" s="4"/>
      <c r="LI301" s="4"/>
      <c r="LJ301" s="4"/>
      <c r="LK301" s="4"/>
      <c r="LL301" s="4"/>
      <c r="LM301" s="4"/>
      <c r="LN301" s="4"/>
      <c r="LO301" s="4"/>
      <c r="LP301" s="4"/>
      <c r="LQ301" s="4"/>
      <c r="LR301" s="4"/>
      <c r="LS301" s="4"/>
      <c r="LT301" s="4"/>
      <c r="LU301" s="4"/>
      <c r="LV301" s="4"/>
      <c r="LW301" s="4"/>
      <c r="LX301" s="4"/>
      <c r="LY301" s="4"/>
      <c r="LZ301" s="4"/>
      <c r="MA301" s="4"/>
      <c r="MB301" s="4"/>
      <c r="MC301" s="4"/>
      <c r="MD301" s="4"/>
      <c r="ME301" s="4"/>
      <c r="MF301" s="4"/>
      <c r="MG301" s="4"/>
      <c r="MH301" s="4"/>
      <c r="MI301" s="4"/>
      <c r="MJ301" s="4"/>
      <c r="MK301" s="4"/>
      <c r="ML301" s="4"/>
      <c r="MM301" s="4"/>
      <c r="MN301" s="4"/>
      <c r="MO301" s="4"/>
      <c r="MP301" s="4"/>
      <c r="MQ301" s="4"/>
      <c r="MR301" s="4"/>
      <c r="MS301" s="4"/>
      <c r="MT301" s="4"/>
      <c r="MU301" s="4"/>
      <c r="MV301" s="4"/>
      <c r="MW301" s="4"/>
      <c r="MX301" s="4"/>
      <c r="MY301" s="4"/>
      <c r="MZ301" s="4"/>
      <c r="NA301" s="4"/>
      <c r="NB301" s="4"/>
      <c r="NC301" s="4"/>
      <c r="ND301" s="4"/>
      <c r="NE301" s="4"/>
      <c r="NF301" s="4"/>
      <c r="NG301" s="4"/>
      <c r="NH301" s="4"/>
      <c r="NI301" s="4"/>
      <c r="NJ301" s="4"/>
      <c r="NK301" s="4"/>
      <c r="NL301" s="4"/>
      <c r="NM301" s="4"/>
      <c r="NN301" s="4"/>
      <c r="NO301" s="4"/>
      <c r="NP301" s="4"/>
      <c r="NQ301" s="4"/>
      <c r="NR301" s="4"/>
      <c r="NS301" s="4"/>
      <c r="NT301" s="4"/>
      <c r="NU301" s="4"/>
      <c r="NV301" s="4"/>
      <c r="NW301" s="4"/>
      <c r="NX301" s="4"/>
      <c r="NY301" s="4"/>
      <c r="NZ301" s="4"/>
      <c r="OA301" s="4"/>
      <c r="OB301" s="4"/>
      <c r="OC301" s="4"/>
      <c r="OD301" s="4"/>
      <c r="OE301" s="4"/>
      <c r="OF301" s="4"/>
      <c r="OG301" s="4"/>
      <c r="OH301" s="4"/>
      <c r="OI301" s="4"/>
      <c r="OJ301" s="4"/>
      <c r="OK301" s="4"/>
      <c r="OL301" s="4"/>
      <c r="OM301" s="4"/>
      <c r="ON301" s="4"/>
      <c r="OO301" s="4"/>
      <c r="OP301" s="4"/>
      <c r="OQ301" s="4"/>
      <c r="OR301" s="4"/>
      <c r="OS301" s="4"/>
      <c r="OT301" s="4"/>
      <c r="OU301" s="4"/>
      <c r="OV301" s="4"/>
      <c r="OW301" s="4"/>
      <c r="OX301" s="4"/>
      <c r="OY301" s="4"/>
      <c r="OZ301" s="4"/>
      <c r="PA301" s="4"/>
      <c r="PB301" s="4"/>
      <c r="PC301" s="4"/>
      <c r="PD301" s="4"/>
      <c r="PE301" s="4"/>
      <c r="PF301" s="4"/>
      <c r="PG301" s="4"/>
      <c r="PH301" s="4"/>
      <c r="PI301" s="4"/>
      <c r="PJ301" s="4"/>
      <c r="PK301" s="4"/>
      <c r="PL301" s="4"/>
      <c r="PM301" s="4"/>
      <c r="PN301" s="4"/>
      <c r="PO301" s="4"/>
      <c r="PP301" s="4"/>
      <c r="PQ301" s="4"/>
      <c r="PR301" s="4"/>
      <c r="PS301" s="4"/>
      <c r="PT301" s="4"/>
      <c r="PU301" s="4"/>
      <c r="PV301" s="4"/>
      <c r="PW301" s="4"/>
      <c r="PX301" s="4"/>
      <c r="PY301" s="4"/>
      <c r="PZ301" s="4"/>
      <c r="QA301" s="4"/>
      <c r="QB301" s="4"/>
      <c r="QC301" s="4"/>
      <c r="QD301" s="4"/>
      <c r="QE301" s="4"/>
      <c r="QF301" s="4"/>
      <c r="QG301" s="4"/>
      <c r="QH301" s="4"/>
      <c r="QI301" s="4"/>
      <c r="QJ301" s="4"/>
      <c r="QK301" s="4"/>
      <c r="QL301" s="4"/>
      <c r="QM301" s="4"/>
      <c r="QN301" s="4"/>
      <c r="QO301" s="4"/>
      <c r="QP301" s="4"/>
      <c r="QQ301" s="4"/>
      <c r="QR301" s="4"/>
      <c r="QS301" s="4"/>
      <c r="QT301" s="4"/>
      <c r="QU301" s="4"/>
      <c r="QV301" s="4"/>
      <c r="QW301" s="4"/>
      <c r="QX301" s="4"/>
      <c r="QY301" s="4"/>
      <c r="QZ301" s="4"/>
      <c r="RA301" s="4"/>
      <c r="RB301" s="4"/>
      <c r="RC301" s="4"/>
      <c r="RD301" s="4"/>
      <c r="RE301" s="4"/>
      <c r="RF301" s="4"/>
      <c r="RG301" s="4"/>
      <c r="RH301" s="4"/>
      <c r="RI301" s="4"/>
      <c r="RJ301" s="4"/>
      <c r="RK301" s="4"/>
      <c r="RL301" s="4"/>
      <c r="RM301" s="4"/>
      <c r="RN301" s="4"/>
      <c r="RO301" s="4"/>
      <c r="RP301" s="4"/>
      <c r="RQ301" s="4"/>
      <c r="RR301" s="4"/>
      <c r="RS301" s="4"/>
      <c r="RT301" s="4"/>
      <c r="RU301" s="4"/>
      <c r="RV301" s="4"/>
      <c r="RW301" s="4"/>
      <c r="RX301" s="4"/>
      <c r="RY301" s="4"/>
      <c r="RZ301" s="4"/>
      <c r="SA301" s="4"/>
      <c r="SB301" s="4"/>
      <c r="SC301" s="4"/>
      <c r="SD301" s="4"/>
      <c r="SE301" s="4"/>
      <c r="SF301" s="4"/>
      <c r="SG301" s="4"/>
      <c r="SH301" s="4"/>
      <c r="SI301" s="4"/>
      <c r="SJ301" s="4"/>
      <c r="SK301" s="4"/>
      <c r="SL301" s="4"/>
      <c r="SM301" s="4"/>
      <c r="SN301" s="4"/>
      <c r="SO301" s="4"/>
      <c r="SP301" s="4"/>
      <c r="SQ301" s="4"/>
      <c r="SR301" s="4"/>
      <c r="SS301" s="4"/>
      <c r="ST301" s="4"/>
      <c r="SU301" s="4"/>
      <c r="SV301" s="4"/>
      <c r="SW301" s="4"/>
      <c r="SX301" s="4"/>
      <c r="SY301" s="4"/>
      <c r="SZ301" s="4"/>
      <c r="TA301" s="4"/>
      <c r="TB301" s="4"/>
      <c r="TC301" s="4"/>
      <c r="TD301" s="4"/>
      <c r="TE301" s="4"/>
      <c r="TF301" s="4"/>
      <c r="TG301" s="4"/>
      <c r="TH301" s="4"/>
      <c r="TI301" s="4"/>
      <c r="TJ301" s="4"/>
      <c r="TK301" s="4"/>
      <c r="TL301" s="4"/>
      <c r="TM301" s="4"/>
      <c r="TN301" s="4"/>
      <c r="TO301" s="4"/>
      <c r="TP301" s="4"/>
      <c r="TQ301" s="4"/>
      <c r="TR301" s="4"/>
      <c r="TS301" s="4"/>
      <c r="TT301" s="4"/>
      <c r="TU301" s="4"/>
      <c r="TV301" s="4"/>
      <c r="TW301" s="4"/>
      <c r="TX301" s="4"/>
      <c r="TY301" s="4"/>
      <c r="TZ301" s="4"/>
      <c r="UA301" s="4"/>
      <c r="UB301" s="4"/>
      <c r="UC301" s="4"/>
      <c r="UD301" s="4"/>
      <c r="UE301" s="4"/>
      <c r="UF301" s="4"/>
      <c r="UG301" s="4"/>
      <c r="UH301" s="4"/>
      <c r="UI301" s="4"/>
      <c r="UJ301" s="4"/>
      <c r="UK301" s="4"/>
      <c r="UL301" s="4"/>
      <c r="UM301" s="4"/>
      <c r="UN301" s="4"/>
      <c r="UO301" s="4"/>
      <c r="UP301" s="4"/>
      <c r="UQ301" s="4"/>
      <c r="UR301" s="4"/>
      <c r="US301" s="4"/>
      <c r="UT301" s="4"/>
      <c r="UU301" s="4"/>
      <c r="UV301" s="4"/>
      <c r="UW301" s="4"/>
      <c r="UX301" s="4"/>
      <c r="UY301" s="4"/>
      <c r="UZ301" s="4"/>
      <c r="VA301" s="4"/>
      <c r="VB301" s="4"/>
      <c r="VC301" s="4"/>
      <c r="VD301" s="4"/>
      <c r="VE301" s="4"/>
      <c r="VF301" s="4"/>
      <c r="VG301" s="4"/>
      <c r="VH301" s="4"/>
      <c r="VI301" s="4"/>
      <c r="VJ301" s="4"/>
      <c r="VK301" s="4"/>
      <c r="VL301" s="4"/>
      <c r="VM301" s="4"/>
      <c r="VN301" s="4"/>
      <c r="VO301" s="4"/>
      <c r="VP301" s="4"/>
      <c r="VQ301" s="4"/>
      <c r="VR301" s="4"/>
      <c r="VS301" s="4"/>
      <c r="VT301" s="4"/>
      <c r="VU301" s="4"/>
      <c r="VV301" s="4"/>
      <c r="VW301" s="4"/>
      <c r="VX301" s="4"/>
      <c r="VY301" s="4"/>
      <c r="VZ301" s="4"/>
      <c r="WA301" s="4"/>
      <c r="WB301" s="4"/>
      <c r="WC301" s="4"/>
      <c r="WD301" s="4"/>
      <c r="WE301" s="4"/>
      <c r="WF301" s="4"/>
      <c r="WG301" s="4"/>
      <c r="WH301" s="4"/>
      <c r="WI301" s="4"/>
      <c r="WJ301" s="4"/>
      <c r="WK301" s="4"/>
      <c r="WL301" s="4"/>
      <c r="WM301" s="4"/>
      <c r="WN301" s="4"/>
      <c r="WO301" s="4"/>
      <c r="WP301" s="4"/>
      <c r="WQ301" s="4"/>
      <c r="WR301" s="4"/>
      <c r="WS301" s="4"/>
      <c r="WT301" s="4"/>
      <c r="WU301" s="4"/>
      <c r="WV301" s="4"/>
      <c r="WW301" s="4"/>
      <c r="WX301" s="4"/>
      <c r="WY301" s="4"/>
      <c r="WZ301" s="4"/>
      <c r="XA301" s="4"/>
      <c r="XB301" s="4"/>
      <c r="XC301" s="4"/>
      <c r="XD301" s="4"/>
      <c r="XE301" s="4"/>
      <c r="XF301" s="4"/>
      <c r="XG301" s="4"/>
      <c r="XH301" s="4"/>
      <c r="XI301" s="4"/>
      <c r="XJ301" s="4"/>
      <c r="XK301" s="4"/>
      <c r="XL301" s="4"/>
      <c r="XM301" s="4"/>
      <c r="XN301" s="4"/>
      <c r="XO301" s="4"/>
      <c r="XP301" s="4"/>
      <c r="XQ301" s="4"/>
      <c r="XR301" s="4"/>
      <c r="XS301" s="4"/>
      <c r="XT301" s="4"/>
      <c r="XU301" s="4"/>
      <c r="XV301" s="4"/>
      <c r="XW301" s="4"/>
      <c r="XX301" s="4"/>
      <c r="XY301" s="4"/>
      <c r="XZ301" s="4"/>
      <c r="YA301" s="4"/>
      <c r="YB301" s="4"/>
      <c r="YC301" s="4"/>
      <c r="YD301" s="4"/>
      <c r="YE301" s="4"/>
      <c r="YF301" s="4"/>
      <c r="YG301" s="4"/>
      <c r="YH301" s="4"/>
      <c r="YI301" s="4"/>
      <c r="YJ301" s="4"/>
      <c r="YK301" s="4"/>
      <c r="YL301" s="4"/>
      <c r="YM301" s="4"/>
      <c r="YN301" s="4"/>
      <c r="YO301" s="4"/>
      <c r="YP301" s="4"/>
      <c r="YQ301" s="4"/>
      <c r="YR301" s="4"/>
      <c r="YS301" s="4"/>
      <c r="YT301" s="4"/>
      <c r="YU301" s="4"/>
      <c r="YV301" s="4"/>
      <c r="YW301" s="4"/>
      <c r="YX301" s="4"/>
      <c r="YY301" s="4"/>
      <c r="YZ301" s="4"/>
      <c r="ZA301" s="4"/>
      <c r="ZB301" s="4"/>
      <c r="ZC301" s="4"/>
      <c r="ZD301" s="4"/>
      <c r="ZE301" s="4"/>
      <c r="ZF301" s="4"/>
      <c r="ZG301" s="4"/>
      <c r="ZH301" s="4"/>
      <c r="ZI301" s="4"/>
      <c r="ZJ301" s="4"/>
      <c r="ZK301" s="4"/>
      <c r="ZL301" s="4"/>
      <c r="ZM301" s="4"/>
      <c r="ZN301" s="4"/>
      <c r="ZO301" s="4"/>
      <c r="ZP301" s="4"/>
      <c r="ZQ301" s="4"/>
      <c r="ZR301" s="4"/>
      <c r="ZS301" s="4"/>
      <c r="ZT301" s="4"/>
      <c r="ZU301" s="4"/>
      <c r="ZV301" s="4"/>
      <c r="ZW301" s="4"/>
      <c r="ZX301" s="4"/>
      <c r="ZY301" s="4"/>
      <c r="ZZ301" s="4"/>
      <c r="AAA301" s="4"/>
      <c r="AAB301" s="4"/>
      <c r="AAC301" s="4"/>
      <c r="AAD301" s="4"/>
      <c r="AAE301" s="4"/>
      <c r="AAF301" s="4"/>
      <c r="AAG301" s="4"/>
      <c r="AAH301" s="4"/>
      <c r="AAI301" s="4"/>
      <c r="AAJ301" s="4"/>
      <c r="AAK301" s="4"/>
      <c r="AAL301" s="4"/>
      <c r="AAM301" s="4"/>
      <c r="AAN301" s="4"/>
      <c r="AAO301" s="4"/>
      <c r="AAP301" s="4"/>
      <c r="AAQ301" s="4"/>
      <c r="AAR301" s="4"/>
      <c r="AAS301" s="4"/>
      <c r="AAT301" s="4"/>
      <c r="AAU301" s="4"/>
      <c r="AAV301" s="4"/>
      <c r="AAW301" s="4"/>
      <c r="AAX301" s="4"/>
      <c r="AAY301" s="4"/>
      <c r="AAZ301" s="4"/>
      <c r="ABA301" s="4"/>
      <c r="ABB301" s="4"/>
      <c r="ABC301" s="4"/>
      <c r="ABD301" s="4"/>
      <c r="ABE301" s="4"/>
      <c r="ABF301" s="4"/>
      <c r="ABG301" s="4"/>
      <c r="ABH301" s="4"/>
      <c r="ABI301" s="4"/>
      <c r="ABJ301" s="4"/>
      <c r="ABK301" s="4"/>
      <c r="ABL301" s="4"/>
      <c r="ABM301" s="4"/>
      <c r="ABN301" s="4"/>
      <c r="ABO301" s="4"/>
      <c r="ABP301" s="4"/>
      <c r="ABQ301" s="4"/>
      <c r="ABR301" s="4"/>
      <c r="ABS301" s="4"/>
      <c r="ABT301" s="4"/>
      <c r="ABU301" s="4"/>
      <c r="ABV301" s="4"/>
      <c r="ABW301" s="4"/>
      <c r="ABX301" s="4"/>
      <c r="ABY301" s="4"/>
      <c r="ABZ301" s="4"/>
      <c r="ACA301" s="4"/>
      <c r="ACB301" s="4"/>
      <c r="ACC301" s="4"/>
      <c r="ACD301" s="4"/>
      <c r="ACE301" s="4"/>
      <c r="ACF301" s="4"/>
      <c r="ACG301" s="4"/>
      <c r="ACH301" s="4"/>
      <c r="ACI301" s="4"/>
      <c r="ACJ301" s="4"/>
      <c r="ACK301" s="4"/>
      <c r="ACL301" s="4"/>
      <c r="ACM301" s="4"/>
      <c r="ACN301" s="4"/>
      <c r="ACO301" s="4"/>
      <c r="ACP301" s="4"/>
      <c r="ACQ301" s="4"/>
      <c r="ACR301" s="4"/>
      <c r="ACS301" s="4"/>
      <c r="ACT301" s="4"/>
      <c r="ACU301" s="4"/>
      <c r="ACV301" s="4"/>
      <c r="ACW301" s="4"/>
      <c r="ACX301" s="4"/>
      <c r="ACY301" s="4"/>
      <c r="ACZ301" s="4"/>
      <c r="ADA301" s="4"/>
      <c r="ADB301" s="4"/>
      <c r="ADC301" s="4"/>
      <c r="ADD301" s="4"/>
      <c r="ADE301" s="4"/>
      <c r="ADF301" s="4"/>
      <c r="ADG301" s="4"/>
      <c r="ADH301" s="4"/>
      <c r="ADI301" s="4"/>
      <c r="ADJ301" s="4"/>
      <c r="ADK301" s="4"/>
      <c r="ADL301" s="4"/>
      <c r="ADM301" s="4"/>
      <c r="ADN301" s="4"/>
      <c r="ADO301" s="4"/>
      <c r="ADP301" s="4"/>
      <c r="ADQ301" s="4"/>
      <c r="ADR301" s="4"/>
      <c r="ADS301" s="4"/>
      <c r="ADT301" s="4"/>
      <c r="ADU301" s="4"/>
      <c r="ADV301" s="4"/>
      <c r="ADW301" s="4"/>
      <c r="ADX301" s="4"/>
      <c r="ADY301" s="4"/>
      <c r="ADZ301" s="4"/>
      <c r="AEA301" s="4"/>
      <c r="AEB301" s="4"/>
      <c r="AEC301" s="4"/>
      <c r="AED301" s="4"/>
      <c r="AEE301" s="4"/>
      <c r="AEF301" s="4"/>
      <c r="AEG301" s="4"/>
      <c r="AEH301" s="4"/>
      <c r="AEI301" s="4"/>
      <c r="AEJ301" s="4"/>
      <c r="AEK301" s="4"/>
      <c r="AEL301" s="4"/>
      <c r="AEM301" s="4"/>
      <c r="AEN301" s="4"/>
      <c r="AEO301" s="4"/>
      <c r="AEP301" s="4"/>
      <c r="AEQ301" s="4"/>
      <c r="AER301" s="4"/>
      <c r="AES301" s="4"/>
      <c r="AET301" s="4"/>
      <c r="AEU301" s="4"/>
      <c r="AEV301" s="4"/>
      <c r="AEW301" s="4"/>
      <c r="AEX301" s="4"/>
      <c r="AEY301" s="4"/>
      <c r="AEZ301" s="4"/>
      <c r="AFA301" s="4"/>
      <c r="AFB301" s="4"/>
      <c r="AFC301" s="4"/>
      <c r="AFD301" s="4"/>
      <c r="AFE301" s="4"/>
      <c r="AFF301" s="4"/>
      <c r="AFG301" s="4"/>
      <c r="AFH301" s="4"/>
      <c r="AFI301" s="4"/>
      <c r="AFJ301" s="4"/>
      <c r="AFK301" s="4"/>
      <c r="AFL301" s="4"/>
      <c r="AFM301" s="4"/>
      <c r="AFN301" s="4"/>
      <c r="AFO301" s="4"/>
      <c r="AFP301" s="4"/>
      <c r="AFQ301" s="4"/>
      <c r="AFR301" s="4"/>
      <c r="AFS301" s="4"/>
      <c r="AFT301" s="4"/>
      <c r="AFU301" s="4"/>
      <c r="AFV301" s="4"/>
      <c r="AFW301" s="4"/>
      <c r="AFX301" s="4"/>
      <c r="AFY301" s="4"/>
      <c r="AFZ301" s="4"/>
      <c r="AGA301" s="4"/>
      <c r="AGB301" s="4"/>
      <c r="AGC301" s="4"/>
      <c r="AGD301" s="4"/>
      <c r="AGE301" s="4"/>
      <c r="AGF301" s="4"/>
      <c r="AGG301" s="4"/>
      <c r="AGH301" s="4"/>
      <c r="AGI301" s="4"/>
      <c r="AGJ301" s="4"/>
      <c r="AGK301" s="4"/>
      <c r="AGL301" s="4"/>
      <c r="AGM301" s="4"/>
      <c r="AGN301" s="4"/>
      <c r="AGO301" s="4"/>
      <c r="AGP301" s="4"/>
      <c r="AGQ301" s="4"/>
      <c r="AGR301" s="4"/>
      <c r="AGS301" s="4"/>
      <c r="AGT301" s="4"/>
      <c r="AGU301" s="4"/>
      <c r="AGV301" s="4"/>
      <c r="AGW301" s="4"/>
      <c r="AGX301" s="4"/>
      <c r="AGY301" s="4"/>
      <c r="AGZ301" s="4"/>
      <c r="AHA301" s="4"/>
      <c r="AHB301" s="4"/>
      <c r="AHC301" s="4"/>
      <c r="AHD301" s="4"/>
      <c r="AHE301" s="4"/>
      <c r="AHF301" s="4"/>
      <c r="AHG301" s="4"/>
      <c r="AHH301" s="4"/>
      <c r="AHI301" s="4"/>
      <c r="AHJ301" s="4"/>
      <c r="AHK301" s="4"/>
      <c r="AHL301" s="4"/>
      <c r="AHM301" s="4"/>
      <c r="AHN301" s="4"/>
      <c r="AHO301" s="4"/>
      <c r="AHP301" s="4"/>
      <c r="AHQ301" s="4"/>
      <c r="AHR301" s="4"/>
      <c r="AHS301" s="4"/>
      <c r="AHT301" s="4"/>
      <c r="AHU301" s="4"/>
      <c r="AHV301" s="4"/>
      <c r="AHW301" s="4"/>
      <c r="AHX301" s="4"/>
      <c r="AHY301" s="4"/>
      <c r="AHZ301" s="4"/>
      <c r="AIA301" s="4"/>
      <c r="AIB301" s="4"/>
      <c r="AIC301" s="4"/>
      <c r="AID301" s="4"/>
      <c r="AIE301" s="4"/>
      <c r="AIF301" s="4"/>
      <c r="AIG301" s="4"/>
      <c r="AIH301" s="4"/>
      <c r="AII301" s="4"/>
      <c r="AIJ301" s="4"/>
      <c r="AIK301" s="4"/>
      <c r="AIL301" s="4"/>
      <c r="AIM301" s="4"/>
      <c r="AIN301" s="4"/>
      <c r="AIO301" s="4"/>
      <c r="AIP301" s="4"/>
      <c r="AIQ301" s="4"/>
      <c r="AIR301" s="4"/>
      <c r="AIS301" s="4"/>
      <c r="AIT301" s="4"/>
      <c r="AIU301" s="4"/>
      <c r="AIV301" s="4"/>
      <c r="AIW301" s="4"/>
      <c r="AIX301" s="4"/>
      <c r="AIY301" s="4"/>
      <c r="AIZ301" s="4"/>
      <c r="AJA301" s="4"/>
      <c r="AJB301" s="4"/>
      <c r="AJC301" s="4"/>
      <c r="AJD301" s="4"/>
      <c r="AJE301" s="4"/>
      <c r="AJF301" s="4"/>
      <c r="AJG301" s="4"/>
      <c r="AJH301" s="4"/>
      <c r="AJI301" s="4"/>
      <c r="AJJ301" s="4"/>
      <c r="AJK301" s="4"/>
      <c r="AJL301" s="4"/>
      <c r="AJM301" s="4"/>
      <c r="AJN301" s="4"/>
      <c r="AJO301" s="4"/>
      <c r="AJP301" s="4"/>
      <c r="AJQ301" s="4"/>
      <c r="AJR301" s="4"/>
      <c r="AJS301" s="4"/>
      <c r="AJT301" s="4"/>
      <c r="AJU301" s="4"/>
      <c r="AJV301" s="4"/>
      <c r="AJW301" s="4"/>
      <c r="AJX301" s="4"/>
      <c r="AJY301" s="4"/>
      <c r="AJZ301" s="4"/>
      <c r="AKA301" s="4"/>
      <c r="AKB301" s="4"/>
      <c r="AKC301" s="4"/>
      <c r="AKD301" s="4"/>
      <c r="AKE301" s="4"/>
      <c r="AKF301" s="4"/>
      <c r="AKG301" s="4"/>
      <c r="AKH301" s="4"/>
      <c r="AKI301" s="4"/>
      <c r="AKJ301" s="4"/>
      <c r="AKK301" s="4"/>
      <c r="AKL301" s="4"/>
      <c r="AKM301" s="4"/>
      <c r="AKN301" s="4"/>
      <c r="AKO301" s="4"/>
      <c r="AKP301" s="4"/>
      <c r="AKQ301" s="4"/>
      <c r="AKR301" s="4"/>
      <c r="AKS301" s="4"/>
      <c r="AKT301" s="4"/>
      <c r="AKU301" s="4"/>
      <c r="AKV301" s="4"/>
      <c r="AKW301" s="4"/>
      <c r="AKX301" s="4"/>
      <c r="AKY301" s="4"/>
      <c r="AKZ301" s="4"/>
      <c r="ALA301" s="4"/>
      <c r="ALB301" s="4"/>
      <c r="ALC301" s="4"/>
      <c r="ALD301" s="4"/>
      <c r="ALE301" s="4"/>
      <c r="ALF301" s="4"/>
      <c r="ALG301" s="4"/>
      <c r="ALH301" s="4"/>
      <c r="ALI301" s="4"/>
      <c r="ALJ301" s="4"/>
      <c r="ALK301" s="4"/>
      <c r="ALL301" s="4"/>
      <c r="ALM301" s="4"/>
      <c r="ALN301" s="4"/>
      <c r="ALO301" s="4"/>
      <c r="ALP301" s="4"/>
      <c r="ALQ301" s="4"/>
      <c r="ALR301" s="4"/>
      <c r="ALS301" s="4"/>
      <c r="ALT301" s="4"/>
      <c r="ALU301" s="4"/>
      <c r="ALV301" s="4"/>
      <c r="ALW301" s="4"/>
      <c r="ALX301" s="4"/>
      <c r="ALY301" s="4"/>
      <c r="ALZ301" s="4"/>
      <c r="AMA301" s="4"/>
      <c r="AMB301" s="4"/>
      <c r="AMC301" s="4"/>
      <c r="AMD301" s="4"/>
      <c r="AME301" s="4"/>
      <c r="AMF301" s="4"/>
      <c r="AMG301" s="4"/>
      <c r="AMH301" s="4"/>
      <c r="AMI301" s="4"/>
      <c r="AMJ301" s="4"/>
    </row>
    <row r="302" spans="1:1024" ht="17" customHeight="1">
      <c r="A302" s="19" t="s">
        <v>1239</v>
      </c>
      <c r="B302" s="3">
        <f t="shared" si="9"/>
        <v>34</v>
      </c>
      <c r="C302" s="3">
        <f t="shared" si="11"/>
        <v>0</v>
      </c>
      <c r="D302" s="3">
        <v>0</v>
      </c>
      <c r="E302" s="3">
        <f>SUM(34)</f>
        <v>34</v>
      </c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  <c r="KR302" s="4"/>
      <c r="KS302" s="4"/>
      <c r="KT302" s="4"/>
      <c r="KU302" s="4"/>
      <c r="KV302" s="4"/>
      <c r="KW302" s="4"/>
      <c r="KX302" s="4"/>
      <c r="KY302" s="4"/>
      <c r="KZ302" s="4"/>
      <c r="LA302" s="4"/>
      <c r="LB302" s="4"/>
      <c r="LC302" s="4"/>
      <c r="LD302" s="4"/>
      <c r="LE302" s="4"/>
      <c r="LF302" s="4"/>
      <c r="LG302" s="4"/>
      <c r="LH302" s="4"/>
      <c r="LI302" s="4"/>
      <c r="LJ302" s="4"/>
      <c r="LK302" s="4"/>
      <c r="LL302" s="4"/>
      <c r="LM302" s="4"/>
      <c r="LN302" s="4"/>
      <c r="LO302" s="4"/>
      <c r="LP302" s="4"/>
      <c r="LQ302" s="4"/>
      <c r="LR302" s="4"/>
      <c r="LS302" s="4"/>
      <c r="LT302" s="4"/>
      <c r="LU302" s="4"/>
      <c r="LV302" s="4"/>
      <c r="LW302" s="4"/>
      <c r="LX302" s="4"/>
      <c r="LY302" s="4"/>
      <c r="LZ302" s="4"/>
      <c r="MA302" s="4"/>
      <c r="MB302" s="4"/>
      <c r="MC302" s="4"/>
      <c r="MD302" s="4"/>
      <c r="ME302" s="4"/>
      <c r="MF302" s="4"/>
      <c r="MG302" s="4"/>
      <c r="MH302" s="4"/>
      <c r="MI302" s="4"/>
      <c r="MJ302" s="4"/>
      <c r="MK302" s="4"/>
      <c r="ML302" s="4"/>
      <c r="MM302" s="4"/>
      <c r="MN302" s="4"/>
      <c r="MO302" s="4"/>
      <c r="MP302" s="4"/>
      <c r="MQ302" s="4"/>
      <c r="MR302" s="4"/>
      <c r="MS302" s="4"/>
      <c r="MT302" s="4"/>
      <c r="MU302" s="4"/>
      <c r="MV302" s="4"/>
      <c r="MW302" s="4"/>
      <c r="MX302" s="4"/>
      <c r="MY302" s="4"/>
      <c r="MZ302" s="4"/>
      <c r="NA302" s="4"/>
      <c r="NB302" s="4"/>
      <c r="NC302" s="4"/>
      <c r="ND302" s="4"/>
      <c r="NE302" s="4"/>
      <c r="NF302" s="4"/>
      <c r="NG302" s="4"/>
      <c r="NH302" s="4"/>
      <c r="NI302" s="4"/>
      <c r="NJ302" s="4"/>
      <c r="NK302" s="4"/>
      <c r="NL302" s="4"/>
      <c r="NM302" s="4"/>
      <c r="NN302" s="4"/>
      <c r="NO302" s="4"/>
      <c r="NP302" s="4"/>
      <c r="NQ302" s="4"/>
      <c r="NR302" s="4"/>
      <c r="NS302" s="4"/>
      <c r="NT302" s="4"/>
      <c r="NU302" s="4"/>
      <c r="NV302" s="4"/>
      <c r="NW302" s="4"/>
      <c r="NX302" s="4"/>
      <c r="NY302" s="4"/>
      <c r="NZ302" s="4"/>
      <c r="OA302" s="4"/>
      <c r="OB302" s="4"/>
      <c r="OC302" s="4"/>
      <c r="OD302" s="4"/>
      <c r="OE302" s="4"/>
      <c r="OF302" s="4"/>
      <c r="OG302" s="4"/>
      <c r="OH302" s="4"/>
      <c r="OI302" s="4"/>
      <c r="OJ302" s="4"/>
      <c r="OK302" s="4"/>
      <c r="OL302" s="4"/>
      <c r="OM302" s="4"/>
      <c r="ON302" s="4"/>
      <c r="OO302" s="4"/>
      <c r="OP302" s="4"/>
      <c r="OQ302" s="4"/>
      <c r="OR302" s="4"/>
      <c r="OS302" s="4"/>
      <c r="OT302" s="4"/>
      <c r="OU302" s="4"/>
      <c r="OV302" s="4"/>
      <c r="OW302" s="4"/>
      <c r="OX302" s="4"/>
      <c r="OY302" s="4"/>
      <c r="OZ302" s="4"/>
      <c r="PA302" s="4"/>
      <c r="PB302" s="4"/>
      <c r="PC302" s="4"/>
      <c r="PD302" s="4"/>
      <c r="PE302" s="4"/>
      <c r="PF302" s="4"/>
      <c r="PG302" s="4"/>
      <c r="PH302" s="4"/>
      <c r="PI302" s="4"/>
      <c r="PJ302" s="4"/>
      <c r="PK302" s="4"/>
      <c r="PL302" s="4"/>
      <c r="PM302" s="4"/>
      <c r="PN302" s="4"/>
      <c r="PO302" s="4"/>
      <c r="PP302" s="4"/>
      <c r="PQ302" s="4"/>
      <c r="PR302" s="4"/>
      <c r="PS302" s="4"/>
      <c r="PT302" s="4"/>
      <c r="PU302" s="4"/>
      <c r="PV302" s="4"/>
      <c r="PW302" s="4"/>
      <c r="PX302" s="4"/>
      <c r="PY302" s="4"/>
      <c r="PZ302" s="4"/>
      <c r="QA302" s="4"/>
      <c r="QB302" s="4"/>
      <c r="QC302" s="4"/>
      <c r="QD302" s="4"/>
      <c r="QE302" s="4"/>
      <c r="QF302" s="4"/>
      <c r="QG302" s="4"/>
      <c r="QH302" s="4"/>
      <c r="QI302" s="4"/>
      <c r="QJ302" s="4"/>
      <c r="QK302" s="4"/>
      <c r="QL302" s="4"/>
      <c r="QM302" s="4"/>
      <c r="QN302" s="4"/>
      <c r="QO302" s="4"/>
      <c r="QP302" s="4"/>
      <c r="QQ302" s="4"/>
      <c r="QR302" s="4"/>
      <c r="QS302" s="4"/>
      <c r="QT302" s="4"/>
      <c r="QU302" s="4"/>
      <c r="QV302" s="4"/>
      <c r="QW302" s="4"/>
      <c r="QX302" s="4"/>
      <c r="QY302" s="4"/>
      <c r="QZ302" s="4"/>
      <c r="RA302" s="4"/>
      <c r="RB302" s="4"/>
      <c r="RC302" s="4"/>
      <c r="RD302" s="4"/>
      <c r="RE302" s="4"/>
      <c r="RF302" s="4"/>
      <c r="RG302" s="4"/>
      <c r="RH302" s="4"/>
      <c r="RI302" s="4"/>
      <c r="RJ302" s="4"/>
      <c r="RK302" s="4"/>
      <c r="RL302" s="4"/>
      <c r="RM302" s="4"/>
      <c r="RN302" s="4"/>
      <c r="RO302" s="4"/>
      <c r="RP302" s="4"/>
      <c r="RQ302" s="4"/>
      <c r="RR302" s="4"/>
      <c r="RS302" s="4"/>
      <c r="RT302" s="4"/>
      <c r="RU302" s="4"/>
      <c r="RV302" s="4"/>
      <c r="RW302" s="4"/>
      <c r="RX302" s="4"/>
      <c r="RY302" s="4"/>
      <c r="RZ302" s="4"/>
      <c r="SA302" s="4"/>
      <c r="SB302" s="4"/>
      <c r="SC302" s="4"/>
      <c r="SD302" s="4"/>
      <c r="SE302" s="4"/>
      <c r="SF302" s="4"/>
      <c r="SG302" s="4"/>
      <c r="SH302" s="4"/>
      <c r="SI302" s="4"/>
      <c r="SJ302" s="4"/>
      <c r="SK302" s="4"/>
      <c r="SL302" s="4"/>
      <c r="SM302" s="4"/>
      <c r="SN302" s="4"/>
      <c r="SO302" s="4"/>
      <c r="SP302" s="4"/>
      <c r="SQ302" s="4"/>
      <c r="SR302" s="4"/>
      <c r="SS302" s="4"/>
      <c r="ST302" s="4"/>
      <c r="SU302" s="4"/>
      <c r="SV302" s="4"/>
      <c r="SW302" s="4"/>
      <c r="SX302" s="4"/>
      <c r="SY302" s="4"/>
      <c r="SZ302" s="4"/>
      <c r="TA302" s="4"/>
      <c r="TB302" s="4"/>
      <c r="TC302" s="4"/>
      <c r="TD302" s="4"/>
      <c r="TE302" s="4"/>
      <c r="TF302" s="4"/>
      <c r="TG302" s="4"/>
      <c r="TH302" s="4"/>
      <c r="TI302" s="4"/>
      <c r="TJ302" s="4"/>
      <c r="TK302" s="4"/>
      <c r="TL302" s="4"/>
      <c r="TM302" s="4"/>
      <c r="TN302" s="4"/>
      <c r="TO302" s="4"/>
      <c r="TP302" s="4"/>
      <c r="TQ302" s="4"/>
      <c r="TR302" s="4"/>
      <c r="TS302" s="4"/>
      <c r="TT302" s="4"/>
      <c r="TU302" s="4"/>
      <c r="TV302" s="4"/>
      <c r="TW302" s="4"/>
      <c r="TX302" s="4"/>
      <c r="TY302" s="4"/>
      <c r="TZ302" s="4"/>
      <c r="UA302" s="4"/>
      <c r="UB302" s="4"/>
      <c r="UC302" s="4"/>
      <c r="UD302" s="4"/>
      <c r="UE302" s="4"/>
      <c r="UF302" s="4"/>
      <c r="UG302" s="4"/>
      <c r="UH302" s="4"/>
      <c r="UI302" s="4"/>
      <c r="UJ302" s="4"/>
      <c r="UK302" s="4"/>
      <c r="UL302" s="4"/>
      <c r="UM302" s="4"/>
      <c r="UN302" s="4"/>
      <c r="UO302" s="4"/>
      <c r="UP302" s="4"/>
      <c r="UQ302" s="4"/>
      <c r="UR302" s="4"/>
      <c r="US302" s="4"/>
      <c r="UT302" s="4"/>
      <c r="UU302" s="4"/>
      <c r="UV302" s="4"/>
      <c r="UW302" s="4"/>
      <c r="UX302" s="4"/>
      <c r="UY302" s="4"/>
      <c r="UZ302" s="4"/>
      <c r="VA302" s="4"/>
      <c r="VB302" s="4"/>
      <c r="VC302" s="4"/>
      <c r="VD302" s="4"/>
      <c r="VE302" s="4"/>
      <c r="VF302" s="4"/>
      <c r="VG302" s="4"/>
      <c r="VH302" s="4"/>
      <c r="VI302" s="4"/>
      <c r="VJ302" s="4"/>
      <c r="VK302" s="4"/>
      <c r="VL302" s="4"/>
      <c r="VM302" s="4"/>
      <c r="VN302" s="4"/>
      <c r="VO302" s="4"/>
      <c r="VP302" s="4"/>
      <c r="VQ302" s="4"/>
      <c r="VR302" s="4"/>
      <c r="VS302" s="4"/>
      <c r="VT302" s="4"/>
      <c r="VU302" s="4"/>
      <c r="VV302" s="4"/>
      <c r="VW302" s="4"/>
      <c r="VX302" s="4"/>
      <c r="VY302" s="4"/>
      <c r="VZ302" s="4"/>
      <c r="WA302" s="4"/>
      <c r="WB302" s="4"/>
      <c r="WC302" s="4"/>
      <c r="WD302" s="4"/>
      <c r="WE302" s="4"/>
      <c r="WF302" s="4"/>
      <c r="WG302" s="4"/>
      <c r="WH302" s="4"/>
      <c r="WI302" s="4"/>
      <c r="WJ302" s="4"/>
      <c r="WK302" s="4"/>
      <c r="WL302" s="4"/>
      <c r="WM302" s="4"/>
      <c r="WN302" s="4"/>
      <c r="WO302" s="4"/>
      <c r="WP302" s="4"/>
      <c r="WQ302" s="4"/>
      <c r="WR302" s="4"/>
      <c r="WS302" s="4"/>
      <c r="WT302" s="4"/>
      <c r="WU302" s="4"/>
      <c r="WV302" s="4"/>
      <c r="WW302" s="4"/>
      <c r="WX302" s="4"/>
      <c r="WY302" s="4"/>
      <c r="WZ302" s="4"/>
      <c r="XA302" s="4"/>
      <c r="XB302" s="4"/>
      <c r="XC302" s="4"/>
      <c r="XD302" s="4"/>
      <c r="XE302" s="4"/>
      <c r="XF302" s="4"/>
      <c r="XG302" s="4"/>
      <c r="XH302" s="4"/>
      <c r="XI302" s="4"/>
      <c r="XJ302" s="4"/>
      <c r="XK302" s="4"/>
      <c r="XL302" s="4"/>
      <c r="XM302" s="4"/>
      <c r="XN302" s="4"/>
      <c r="XO302" s="4"/>
      <c r="XP302" s="4"/>
      <c r="XQ302" s="4"/>
      <c r="XR302" s="4"/>
      <c r="XS302" s="4"/>
      <c r="XT302" s="4"/>
      <c r="XU302" s="4"/>
      <c r="XV302" s="4"/>
      <c r="XW302" s="4"/>
      <c r="XX302" s="4"/>
      <c r="XY302" s="4"/>
      <c r="XZ302" s="4"/>
      <c r="YA302" s="4"/>
      <c r="YB302" s="4"/>
      <c r="YC302" s="4"/>
      <c r="YD302" s="4"/>
      <c r="YE302" s="4"/>
      <c r="YF302" s="4"/>
      <c r="YG302" s="4"/>
      <c r="YH302" s="4"/>
      <c r="YI302" s="4"/>
      <c r="YJ302" s="4"/>
      <c r="YK302" s="4"/>
      <c r="YL302" s="4"/>
      <c r="YM302" s="4"/>
      <c r="YN302" s="4"/>
      <c r="YO302" s="4"/>
      <c r="YP302" s="4"/>
      <c r="YQ302" s="4"/>
      <c r="YR302" s="4"/>
      <c r="YS302" s="4"/>
      <c r="YT302" s="4"/>
      <c r="YU302" s="4"/>
      <c r="YV302" s="4"/>
      <c r="YW302" s="4"/>
      <c r="YX302" s="4"/>
      <c r="YY302" s="4"/>
      <c r="YZ302" s="4"/>
      <c r="ZA302" s="4"/>
      <c r="ZB302" s="4"/>
      <c r="ZC302" s="4"/>
      <c r="ZD302" s="4"/>
      <c r="ZE302" s="4"/>
      <c r="ZF302" s="4"/>
      <c r="ZG302" s="4"/>
      <c r="ZH302" s="4"/>
      <c r="ZI302" s="4"/>
      <c r="ZJ302" s="4"/>
      <c r="ZK302" s="4"/>
      <c r="ZL302" s="4"/>
      <c r="ZM302" s="4"/>
      <c r="ZN302" s="4"/>
      <c r="ZO302" s="4"/>
      <c r="ZP302" s="4"/>
      <c r="ZQ302" s="4"/>
      <c r="ZR302" s="4"/>
      <c r="ZS302" s="4"/>
      <c r="ZT302" s="4"/>
      <c r="ZU302" s="4"/>
      <c r="ZV302" s="4"/>
      <c r="ZW302" s="4"/>
      <c r="ZX302" s="4"/>
      <c r="ZY302" s="4"/>
      <c r="ZZ302" s="4"/>
      <c r="AAA302" s="4"/>
      <c r="AAB302" s="4"/>
      <c r="AAC302" s="4"/>
      <c r="AAD302" s="4"/>
      <c r="AAE302" s="4"/>
      <c r="AAF302" s="4"/>
      <c r="AAG302" s="4"/>
      <c r="AAH302" s="4"/>
      <c r="AAI302" s="4"/>
      <c r="AAJ302" s="4"/>
      <c r="AAK302" s="4"/>
      <c r="AAL302" s="4"/>
      <c r="AAM302" s="4"/>
      <c r="AAN302" s="4"/>
      <c r="AAO302" s="4"/>
      <c r="AAP302" s="4"/>
      <c r="AAQ302" s="4"/>
      <c r="AAR302" s="4"/>
      <c r="AAS302" s="4"/>
      <c r="AAT302" s="4"/>
      <c r="AAU302" s="4"/>
      <c r="AAV302" s="4"/>
      <c r="AAW302" s="4"/>
      <c r="AAX302" s="4"/>
      <c r="AAY302" s="4"/>
      <c r="AAZ302" s="4"/>
      <c r="ABA302" s="4"/>
      <c r="ABB302" s="4"/>
      <c r="ABC302" s="4"/>
      <c r="ABD302" s="4"/>
      <c r="ABE302" s="4"/>
      <c r="ABF302" s="4"/>
      <c r="ABG302" s="4"/>
      <c r="ABH302" s="4"/>
      <c r="ABI302" s="4"/>
      <c r="ABJ302" s="4"/>
      <c r="ABK302" s="4"/>
      <c r="ABL302" s="4"/>
      <c r="ABM302" s="4"/>
      <c r="ABN302" s="4"/>
      <c r="ABO302" s="4"/>
      <c r="ABP302" s="4"/>
      <c r="ABQ302" s="4"/>
      <c r="ABR302" s="4"/>
      <c r="ABS302" s="4"/>
      <c r="ABT302" s="4"/>
      <c r="ABU302" s="4"/>
      <c r="ABV302" s="4"/>
      <c r="ABW302" s="4"/>
      <c r="ABX302" s="4"/>
      <c r="ABY302" s="4"/>
      <c r="ABZ302" s="4"/>
      <c r="ACA302" s="4"/>
      <c r="ACB302" s="4"/>
      <c r="ACC302" s="4"/>
      <c r="ACD302" s="4"/>
      <c r="ACE302" s="4"/>
      <c r="ACF302" s="4"/>
      <c r="ACG302" s="4"/>
      <c r="ACH302" s="4"/>
      <c r="ACI302" s="4"/>
      <c r="ACJ302" s="4"/>
      <c r="ACK302" s="4"/>
      <c r="ACL302" s="4"/>
      <c r="ACM302" s="4"/>
      <c r="ACN302" s="4"/>
      <c r="ACO302" s="4"/>
      <c r="ACP302" s="4"/>
      <c r="ACQ302" s="4"/>
      <c r="ACR302" s="4"/>
      <c r="ACS302" s="4"/>
      <c r="ACT302" s="4"/>
      <c r="ACU302" s="4"/>
      <c r="ACV302" s="4"/>
      <c r="ACW302" s="4"/>
      <c r="ACX302" s="4"/>
      <c r="ACY302" s="4"/>
      <c r="ACZ302" s="4"/>
      <c r="ADA302" s="4"/>
      <c r="ADB302" s="4"/>
      <c r="ADC302" s="4"/>
      <c r="ADD302" s="4"/>
      <c r="ADE302" s="4"/>
      <c r="ADF302" s="4"/>
      <c r="ADG302" s="4"/>
      <c r="ADH302" s="4"/>
      <c r="ADI302" s="4"/>
      <c r="ADJ302" s="4"/>
      <c r="ADK302" s="4"/>
      <c r="ADL302" s="4"/>
      <c r="ADM302" s="4"/>
      <c r="ADN302" s="4"/>
      <c r="ADO302" s="4"/>
      <c r="ADP302" s="4"/>
      <c r="ADQ302" s="4"/>
      <c r="ADR302" s="4"/>
      <c r="ADS302" s="4"/>
      <c r="ADT302" s="4"/>
      <c r="ADU302" s="4"/>
      <c r="ADV302" s="4"/>
      <c r="ADW302" s="4"/>
      <c r="ADX302" s="4"/>
      <c r="ADY302" s="4"/>
      <c r="ADZ302" s="4"/>
      <c r="AEA302" s="4"/>
      <c r="AEB302" s="4"/>
      <c r="AEC302" s="4"/>
      <c r="AED302" s="4"/>
      <c r="AEE302" s="4"/>
      <c r="AEF302" s="4"/>
      <c r="AEG302" s="4"/>
      <c r="AEH302" s="4"/>
      <c r="AEI302" s="4"/>
      <c r="AEJ302" s="4"/>
      <c r="AEK302" s="4"/>
      <c r="AEL302" s="4"/>
      <c r="AEM302" s="4"/>
      <c r="AEN302" s="4"/>
      <c r="AEO302" s="4"/>
      <c r="AEP302" s="4"/>
      <c r="AEQ302" s="4"/>
      <c r="AER302" s="4"/>
      <c r="AES302" s="4"/>
      <c r="AET302" s="4"/>
      <c r="AEU302" s="4"/>
      <c r="AEV302" s="4"/>
      <c r="AEW302" s="4"/>
      <c r="AEX302" s="4"/>
      <c r="AEY302" s="4"/>
      <c r="AEZ302" s="4"/>
      <c r="AFA302" s="4"/>
      <c r="AFB302" s="4"/>
      <c r="AFC302" s="4"/>
      <c r="AFD302" s="4"/>
      <c r="AFE302" s="4"/>
      <c r="AFF302" s="4"/>
      <c r="AFG302" s="4"/>
      <c r="AFH302" s="4"/>
      <c r="AFI302" s="4"/>
      <c r="AFJ302" s="4"/>
      <c r="AFK302" s="4"/>
      <c r="AFL302" s="4"/>
      <c r="AFM302" s="4"/>
      <c r="AFN302" s="4"/>
      <c r="AFO302" s="4"/>
      <c r="AFP302" s="4"/>
      <c r="AFQ302" s="4"/>
      <c r="AFR302" s="4"/>
      <c r="AFS302" s="4"/>
      <c r="AFT302" s="4"/>
      <c r="AFU302" s="4"/>
      <c r="AFV302" s="4"/>
      <c r="AFW302" s="4"/>
      <c r="AFX302" s="4"/>
      <c r="AFY302" s="4"/>
      <c r="AFZ302" s="4"/>
      <c r="AGA302" s="4"/>
      <c r="AGB302" s="4"/>
      <c r="AGC302" s="4"/>
      <c r="AGD302" s="4"/>
      <c r="AGE302" s="4"/>
      <c r="AGF302" s="4"/>
      <c r="AGG302" s="4"/>
      <c r="AGH302" s="4"/>
      <c r="AGI302" s="4"/>
      <c r="AGJ302" s="4"/>
      <c r="AGK302" s="4"/>
      <c r="AGL302" s="4"/>
      <c r="AGM302" s="4"/>
      <c r="AGN302" s="4"/>
      <c r="AGO302" s="4"/>
      <c r="AGP302" s="4"/>
      <c r="AGQ302" s="4"/>
      <c r="AGR302" s="4"/>
      <c r="AGS302" s="4"/>
      <c r="AGT302" s="4"/>
      <c r="AGU302" s="4"/>
      <c r="AGV302" s="4"/>
      <c r="AGW302" s="4"/>
      <c r="AGX302" s="4"/>
      <c r="AGY302" s="4"/>
      <c r="AGZ302" s="4"/>
      <c r="AHA302" s="4"/>
      <c r="AHB302" s="4"/>
      <c r="AHC302" s="4"/>
      <c r="AHD302" s="4"/>
      <c r="AHE302" s="4"/>
      <c r="AHF302" s="4"/>
      <c r="AHG302" s="4"/>
      <c r="AHH302" s="4"/>
      <c r="AHI302" s="4"/>
      <c r="AHJ302" s="4"/>
      <c r="AHK302" s="4"/>
      <c r="AHL302" s="4"/>
      <c r="AHM302" s="4"/>
      <c r="AHN302" s="4"/>
      <c r="AHO302" s="4"/>
      <c r="AHP302" s="4"/>
      <c r="AHQ302" s="4"/>
      <c r="AHR302" s="4"/>
      <c r="AHS302" s="4"/>
      <c r="AHT302" s="4"/>
      <c r="AHU302" s="4"/>
      <c r="AHV302" s="4"/>
      <c r="AHW302" s="4"/>
      <c r="AHX302" s="4"/>
      <c r="AHY302" s="4"/>
      <c r="AHZ302" s="4"/>
      <c r="AIA302" s="4"/>
      <c r="AIB302" s="4"/>
      <c r="AIC302" s="4"/>
      <c r="AID302" s="4"/>
      <c r="AIE302" s="4"/>
      <c r="AIF302" s="4"/>
      <c r="AIG302" s="4"/>
      <c r="AIH302" s="4"/>
      <c r="AII302" s="4"/>
      <c r="AIJ302" s="4"/>
      <c r="AIK302" s="4"/>
      <c r="AIL302" s="4"/>
      <c r="AIM302" s="4"/>
      <c r="AIN302" s="4"/>
      <c r="AIO302" s="4"/>
      <c r="AIP302" s="4"/>
      <c r="AIQ302" s="4"/>
      <c r="AIR302" s="4"/>
      <c r="AIS302" s="4"/>
      <c r="AIT302" s="4"/>
      <c r="AIU302" s="4"/>
      <c r="AIV302" s="4"/>
      <c r="AIW302" s="4"/>
      <c r="AIX302" s="4"/>
      <c r="AIY302" s="4"/>
      <c r="AIZ302" s="4"/>
      <c r="AJA302" s="4"/>
      <c r="AJB302" s="4"/>
      <c r="AJC302" s="4"/>
      <c r="AJD302" s="4"/>
      <c r="AJE302" s="4"/>
      <c r="AJF302" s="4"/>
      <c r="AJG302" s="4"/>
      <c r="AJH302" s="4"/>
      <c r="AJI302" s="4"/>
      <c r="AJJ302" s="4"/>
      <c r="AJK302" s="4"/>
      <c r="AJL302" s="4"/>
      <c r="AJM302" s="4"/>
      <c r="AJN302" s="4"/>
      <c r="AJO302" s="4"/>
      <c r="AJP302" s="4"/>
      <c r="AJQ302" s="4"/>
      <c r="AJR302" s="4"/>
      <c r="AJS302" s="4"/>
      <c r="AJT302" s="4"/>
      <c r="AJU302" s="4"/>
      <c r="AJV302" s="4"/>
      <c r="AJW302" s="4"/>
      <c r="AJX302" s="4"/>
      <c r="AJY302" s="4"/>
      <c r="AJZ302" s="4"/>
      <c r="AKA302" s="4"/>
      <c r="AKB302" s="4"/>
      <c r="AKC302" s="4"/>
      <c r="AKD302" s="4"/>
      <c r="AKE302" s="4"/>
      <c r="AKF302" s="4"/>
      <c r="AKG302" s="4"/>
      <c r="AKH302" s="4"/>
      <c r="AKI302" s="4"/>
      <c r="AKJ302" s="4"/>
      <c r="AKK302" s="4"/>
      <c r="AKL302" s="4"/>
      <c r="AKM302" s="4"/>
      <c r="AKN302" s="4"/>
      <c r="AKO302" s="4"/>
      <c r="AKP302" s="4"/>
      <c r="AKQ302" s="4"/>
      <c r="AKR302" s="4"/>
      <c r="AKS302" s="4"/>
      <c r="AKT302" s="4"/>
      <c r="AKU302" s="4"/>
      <c r="AKV302" s="4"/>
      <c r="AKW302" s="4"/>
      <c r="AKX302" s="4"/>
      <c r="AKY302" s="4"/>
      <c r="AKZ302" s="4"/>
      <c r="ALA302" s="4"/>
      <c r="ALB302" s="4"/>
      <c r="ALC302" s="4"/>
      <c r="ALD302" s="4"/>
      <c r="ALE302" s="4"/>
      <c r="ALF302" s="4"/>
      <c r="ALG302" s="4"/>
      <c r="ALH302" s="4"/>
      <c r="ALI302" s="4"/>
      <c r="ALJ302" s="4"/>
      <c r="ALK302" s="4"/>
      <c r="ALL302" s="4"/>
      <c r="ALM302" s="4"/>
      <c r="ALN302" s="4"/>
      <c r="ALO302" s="4"/>
      <c r="ALP302" s="4"/>
      <c r="ALQ302" s="4"/>
      <c r="ALR302" s="4"/>
      <c r="ALS302" s="4"/>
      <c r="ALT302" s="4"/>
      <c r="ALU302" s="4"/>
      <c r="ALV302" s="4"/>
      <c r="ALW302" s="4"/>
      <c r="ALX302" s="4"/>
      <c r="ALY302" s="4"/>
      <c r="ALZ302" s="4"/>
      <c r="AMA302" s="4"/>
      <c r="AMB302" s="4"/>
      <c r="AMC302" s="4"/>
      <c r="AMD302" s="4"/>
      <c r="AME302" s="4"/>
      <c r="AMF302" s="4"/>
      <c r="AMG302" s="4"/>
      <c r="AMH302" s="4"/>
      <c r="AMI302" s="4"/>
      <c r="AMJ302" s="4"/>
    </row>
    <row r="303" spans="1:1024" ht="17" customHeight="1">
      <c r="A303" s="19" t="s">
        <v>1240</v>
      </c>
      <c r="B303" s="3">
        <f t="shared" si="9"/>
        <v>34</v>
      </c>
      <c r="C303" s="3">
        <f t="shared" si="11"/>
        <v>0</v>
      </c>
      <c r="D303" s="3">
        <v>0</v>
      </c>
      <c r="E303" s="3">
        <v>0</v>
      </c>
      <c r="G303" s="4">
        <f>SUM(34)</f>
        <v>34</v>
      </c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  <c r="KR303" s="4"/>
      <c r="KS303" s="4"/>
      <c r="KT303" s="4"/>
      <c r="KU303" s="4"/>
      <c r="KV303" s="4"/>
      <c r="KW303" s="4"/>
      <c r="KX303" s="4"/>
      <c r="KY303" s="4"/>
      <c r="KZ303" s="4"/>
      <c r="LA303" s="4"/>
      <c r="LB303" s="4"/>
      <c r="LC303" s="4"/>
      <c r="LD303" s="4"/>
      <c r="LE303" s="4"/>
      <c r="LF303" s="4"/>
      <c r="LG303" s="4"/>
      <c r="LH303" s="4"/>
      <c r="LI303" s="4"/>
      <c r="LJ303" s="4"/>
      <c r="LK303" s="4"/>
      <c r="LL303" s="4"/>
      <c r="LM303" s="4"/>
      <c r="LN303" s="4"/>
      <c r="LO303" s="4"/>
      <c r="LP303" s="4"/>
      <c r="LQ303" s="4"/>
      <c r="LR303" s="4"/>
      <c r="LS303" s="4"/>
      <c r="LT303" s="4"/>
      <c r="LU303" s="4"/>
      <c r="LV303" s="4"/>
      <c r="LW303" s="4"/>
      <c r="LX303" s="4"/>
      <c r="LY303" s="4"/>
      <c r="LZ303" s="4"/>
      <c r="MA303" s="4"/>
      <c r="MB303" s="4"/>
      <c r="MC303" s="4"/>
      <c r="MD303" s="4"/>
      <c r="ME303" s="4"/>
      <c r="MF303" s="4"/>
      <c r="MG303" s="4"/>
      <c r="MH303" s="4"/>
      <c r="MI303" s="4"/>
      <c r="MJ303" s="4"/>
      <c r="MK303" s="4"/>
      <c r="ML303" s="4"/>
      <c r="MM303" s="4"/>
      <c r="MN303" s="4"/>
      <c r="MO303" s="4"/>
      <c r="MP303" s="4"/>
      <c r="MQ303" s="4"/>
      <c r="MR303" s="4"/>
      <c r="MS303" s="4"/>
      <c r="MT303" s="4"/>
      <c r="MU303" s="4"/>
      <c r="MV303" s="4"/>
      <c r="MW303" s="4"/>
      <c r="MX303" s="4"/>
      <c r="MY303" s="4"/>
      <c r="MZ303" s="4"/>
      <c r="NA303" s="4"/>
      <c r="NB303" s="4"/>
      <c r="NC303" s="4"/>
      <c r="ND303" s="4"/>
      <c r="NE303" s="4"/>
      <c r="NF303" s="4"/>
      <c r="NG303" s="4"/>
      <c r="NH303" s="4"/>
      <c r="NI303" s="4"/>
      <c r="NJ303" s="4"/>
      <c r="NK303" s="4"/>
      <c r="NL303" s="4"/>
      <c r="NM303" s="4"/>
      <c r="NN303" s="4"/>
      <c r="NO303" s="4"/>
      <c r="NP303" s="4"/>
      <c r="NQ303" s="4"/>
      <c r="NR303" s="4"/>
      <c r="NS303" s="4"/>
      <c r="NT303" s="4"/>
      <c r="NU303" s="4"/>
      <c r="NV303" s="4"/>
      <c r="NW303" s="4"/>
      <c r="NX303" s="4"/>
      <c r="NY303" s="4"/>
      <c r="NZ303" s="4"/>
      <c r="OA303" s="4"/>
      <c r="OB303" s="4"/>
      <c r="OC303" s="4"/>
      <c r="OD303" s="4"/>
      <c r="OE303" s="4"/>
      <c r="OF303" s="4"/>
      <c r="OG303" s="4"/>
      <c r="OH303" s="4"/>
      <c r="OI303" s="4"/>
      <c r="OJ303" s="4"/>
      <c r="OK303" s="4"/>
      <c r="OL303" s="4"/>
      <c r="OM303" s="4"/>
      <c r="ON303" s="4"/>
      <c r="OO303" s="4"/>
      <c r="OP303" s="4"/>
      <c r="OQ303" s="4"/>
      <c r="OR303" s="4"/>
      <c r="OS303" s="4"/>
      <c r="OT303" s="4"/>
      <c r="OU303" s="4"/>
      <c r="OV303" s="4"/>
      <c r="OW303" s="4"/>
      <c r="OX303" s="4"/>
      <c r="OY303" s="4"/>
      <c r="OZ303" s="4"/>
      <c r="PA303" s="4"/>
      <c r="PB303" s="4"/>
      <c r="PC303" s="4"/>
      <c r="PD303" s="4"/>
      <c r="PE303" s="4"/>
      <c r="PF303" s="4"/>
      <c r="PG303" s="4"/>
      <c r="PH303" s="4"/>
      <c r="PI303" s="4"/>
      <c r="PJ303" s="4"/>
      <c r="PK303" s="4"/>
      <c r="PL303" s="4"/>
      <c r="PM303" s="4"/>
      <c r="PN303" s="4"/>
      <c r="PO303" s="4"/>
      <c r="PP303" s="4"/>
      <c r="PQ303" s="4"/>
      <c r="PR303" s="4"/>
      <c r="PS303" s="4"/>
      <c r="PT303" s="4"/>
      <c r="PU303" s="4"/>
      <c r="PV303" s="4"/>
      <c r="PW303" s="4"/>
      <c r="PX303" s="4"/>
      <c r="PY303" s="4"/>
      <c r="PZ303" s="4"/>
      <c r="QA303" s="4"/>
      <c r="QB303" s="4"/>
      <c r="QC303" s="4"/>
      <c r="QD303" s="4"/>
      <c r="QE303" s="4"/>
      <c r="QF303" s="4"/>
      <c r="QG303" s="4"/>
      <c r="QH303" s="4"/>
      <c r="QI303" s="4"/>
      <c r="QJ303" s="4"/>
      <c r="QK303" s="4"/>
      <c r="QL303" s="4"/>
      <c r="QM303" s="4"/>
      <c r="QN303" s="4"/>
      <c r="QO303" s="4"/>
      <c r="QP303" s="4"/>
      <c r="QQ303" s="4"/>
      <c r="QR303" s="4"/>
      <c r="QS303" s="4"/>
      <c r="QT303" s="4"/>
      <c r="QU303" s="4"/>
      <c r="QV303" s="4"/>
      <c r="QW303" s="4"/>
      <c r="QX303" s="4"/>
      <c r="QY303" s="4"/>
      <c r="QZ303" s="4"/>
      <c r="RA303" s="4"/>
      <c r="RB303" s="4"/>
      <c r="RC303" s="4"/>
      <c r="RD303" s="4"/>
      <c r="RE303" s="4"/>
      <c r="RF303" s="4"/>
      <c r="RG303" s="4"/>
      <c r="RH303" s="4"/>
      <c r="RI303" s="4"/>
      <c r="RJ303" s="4"/>
      <c r="RK303" s="4"/>
      <c r="RL303" s="4"/>
      <c r="RM303" s="4"/>
      <c r="RN303" s="4"/>
      <c r="RO303" s="4"/>
      <c r="RP303" s="4"/>
      <c r="RQ303" s="4"/>
      <c r="RR303" s="4"/>
      <c r="RS303" s="4"/>
      <c r="RT303" s="4"/>
      <c r="RU303" s="4"/>
      <c r="RV303" s="4"/>
      <c r="RW303" s="4"/>
      <c r="RX303" s="4"/>
      <c r="RY303" s="4"/>
      <c r="RZ303" s="4"/>
      <c r="SA303" s="4"/>
      <c r="SB303" s="4"/>
      <c r="SC303" s="4"/>
      <c r="SD303" s="4"/>
      <c r="SE303" s="4"/>
      <c r="SF303" s="4"/>
      <c r="SG303" s="4"/>
      <c r="SH303" s="4"/>
      <c r="SI303" s="4"/>
      <c r="SJ303" s="4"/>
      <c r="SK303" s="4"/>
      <c r="SL303" s="4"/>
      <c r="SM303" s="4"/>
      <c r="SN303" s="4"/>
      <c r="SO303" s="4"/>
      <c r="SP303" s="4"/>
      <c r="SQ303" s="4"/>
      <c r="SR303" s="4"/>
      <c r="SS303" s="4"/>
      <c r="ST303" s="4"/>
      <c r="SU303" s="4"/>
      <c r="SV303" s="4"/>
      <c r="SW303" s="4"/>
      <c r="SX303" s="4"/>
      <c r="SY303" s="4"/>
      <c r="SZ303" s="4"/>
      <c r="TA303" s="4"/>
      <c r="TB303" s="4"/>
      <c r="TC303" s="4"/>
      <c r="TD303" s="4"/>
      <c r="TE303" s="4"/>
      <c r="TF303" s="4"/>
      <c r="TG303" s="4"/>
      <c r="TH303" s="4"/>
      <c r="TI303" s="4"/>
      <c r="TJ303" s="4"/>
      <c r="TK303" s="4"/>
      <c r="TL303" s="4"/>
      <c r="TM303" s="4"/>
      <c r="TN303" s="4"/>
      <c r="TO303" s="4"/>
      <c r="TP303" s="4"/>
      <c r="TQ303" s="4"/>
      <c r="TR303" s="4"/>
      <c r="TS303" s="4"/>
      <c r="TT303" s="4"/>
      <c r="TU303" s="4"/>
      <c r="TV303" s="4"/>
      <c r="TW303" s="4"/>
      <c r="TX303" s="4"/>
      <c r="TY303" s="4"/>
      <c r="TZ303" s="4"/>
      <c r="UA303" s="4"/>
      <c r="UB303" s="4"/>
      <c r="UC303" s="4"/>
      <c r="UD303" s="4"/>
      <c r="UE303" s="4"/>
      <c r="UF303" s="4"/>
      <c r="UG303" s="4"/>
      <c r="UH303" s="4"/>
      <c r="UI303" s="4"/>
      <c r="UJ303" s="4"/>
      <c r="UK303" s="4"/>
      <c r="UL303" s="4"/>
      <c r="UM303" s="4"/>
      <c r="UN303" s="4"/>
      <c r="UO303" s="4"/>
      <c r="UP303" s="4"/>
      <c r="UQ303" s="4"/>
      <c r="UR303" s="4"/>
      <c r="US303" s="4"/>
      <c r="UT303" s="4"/>
      <c r="UU303" s="4"/>
      <c r="UV303" s="4"/>
      <c r="UW303" s="4"/>
      <c r="UX303" s="4"/>
      <c r="UY303" s="4"/>
      <c r="UZ303" s="4"/>
      <c r="VA303" s="4"/>
      <c r="VB303" s="4"/>
      <c r="VC303" s="4"/>
      <c r="VD303" s="4"/>
      <c r="VE303" s="4"/>
      <c r="VF303" s="4"/>
      <c r="VG303" s="4"/>
      <c r="VH303" s="4"/>
      <c r="VI303" s="4"/>
      <c r="VJ303" s="4"/>
      <c r="VK303" s="4"/>
      <c r="VL303" s="4"/>
      <c r="VM303" s="4"/>
      <c r="VN303" s="4"/>
      <c r="VO303" s="4"/>
      <c r="VP303" s="4"/>
      <c r="VQ303" s="4"/>
      <c r="VR303" s="4"/>
      <c r="VS303" s="4"/>
      <c r="VT303" s="4"/>
      <c r="VU303" s="4"/>
      <c r="VV303" s="4"/>
      <c r="VW303" s="4"/>
      <c r="VX303" s="4"/>
      <c r="VY303" s="4"/>
      <c r="VZ303" s="4"/>
      <c r="WA303" s="4"/>
      <c r="WB303" s="4"/>
      <c r="WC303" s="4"/>
      <c r="WD303" s="4"/>
      <c r="WE303" s="4"/>
      <c r="WF303" s="4"/>
      <c r="WG303" s="4"/>
      <c r="WH303" s="4"/>
      <c r="WI303" s="4"/>
      <c r="WJ303" s="4"/>
      <c r="WK303" s="4"/>
      <c r="WL303" s="4"/>
      <c r="WM303" s="4"/>
      <c r="WN303" s="4"/>
      <c r="WO303" s="4"/>
      <c r="WP303" s="4"/>
      <c r="WQ303" s="4"/>
      <c r="WR303" s="4"/>
      <c r="WS303" s="4"/>
      <c r="WT303" s="4"/>
      <c r="WU303" s="4"/>
      <c r="WV303" s="4"/>
      <c r="WW303" s="4"/>
      <c r="WX303" s="4"/>
      <c r="WY303" s="4"/>
      <c r="WZ303" s="4"/>
      <c r="XA303" s="4"/>
      <c r="XB303" s="4"/>
      <c r="XC303" s="4"/>
      <c r="XD303" s="4"/>
      <c r="XE303" s="4"/>
      <c r="XF303" s="4"/>
      <c r="XG303" s="4"/>
      <c r="XH303" s="4"/>
      <c r="XI303" s="4"/>
      <c r="XJ303" s="4"/>
      <c r="XK303" s="4"/>
      <c r="XL303" s="4"/>
      <c r="XM303" s="4"/>
      <c r="XN303" s="4"/>
      <c r="XO303" s="4"/>
      <c r="XP303" s="4"/>
      <c r="XQ303" s="4"/>
      <c r="XR303" s="4"/>
      <c r="XS303" s="4"/>
      <c r="XT303" s="4"/>
      <c r="XU303" s="4"/>
      <c r="XV303" s="4"/>
      <c r="XW303" s="4"/>
      <c r="XX303" s="4"/>
      <c r="XY303" s="4"/>
      <c r="XZ303" s="4"/>
      <c r="YA303" s="4"/>
      <c r="YB303" s="4"/>
      <c r="YC303" s="4"/>
      <c r="YD303" s="4"/>
      <c r="YE303" s="4"/>
      <c r="YF303" s="4"/>
      <c r="YG303" s="4"/>
      <c r="YH303" s="4"/>
      <c r="YI303" s="4"/>
      <c r="YJ303" s="4"/>
      <c r="YK303" s="4"/>
      <c r="YL303" s="4"/>
      <c r="YM303" s="4"/>
      <c r="YN303" s="4"/>
      <c r="YO303" s="4"/>
      <c r="YP303" s="4"/>
      <c r="YQ303" s="4"/>
      <c r="YR303" s="4"/>
      <c r="YS303" s="4"/>
      <c r="YT303" s="4"/>
      <c r="YU303" s="4"/>
      <c r="YV303" s="4"/>
      <c r="YW303" s="4"/>
      <c r="YX303" s="4"/>
      <c r="YY303" s="4"/>
      <c r="YZ303" s="4"/>
      <c r="ZA303" s="4"/>
      <c r="ZB303" s="4"/>
      <c r="ZC303" s="4"/>
      <c r="ZD303" s="4"/>
      <c r="ZE303" s="4"/>
      <c r="ZF303" s="4"/>
      <c r="ZG303" s="4"/>
      <c r="ZH303" s="4"/>
      <c r="ZI303" s="4"/>
      <c r="ZJ303" s="4"/>
      <c r="ZK303" s="4"/>
      <c r="ZL303" s="4"/>
      <c r="ZM303" s="4"/>
      <c r="ZN303" s="4"/>
      <c r="ZO303" s="4"/>
      <c r="ZP303" s="4"/>
      <c r="ZQ303" s="4"/>
      <c r="ZR303" s="4"/>
      <c r="ZS303" s="4"/>
      <c r="ZT303" s="4"/>
      <c r="ZU303" s="4"/>
      <c r="ZV303" s="4"/>
      <c r="ZW303" s="4"/>
      <c r="ZX303" s="4"/>
      <c r="ZY303" s="4"/>
      <c r="ZZ303" s="4"/>
      <c r="AAA303" s="4"/>
      <c r="AAB303" s="4"/>
      <c r="AAC303" s="4"/>
      <c r="AAD303" s="4"/>
      <c r="AAE303" s="4"/>
      <c r="AAF303" s="4"/>
      <c r="AAG303" s="4"/>
      <c r="AAH303" s="4"/>
      <c r="AAI303" s="4"/>
      <c r="AAJ303" s="4"/>
      <c r="AAK303" s="4"/>
      <c r="AAL303" s="4"/>
      <c r="AAM303" s="4"/>
      <c r="AAN303" s="4"/>
      <c r="AAO303" s="4"/>
      <c r="AAP303" s="4"/>
      <c r="AAQ303" s="4"/>
      <c r="AAR303" s="4"/>
      <c r="AAS303" s="4"/>
      <c r="AAT303" s="4"/>
      <c r="AAU303" s="4"/>
      <c r="AAV303" s="4"/>
      <c r="AAW303" s="4"/>
      <c r="AAX303" s="4"/>
      <c r="AAY303" s="4"/>
      <c r="AAZ303" s="4"/>
      <c r="ABA303" s="4"/>
      <c r="ABB303" s="4"/>
      <c r="ABC303" s="4"/>
      <c r="ABD303" s="4"/>
      <c r="ABE303" s="4"/>
      <c r="ABF303" s="4"/>
      <c r="ABG303" s="4"/>
      <c r="ABH303" s="4"/>
      <c r="ABI303" s="4"/>
      <c r="ABJ303" s="4"/>
      <c r="ABK303" s="4"/>
      <c r="ABL303" s="4"/>
      <c r="ABM303" s="4"/>
      <c r="ABN303" s="4"/>
      <c r="ABO303" s="4"/>
      <c r="ABP303" s="4"/>
      <c r="ABQ303" s="4"/>
      <c r="ABR303" s="4"/>
      <c r="ABS303" s="4"/>
      <c r="ABT303" s="4"/>
      <c r="ABU303" s="4"/>
      <c r="ABV303" s="4"/>
      <c r="ABW303" s="4"/>
      <c r="ABX303" s="4"/>
      <c r="ABY303" s="4"/>
      <c r="ABZ303" s="4"/>
      <c r="ACA303" s="4"/>
      <c r="ACB303" s="4"/>
      <c r="ACC303" s="4"/>
      <c r="ACD303" s="4"/>
      <c r="ACE303" s="4"/>
      <c r="ACF303" s="4"/>
      <c r="ACG303" s="4"/>
      <c r="ACH303" s="4"/>
      <c r="ACI303" s="4"/>
      <c r="ACJ303" s="4"/>
      <c r="ACK303" s="4"/>
      <c r="ACL303" s="4"/>
      <c r="ACM303" s="4"/>
      <c r="ACN303" s="4"/>
      <c r="ACO303" s="4"/>
      <c r="ACP303" s="4"/>
      <c r="ACQ303" s="4"/>
      <c r="ACR303" s="4"/>
      <c r="ACS303" s="4"/>
      <c r="ACT303" s="4"/>
      <c r="ACU303" s="4"/>
      <c r="ACV303" s="4"/>
      <c r="ACW303" s="4"/>
      <c r="ACX303" s="4"/>
      <c r="ACY303" s="4"/>
      <c r="ACZ303" s="4"/>
      <c r="ADA303" s="4"/>
      <c r="ADB303" s="4"/>
      <c r="ADC303" s="4"/>
      <c r="ADD303" s="4"/>
      <c r="ADE303" s="4"/>
      <c r="ADF303" s="4"/>
      <c r="ADG303" s="4"/>
      <c r="ADH303" s="4"/>
      <c r="ADI303" s="4"/>
      <c r="ADJ303" s="4"/>
      <c r="ADK303" s="4"/>
      <c r="ADL303" s="4"/>
      <c r="ADM303" s="4"/>
      <c r="ADN303" s="4"/>
      <c r="ADO303" s="4"/>
      <c r="ADP303" s="4"/>
      <c r="ADQ303" s="4"/>
      <c r="ADR303" s="4"/>
      <c r="ADS303" s="4"/>
      <c r="ADT303" s="4"/>
      <c r="ADU303" s="4"/>
      <c r="ADV303" s="4"/>
      <c r="ADW303" s="4"/>
      <c r="ADX303" s="4"/>
      <c r="ADY303" s="4"/>
      <c r="ADZ303" s="4"/>
      <c r="AEA303" s="4"/>
      <c r="AEB303" s="4"/>
      <c r="AEC303" s="4"/>
      <c r="AED303" s="4"/>
      <c r="AEE303" s="4"/>
      <c r="AEF303" s="4"/>
      <c r="AEG303" s="4"/>
      <c r="AEH303" s="4"/>
      <c r="AEI303" s="4"/>
      <c r="AEJ303" s="4"/>
      <c r="AEK303" s="4"/>
      <c r="AEL303" s="4"/>
      <c r="AEM303" s="4"/>
      <c r="AEN303" s="4"/>
      <c r="AEO303" s="4"/>
      <c r="AEP303" s="4"/>
      <c r="AEQ303" s="4"/>
      <c r="AER303" s="4"/>
      <c r="AES303" s="4"/>
      <c r="AET303" s="4"/>
      <c r="AEU303" s="4"/>
      <c r="AEV303" s="4"/>
      <c r="AEW303" s="4"/>
      <c r="AEX303" s="4"/>
      <c r="AEY303" s="4"/>
      <c r="AEZ303" s="4"/>
      <c r="AFA303" s="4"/>
      <c r="AFB303" s="4"/>
      <c r="AFC303" s="4"/>
      <c r="AFD303" s="4"/>
      <c r="AFE303" s="4"/>
      <c r="AFF303" s="4"/>
      <c r="AFG303" s="4"/>
      <c r="AFH303" s="4"/>
      <c r="AFI303" s="4"/>
      <c r="AFJ303" s="4"/>
      <c r="AFK303" s="4"/>
      <c r="AFL303" s="4"/>
      <c r="AFM303" s="4"/>
      <c r="AFN303" s="4"/>
      <c r="AFO303" s="4"/>
      <c r="AFP303" s="4"/>
      <c r="AFQ303" s="4"/>
      <c r="AFR303" s="4"/>
      <c r="AFS303" s="4"/>
      <c r="AFT303" s="4"/>
      <c r="AFU303" s="4"/>
      <c r="AFV303" s="4"/>
      <c r="AFW303" s="4"/>
      <c r="AFX303" s="4"/>
      <c r="AFY303" s="4"/>
      <c r="AFZ303" s="4"/>
      <c r="AGA303" s="4"/>
      <c r="AGB303" s="4"/>
      <c r="AGC303" s="4"/>
      <c r="AGD303" s="4"/>
      <c r="AGE303" s="4"/>
      <c r="AGF303" s="4"/>
      <c r="AGG303" s="4"/>
      <c r="AGH303" s="4"/>
      <c r="AGI303" s="4"/>
      <c r="AGJ303" s="4"/>
      <c r="AGK303" s="4"/>
      <c r="AGL303" s="4"/>
      <c r="AGM303" s="4"/>
      <c r="AGN303" s="4"/>
      <c r="AGO303" s="4"/>
      <c r="AGP303" s="4"/>
      <c r="AGQ303" s="4"/>
      <c r="AGR303" s="4"/>
      <c r="AGS303" s="4"/>
      <c r="AGT303" s="4"/>
      <c r="AGU303" s="4"/>
      <c r="AGV303" s="4"/>
      <c r="AGW303" s="4"/>
      <c r="AGX303" s="4"/>
      <c r="AGY303" s="4"/>
      <c r="AGZ303" s="4"/>
      <c r="AHA303" s="4"/>
      <c r="AHB303" s="4"/>
      <c r="AHC303" s="4"/>
      <c r="AHD303" s="4"/>
      <c r="AHE303" s="4"/>
      <c r="AHF303" s="4"/>
      <c r="AHG303" s="4"/>
      <c r="AHH303" s="4"/>
      <c r="AHI303" s="4"/>
      <c r="AHJ303" s="4"/>
      <c r="AHK303" s="4"/>
      <c r="AHL303" s="4"/>
      <c r="AHM303" s="4"/>
      <c r="AHN303" s="4"/>
      <c r="AHO303" s="4"/>
      <c r="AHP303" s="4"/>
      <c r="AHQ303" s="4"/>
      <c r="AHR303" s="4"/>
      <c r="AHS303" s="4"/>
      <c r="AHT303" s="4"/>
      <c r="AHU303" s="4"/>
      <c r="AHV303" s="4"/>
      <c r="AHW303" s="4"/>
      <c r="AHX303" s="4"/>
      <c r="AHY303" s="4"/>
      <c r="AHZ303" s="4"/>
      <c r="AIA303" s="4"/>
      <c r="AIB303" s="4"/>
      <c r="AIC303" s="4"/>
      <c r="AID303" s="4"/>
      <c r="AIE303" s="4"/>
      <c r="AIF303" s="4"/>
      <c r="AIG303" s="4"/>
      <c r="AIH303" s="4"/>
      <c r="AII303" s="4"/>
      <c r="AIJ303" s="4"/>
      <c r="AIK303" s="4"/>
      <c r="AIL303" s="4"/>
      <c r="AIM303" s="4"/>
      <c r="AIN303" s="4"/>
      <c r="AIO303" s="4"/>
      <c r="AIP303" s="4"/>
      <c r="AIQ303" s="4"/>
      <c r="AIR303" s="4"/>
      <c r="AIS303" s="4"/>
      <c r="AIT303" s="4"/>
      <c r="AIU303" s="4"/>
      <c r="AIV303" s="4"/>
      <c r="AIW303" s="4"/>
      <c r="AIX303" s="4"/>
      <c r="AIY303" s="4"/>
      <c r="AIZ303" s="4"/>
      <c r="AJA303" s="4"/>
      <c r="AJB303" s="4"/>
      <c r="AJC303" s="4"/>
      <c r="AJD303" s="4"/>
      <c r="AJE303" s="4"/>
      <c r="AJF303" s="4"/>
      <c r="AJG303" s="4"/>
      <c r="AJH303" s="4"/>
      <c r="AJI303" s="4"/>
      <c r="AJJ303" s="4"/>
      <c r="AJK303" s="4"/>
      <c r="AJL303" s="4"/>
      <c r="AJM303" s="4"/>
      <c r="AJN303" s="4"/>
      <c r="AJO303" s="4"/>
      <c r="AJP303" s="4"/>
      <c r="AJQ303" s="4"/>
      <c r="AJR303" s="4"/>
      <c r="AJS303" s="4"/>
      <c r="AJT303" s="4"/>
      <c r="AJU303" s="4"/>
      <c r="AJV303" s="4"/>
      <c r="AJW303" s="4"/>
      <c r="AJX303" s="4"/>
      <c r="AJY303" s="4"/>
      <c r="AJZ303" s="4"/>
      <c r="AKA303" s="4"/>
      <c r="AKB303" s="4"/>
      <c r="AKC303" s="4"/>
      <c r="AKD303" s="4"/>
      <c r="AKE303" s="4"/>
      <c r="AKF303" s="4"/>
      <c r="AKG303" s="4"/>
      <c r="AKH303" s="4"/>
      <c r="AKI303" s="4"/>
      <c r="AKJ303" s="4"/>
      <c r="AKK303" s="4"/>
      <c r="AKL303" s="4"/>
      <c r="AKM303" s="4"/>
      <c r="AKN303" s="4"/>
      <c r="AKO303" s="4"/>
      <c r="AKP303" s="4"/>
      <c r="AKQ303" s="4"/>
      <c r="AKR303" s="4"/>
      <c r="AKS303" s="4"/>
      <c r="AKT303" s="4"/>
      <c r="AKU303" s="4"/>
      <c r="AKV303" s="4"/>
      <c r="AKW303" s="4"/>
      <c r="AKX303" s="4"/>
      <c r="AKY303" s="4"/>
      <c r="AKZ303" s="4"/>
      <c r="ALA303" s="4"/>
      <c r="ALB303" s="4"/>
      <c r="ALC303" s="4"/>
      <c r="ALD303" s="4"/>
      <c r="ALE303" s="4"/>
      <c r="ALF303" s="4"/>
      <c r="ALG303" s="4"/>
      <c r="ALH303" s="4"/>
      <c r="ALI303" s="4"/>
      <c r="ALJ303" s="4"/>
      <c r="ALK303" s="4"/>
      <c r="ALL303" s="4"/>
      <c r="ALM303" s="4"/>
      <c r="ALN303" s="4"/>
      <c r="ALO303" s="4"/>
      <c r="ALP303" s="4"/>
      <c r="ALQ303" s="4"/>
      <c r="ALR303" s="4"/>
      <c r="ALS303" s="4"/>
      <c r="ALT303" s="4"/>
      <c r="ALU303" s="4"/>
      <c r="ALV303" s="4"/>
      <c r="ALW303" s="4"/>
      <c r="ALX303" s="4"/>
      <c r="ALY303" s="4"/>
      <c r="ALZ303" s="4"/>
      <c r="AMA303" s="4"/>
      <c r="AMB303" s="4"/>
      <c r="AMC303" s="4"/>
      <c r="AMD303" s="4"/>
      <c r="AME303" s="4"/>
      <c r="AMF303" s="4"/>
      <c r="AMG303" s="4"/>
      <c r="AMH303" s="4"/>
      <c r="AMI303" s="4"/>
      <c r="AMJ303" s="4"/>
    </row>
    <row r="304" spans="1:1024" ht="17" customHeight="1">
      <c r="A304" s="19" t="s">
        <v>1241</v>
      </c>
      <c r="B304" s="3">
        <f t="shared" si="9"/>
        <v>34</v>
      </c>
      <c r="C304" s="3">
        <f t="shared" si="11"/>
        <v>0</v>
      </c>
      <c r="D304" s="3">
        <v>0</v>
      </c>
      <c r="E304" s="3">
        <v>0</v>
      </c>
      <c r="G304" s="4">
        <f>SUM(34)</f>
        <v>34</v>
      </c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  <c r="KR304" s="4"/>
      <c r="KS304" s="4"/>
      <c r="KT304" s="4"/>
      <c r="KU304" s="4"/>
      <c r="KV304" s="4"/>
      <c r="KW304" s="4"/>
      <c r="KX304" s="4"/>
      <c r="KY304" s="4"/>
      <c r="KZ304" s="4"/>
      <c r="LA304" s="4"/>
      <c r="LB304" s="4"/>
      <c r="LC304" s="4"/>
      <c r="LD304" s="4"/>
      <c r="LE304" s="4"/>
      <c r="LF304" s="4"/>
      <c r="LG304" s="4"/>
      <c r="LH304" s="4"/>
      <c r="LI304" s="4"/>
      <c r="LJ304" s="4"/>
      <c r="LK304" s="4"/>
      <c r="LL304" s="4"/>
      <c r="LM304" s="4"/>
      <c r="LN304" s="4"/>
      <c r="LO304" s="4"/>
      <c r="LP304" s="4"/>
      <c r="LQ304" s="4"/>
      <c r="LR304" s="4"/>
      <c r="LS304" s="4"/>
      <c r="LT304" s="4"/>
      <c r="LU304" s="4"/>
      <c r="LV304" s="4"/>
      <c r="LW304" s="4"/>
      <c r="LX304" s="4"/>
      <c r="LY304" s="4"/>
      <c r="LZ304" s="4"/>
      <c r="MA304" s="4"/>
      <c r="MB304" s="4"/>
      <c r="MC304" s="4"/>
      <c r="MD304" s="4"/>
      <c r="ME304" s="4"/>
      <c r="MF304" s="4"/>
      <c r="MG304" s="4"/>
      <c r="MH304" s="4"/>
      <c r="MI304" s="4"/>
      <c r="MJ304" s="4"/>
      <c r="MK304" s="4"/>
      <c r="ML304" s="4"/>
      <c r="MM304" s="4"/>
      <c r="MN304" s="4"/>
      <c r="MO304" s="4"/>
      <c r="MP304" s="4"/>
      <c r="MQ304" s="4"/>
      <c r="MR304" s="4"/>
      <c r="MS304" s="4"/>
      <c r="MT304" s="4"/>
      <c r="MU304" s="4"/>
      <c r="MV304" s="4"/>
      <c r="MW304" s="4"/>
      <c r="MX304" s="4"/>
      <c r="MY304" s="4"/>
      <c r="MZ304" s="4"/>
      <c r="NA304" s="4"/>
      <c r="NB304" s="4"/>
      <c r="NC304" s="4"/>
      <c r="ND304" s="4"/>
      <c r="NE304" s="4"/>
      <c r="NF304" s="4"/>
      <c r="NG304" s="4"/>
      <c r="NH304" s="4"/>
      <c r="NI304" s="4"/>
      <c r="NJ304" s="4"/>
      <c r="NK304" s="4"/>
      <c r="NL304" s="4"/>
      <c r="NM304" s="4"/>
      <c r="NN304" s="4"/>
      <c r="NO304" s="4"/>
      <c r="NP304" s="4"/>
      <c r="NQ304" s="4"/>
      <c r="NR304" s="4"/>
      <c r="NS304" s="4"/>
      <c r="NT304" s="4"/>
      <c r="NU304" s="4"/>
      <c r="NV304" s="4"/>
      <c r="NW304" s="4"/>
      <c r="NX304" s="4"/>
      <c r="NY304" s="4"/>
      <c r="NZ304" s="4"/>
      <c r="OA304" s="4"/>
      <c r="OB304" s="4"/>
      <c r="OC304" s="4"/>
      <c r="OD304" s="4"/>
      <c r="OE304" s="4"/>
      <c r="OF304" s="4"/>
      <c r="OG304" s="4"/>
      <c r="OH304" s="4"/>
      <c r="OI304" s="4"/>
      <c r="OJ304" s="4"/>
      <c r="OK304" s="4"/>
      <c r="OL304" s="4"/>
      <c r="OM304" s="4"/>
      <c r="ON304" s="4"/>
      <c r="OO304" s="4"/>
      <c r="OP304" s="4"/>
      <c r="OQ304" s="4"/>
      <c r="OR304" s="4"/>
      <c r="OS304" s="4"/>
      <c r="OT304" s="4"/>
      <c r="OU304" s="4"/>
      <c r="OV304" s="4"/>
      <c r="OW304" s="4"/>
      <c r="OX304" s="4"/>
      <c r="OY304" s="4"/>
      <c r="OZ304" s="4"/>
      <c r="PA304" s="4"/>
      <c r="PB304" s="4"/>
      <c r="PC304" s="4"/>
      <c r="PD304" s="4"/>
      <c r="PE304" s="4"/>
      <c r="PF304" s="4"/>
      <c r="PG304" s="4"/>
      <c r="PH304" s="4"/>
      <c r="PI304" s="4"/>
      <c r="PJ304" s="4"/>
      <c r="PK304" s="4"/>
      <c r="PL304" s="4"/>
      <c r="PM304" s="4"/>
      <c r="PN304" s="4"/>
      <c r="PO304" s="4"/>
      <c r="PP304" s="4"/>
      <c r="PQ304" s="4"/>
      <c r="PR304" s="4"/>
      <c r="PS304" s="4"/>
      <c r="PT304" s="4"/>
      <c r="PU304" s="4"/>
      <c r="PV304" s="4"/>
      <c r="PW304" s="4"/>
      <c r="PX304" s="4"/>
      <c r="PY304" s="4"/>
      <c r="PZ304" s="4"/>
      <c r="QA304" s="4"/>
      <c r="QB304" s="4"/>
      <c r="QC304" s="4"/>
      <c r="QD304" s="4"/>
      <c r="QE304" s="4"/>
      <c r="QF304" s="4"/>
      <c r="QG304" s="4"/>
      <c r="QH304" s="4"/>
      <c r="QI304" s="4"/>
      <c r="QJ304" s="4"/>
      <c r="QK304" s="4"/>
      <c r="QL304" s="4"/>
      <c r="QM304" s="4"/>
      <c r="QN304" s="4"/>
      <c r="QO304" s="4"/>
      <c r="QP304" s="4"/>
      <c r="QQ304" s="4"/>
      <c r="QR304" s="4"/>
      <c r="QS304" s="4"/>
      <c r="QT304" s="4"/>
      <c r="QU304" s="4"/>
      <c r="QV304" s="4"/>
      <c r="QW304" s="4"/>
      <c r="QX304" s="4"/>
      <c r="QY304" s="4"/>
      <c r="QZ304" s="4"/>
      <c r="RA304" s="4"/>
      <c r="RB304" s="4"/>
      <c r="RC304" s="4"/>
      <c r="RD304" s="4"/>
      <c r="RE304" s="4"/>
      <c r="RF304" s="4"/>
      <c r="RG304" s="4"/>
      <c r="RH304" s="4"/>
      <c r="RI304" s="4"/>
      <c r="RJ304" s="4"/>
      <c r="RK304" s="4"/>
      <c r="RL304" s="4"/>
      <c r="RM304" s="4"/>
      <c r="RN304" s="4"/>
      <c r="RO304" s="4"/>
      <c r="RP304" s="4"/>
      <c r="RQ304" s="4"/>
      <c r="RR304" s="4"/>
      <c r="RS304" s="4"/>
      <c r="RT304" s="4"/>
      <c r="RU304" s="4"/>
      <c r="RV304" s="4"/>
      <c r="RW304" s="4"/>
      <c r="RX304" s="4"/>
      <c r="RY304" s="4"/>
      <c r="RZ304" s="4"/>
      <c r="SA304" s="4"/>
      <c r="SB304" s="4"/>
      <c r="SC304" s="4"/>
      <c r="SD304" s="4"/>
      <c r="SE304" s="4"/>
      <c r="SF304" s="4"/>
      <c r="SG304" s="4"/>
      <c r="SH304" s="4"/>
      <c r="SI304" s="4"/>
      <c r="SJ304" s="4"/>
      <c r="SK304" s="4"/>
      <c r="SL304" s="4"/>
      <c r="SM304" s="4"/>
      <c r="SN304" s="4"/>
      <c r="SO304" s="4"/>
      <c r="SP304" s="4"/>
      <c r="SQ304" s="4"/>
      <c r="SR304" s="4"/>
      <c r="SS304" s="4"/>
      <c r="ST304" s="4"/>
      <c r="SU304" s="4"/>
      <c r="SV304" s="4"/>
      <c r="SW304" s="4"/>
      <c r="SX304" s="4"/>
      <c r="SY304" s="4"/>
      <c r="SZ304" s="4"/>
      <c r="TA304" s="4"/>
      <c r="TB304" s="4"/>
      <c r="TC304" s="4"/>
      <c r="TD304" s="4"/>
      <c r="TE304" s="4"/>
      <c r="TF304" s="4"/>
      <c r="TG304" s="4"/>
      <c r="TH304" s="4"/>
      <c r="TI304" s="4"/>
      <c r="TJ304" s="4"/>
      <c r="TK304" s="4"/>
      <c r="TL304" s="4"/>
      <c r="TM304" s="4"/>
      <c r="TN304" s="4"/>
      <c r="TO304" s="4"/>
      <c r="TP304" s="4"/>
      <c r="TQ304" s="4"/>
      <c r="TR304" s="4"/>
      <c r="TS304" s="4"/>
      <c r="TT304" s="4"/>
      <c r="TU304" s="4"/>
      <c r="TV304" s="4"/>
      <c r="TW304" s="4"/>
      <c r="TX304" s="4"/>
      <c r="TY304" s="4"/>
      <c r="TZ304" s="4"/>
      <c r="UA304" s="4"/>
      <c r="UB304" s="4"/>
      <c r="UC304" s="4"/>
      <c r="UD304" s="4"/>
      <c r="UE304" s="4"/>
      <c r="UF304" s="4"/>
      <c r="UG304" s="4"/>
      <c r="UH304" s="4"/>
      <c r="UI304" s="4"/>
      <c r="UJ304" s="4"/>
      <c r="UK304" s="4"/>
      <c r="UL304" s="4"/>
      <c r="UM304" s="4"/>
      <c r="UN304" s="4"/>
      <c r="UO304" s="4"/>
      <c r="UP304" s="4"/>
      <c r="UQ304" s="4"/>
      <c r="UR304" s="4"/>
      <c r="US304" s="4"/>
      <c r="UT304" s="4"/>
      <c r="UU304" s="4"/>
      <c r="UV304" s="4"/>
      <c r="UW304" s="4"/>
      <c r="UX304" s="4"/>
      <c r="UY304" s="4"/>
      <c r="UZ304" s="4"/>
      <c r="VA304" s="4"/>
      <c r="VB304" s="4"/>
      <c r="VC304" s="4"/>
      <c r="VD304" s="4"/>
      <c r="VE304" s="4"/>
      <c r="VF304" s="4"/>
      <c r="VG304" s="4"/>
      <c r="VH304" s="4"/>
      <c r="VI304" s="4"/>
      <c r="VJ304" s="4"/>
      <c r="VK304" s="4"/>
      <c r="VL304" s="4"/>
      <c r="VM304" s="4"/>
      <c r="VN304" s="4"/>
      <c r="VO304" s="4"/>
      <c r="VP304" s="4"/>
      <c r="VQ304" s="4"/>
      <c r="VR304" s="4"/>
      <c r="VS304" s="4"/>
      <c r="VT304" s="4"/>
      <c r="VU304" s="4"/>
      <c r="VV304" s="4"/>
      <c r="VW304" s="4"/>
      <c r="VX304" s="4"/>
      <c r="VY304" s="4"/>
      <c r="VZ304" s="4"/>
      <c r="WA304" s="4"/>
      <c r="WB304" s="4"/>
      <c r="WC304" s="4"/>
      <c r="WD304" s="4"/>
      <c r="WE304" s="4"/>
      <c r="WF304" s="4"/>
      <c r="WG304" s="4"/>
      <c r="WH304" s="4"/>
      <c r="WI304" s="4"/>
      <c r="WJ304" s="4"/>
      <c r="WK304" s="4"/>
      <c r="WL304" s="4"/>
      <c r="WM304" s="4"/>
      <c r="WN304" s="4"/>
      <c r="WO304" s="4"/>
      <c r="WP304" s="4"/>
      <c r="WQ304" s="4"/>
      <c r="WR304" s="4"/>
      <c r="WS304" s="4"/>
      <c r="WT304" s="4"/>
      <c r="WU304" s="4"/>
      <c r="WV304" s="4"/>
      <c r="WW304" s="4"/>
      <c r="WX304" s="4"/>
      <c r="WY304" s="4"/>
      <c r="WZ304" s="4"/>
      <c r="XA304" s="4"/>
      <c r="XB304" s="4"/>
      <c r="XC304" s="4"/>
      <c r="XD304" s="4"/>
      <c r="XE304" s="4"/>
      <c r="XF304" s="4"/>
      <c r="XG304" s="4"/>
      <c r="XH304" s="4"/>
      <c r="XI304" s="4"/>
      <c r="XJ304" s="4"/>
      <c r="XK304" s="4"/>
      <c r="XL304" s="4"/>
      <c r="XM304" s="4"/>
      <c r="XN304" s="4"/>
      <c r="XO304" s="4"/>
      <c r="XP304" s="4"/>
      <c r="XQ304" s="4"/>
      <c r="XR304" s="4"/>
      <c r="XS304" s="4"/>
      <c r="XT304" s="4"/>
      <c r="XU304" s="4"/>
      <c r="XV304" s="4"/>
      <c r="XW304" s="4"/>
      <c r="XX304" s="4"/>
      <c r="XY304" s="4"/>
      <c r="XZ304" s="4"/>
      <c r="YA304" s="4"/>
      <c r="YB304" s="4"/>
      <c r="YC304" s="4"/>
      <c r="YD304" s="4"/>
      <c r="YE304" s="4"/>
      <c r="YF304" s="4"/>
      <c r="YG304" s="4"/>
      <c r="YH304" s="4"/>
      <c r="YI304" s="4"/>
      <c r="YJ304" s="4"/>
      <c r="YK304" s="4"/>
      <c r="YL304" s="4"/>
      <c r="YM304" s="4"/>
      <c r="YN304" s="4"/>
      <c r="YO304" s="4"/>
      <c r="YP304" s="4"/>
      <c r="YQ304" s="4"/>
      <c r="YR304" s="4"/>
      <c r="YS304" s="4"/>
      <c r="YT304" s="4"/>
      <c r="YU304" s="4"/>
      <c r="YV304" s="4"/>
      <c r="YW304" s="4"/>
      <c r="YX304" s="4"/>
      <c r="YY304" s="4"/>
      <c r="YZ304" s="4"/>
      <c r="ZA304" s="4"/>
      <c r="ZB304" s="4"/>
      <c r="ZC304" s="4"/>
      <c r="ZD304" s="4"/>
      <c r="ZE304" s="4"/>
      <c r="ZF304" s="4"/>
      <c r="ZG304" s="4"/>
      <c r="ZH304" s="4"/>
      <c r="ZI304" s="4"/>
      <c r="ZJ304" s="4"/>
      <c r="ZK304" s="4"/>
      <c r="ZL304" s="4"/>
      <c r="ZM304" s="4"/>
      <c r="ZN304" s="4"/>
      <c r="ZO304" s="4"/>
      <c r="ZP304" s="4"/>
      <c r="ZQ304" s="4"/>
      <c r="ZR304" s="4"/>
      <c r="ZS304" s="4"/>
      <c r="ZT304" s="4"/>
      <c r="ZU304" s="4"/>
      <c r="ZV304" s="4"/>
      <c r="ZW304" s="4"/>
      <c r="ZX304" s="4"/>
      <c r="ZY304" s="4"/>
      <c r="ZZ304" s="4"/>
      <c r="AAA304" s="4"/>
      <c r="AAB304" s="4"/>
      <c r="AAC304" s="4"/>
      <c r="AAD304" s="4"/>
      <c r="AAE304" s="4"/>
      <c r="AAF304" s="4"/>
      <c r="AAG304" s="4"/>
      <c r="AAH304" s="4"/>
      <c r="AAI304" s="4"/>
      <c r="AAJ304" s="4"/>
      <c r="AAK304" s="4"/>
      <c r="AAL304" s="4"/>
      <c r="AAM304" s="4"/>
      <c r="AAN304" s="4"/>
      <c r="AAO304" s="4"/>
      <c r="AAP304" s="4"/>
      <c r="AAQ304" s="4"/>
      <c r="AAR304" s="4"/>
      <c r="AAS304" s="4"/>
      <c r="AAT304" s="4"/>
      <c r="AAU304" s="4"/>
      <c r="AAV304" s="4"/>
      <c r="AAW304" s="4"/>
      <c r="AAX304" s="4"/>
      <c r="AAY304" s="4"/>
      <c r="AAZ304" s="4"/>
      <c r="ABA304" s="4"/>
      <c r="ABB304" s="4"/>
      <c r="ABC304" s="4"/>
      <c r="ABD304" s="4"/>
      <c r="ABE304" s="4"/>
      <c r="ABF304" s="4"/>
      <c r="ABG304" s="4"/>
      <c r="ABH304" s="4"/>
      <c r="ABI304" s="4"/>
      <c r="ABJ304" s="4"/>
      <c r="ABK304" s="4"/>
      <c r="ABL304" s="4"/>
      <c r="ABM304" s="4"/>
      <c r="ABN304" s="4"/>
      <c r="ABO304" s="4"/>
      <c r="ABP304" s="4"/>
      <c r="ABQ304" s="4"/>
      <c r="ABR304" s="4"/>
      <c r="ABS304" s="4"/>
      <c r="ABT304" s="4"/>
      <c r="ABU304" s="4"/>
      <c r="ABV304" s="4"/>
      <c r="ABW304" s="4"/>
      <c r="ABX304" s="4"/>
      <c r="ABY304" s="4"/>
      <c r="ABZ304" s="4"/>
      <c r="ACA304" s="4"/>
      <c r="ACB304" s="4"/>
      <c r="ACC304" s="4"/>
      <c r="ACD304" s="4"/>
      <c r="ACE304" s="4"/>
      <c r="ACF304" s="4"/>
      <c r="ACG304" s="4"/>
      <c r="ACH304" s="4"/>
      <c r="ACI304" s="4"/>
      <c r="ACJ304" s="4"/>
      <c r="ACK304" s="4"/>
      <c r="ACL304" s="4"/>
      <c r="ACM304" s="4"/>
      <c r="ACN304" s="4"/>
      <c r="ACO304" s="4"/>
      <c r="ACP304" s="4"/>
      <c r="ACQ304" s="4"/>
      <c r="ACR304" s="4"/>
      <c r="ACS304" s="4"/>
      <c r="ACT304" s="4"/>
      <c r="ACU304" s="4"/>
      <c r="ACV304" s="4"/>
      <c r="ACW304" s="4"/>
      <c r="ACX304" s="4"/>
      <c r="ACY304" s="4"/>
      <c r="ACZ304" s="4"/>
      <c r="ADA304" s="4"/>
      <c r="ADB304" s="4"/>
      <c r="ADC304" s="4"/>
      <c r="ADD304" s="4"/>
      <c r="ADE304" s="4"/>
      <c r="ADF304" s="4"/>
      <c r="ADG304" s="4"/>
      <c r="ADH304" s="4"/>
      <c r="ADI304" s="4"/>
      <c r="ADJ304" s="4"/>
      <c r="ADK304" s="4"/>
      <c r="ADL304" s="4"/>
      <c r="ADM304" s="4"/>
      <c r="ADN304" s="4"/>
      <c r="ADO304" s="4"/>
      <c r="ADP304" s="4"/>
      <c r="ADQ304" s="4"/>
      <c r="ADR304" s="4"/>
      <c r="ADS304" s="4"/>
      <c r="ADT304" s="4"/>
      <c r="ADU304" s="4"/>
      <c r="ADV304" s="4"/>
      <c r="ADW304" s="4"/>
      <c r="ADX304" s="4"/>
      <c r="ADY304" s="4"/>
      <c r="ADZ304" s="4"/>
      <c r="AEA304" s="4"/>
      <c r="AEB304" s="4"/>
      <c r="AEC304" s="4"/>
      <c r="AED304" s="4"/>
      <c r="AEE304" s="4"/>
      <c r="AEF304" s="4"/>
      <c r="AEG304" s="4"/>
      <c r="AEH304" s="4"/>
      <c r="AEI304" s="4"/>
      <c r="AEJ304" s="4"/>
      <c r="AEK304" s="4"/>
      <c r="AEL304" s="4"/>
      <c r="AEM304" s="4"/>
      <c r="AEN304" s="4"/>
      <c r="AEO304" s="4"/>
      <c r="AEP304" s="4"/>
      <c r="AEQ304" s="4"/>
      <c r="AER304" s="4"/>
      <c r="AES304" s="4"/>
      <c r="AET304" s="4"/>
      <c r="AEU304" s="4"/>
      <c r="AEV304" s="4"/>
      <c r="AEW304" s="4"/>
      <c r="AEX304" s="4"/>
      <c r="AEY304" s="4"/>
      <c r="AEZ304" s="4"/>
      <c r="AFA304" s="4"/>
      <c r="AFB304" s="4"/>
      <c r="AFC304" s="4"/>
      <c r="AFD304" s="4"/>
      <c r="AFE304" s="4"/>
      <c r="AFF304" s="4"/>
      <c r="AFG304" s="4"/>
      <c r="AFH304" s="4"/>
      <c r="AFI304" s="4"/>
      <c r="AFJ304" s="4"/>
      <c r="AFK304" s="4"/>
      <c r="AFL304" s="4"/>
      <c r="AFM304" s="4"/>
      <c r="AFN304" s="4"/>
      <c r="AFO304" s="4"/>
      <c r="AFP304" s="4"/>
      <c r="AFQ304" s="4"/>
      <c r="AFR304" s="4"/>
      <c r="AFS304" s="4"/>
      <c r="AFT304" s="4"/>
      <c r="AFU304" s="4"/>
      <c r="AFV304" s="4"/>
      <c r="AFW304" s="4"/>
      <c r="AFX304" s="4"/>
      <c r="AFY304" s="4"/>
      <c r="AFZ304" s="4"/>
      <c r="AGA304" s="4"/>
      <c r="AGB304" s="4"/>
      <c r="AGC304" s="4"/>
      <c r="AGD304" s="4"/>
      <c r="AGE304" s="4"/>
      <c r="AGF304" s="4"/>
      <c r="AGG304" s="4"/>
      <c r="AGH304" s="4"/>
      <c r="AGI304" s="4"/>
      <c r="AGJ304" s="4"/>
      <c r="AGK304" s="4"/>
      <c r="AGL304" s="4"/>
      <c r="AGM304" s="4"/>
      <c r="AGN304" s="4"/>
      <c r="AGO304" s="4"/>
      <c r="AGP304" s="4"/>
      <c r="AGQ304" s="4"/>
      <c r="AGR304" s="4"/>
      <c r="AGS304" s="4"/>
      <c r="AGT304" s="4"/>
      <c r="AGU304" s="4"/>
      <c r="AGV304" s="4"/>
      <c r="AGW304" s="4"/>
      <c r="AGX304" s="4"/>
      <c r="AGY304" s="4"/>
      <c r="AGZ304" s="4"/>
      <c r="AHA304" s="4"/>
      <c r="AHB304" s="4"/>
      <c r="AHC304" s="4"/>
      <c r="AHD304" s="4"/>
      <c r="AHE304" s="4"/>
      <c r="AHF304" s="4"/>
      <c r="AHG304" s="4"/>
      <c r="AHH304" s="4"/>
      <c r="AHI304" s="4"/>
      <c r="AHJ304" s="4"/>
      <c r="AHK304" s="4"/>
      <c r="AHL304" s="4"/>
      <c r="AHM304" s="4"/>
      <c r="AHN304" s="4"/>
      <c r="AHO304" s="4"/>
      <c r="AHP304" s="4"/>
      <c r="AHQ304" s="4"/>
      <c r="AHR304" s="4"/>
      <c r="AHS304" s="4"/>
      <c r="AHT304" s="4"/>
      <c r="AHU304" s="4"/>
      <c r="AHV304" s="4"/>
      <c r="AHW304" s="4"/>
      <c r="AHX304" s="4"/>
      <c r="AHY304" s="4"/>
      <c r="AHZ304" s="4"/>
      <c r="AIA304" s="4"/>
      <c r="AIB304" s="4"/>
      <c r="AIC304" s="4"/>
      <c r="AID304" s="4"/>
      <c r="AIE304" s="4"/>
      <c r="AIF304" s="4"/>
      <c r="AIG304" s="4"/>
      <c r="AIH304" s="4"/>
      <c r="AII304" s="4"/>
      <c r="AIJ304" s="4"/>
      <c r="AIK304" s="4"/>
      <c r="AIL304" s="4"/>
      <c r="AIM304" s="4"/>
      <c r="AIN304" s="4"/>
      <c r="AIO304" s="4"/>
      <c r="AIP304" s="4"/>
      <c r="AIQ304" s="4"/>
      <c r="AIR304" s="4"/>
      <c r="AIS304" s="4"/>
      <c r="AIT304" s="4"/>
      <c r="AIU304" s="4"/>
      <c r="AIV304" s="4"/>
      <c r="AIW304" s="4"/>
      <c r="AIX304" s="4"/>
      <c r="AIY304" s="4"/>
      <c r="AIZ304" s="4"/>
      <c r="AJA304" s="4"/>
      <c r="AJB304" s="4"/>
      <c r="AJC304" s="4"/>
      <c r="AJD304" s="4"/>
      <c r="AJE304" s="4"/>
      <c r="AJF304" s="4"/>
      <c r="AJG304" s="4"/>
      <c r="AJH304" s="4"/>
      <c r="AJI304" s="4"/>
      <c r="AJJ304" s="4"/>
      <c r="AJK304" s="4"/>
      <c r="AJL304" s="4"/>
      <c r="AJM304" s="4"/>
      <c r="AJN304" s="4"/>
      <c r="AJO304" s="4"/>
      <c r="AJP304" s="4"/>
      <c r="AJQ304" s="4"/>
      <c r="AJR304" s="4"/>
      <c r="AJS304" s="4"/>
      <c r="AJT304" s="4"/>
      <c r="AJU304" s="4"/>
      <c r="AJV304" s="4"/>
      <c r="AJW304" s="4"/>
      <c r="AJX304" s="4"/>
      <c r="AJY304" s="4"/>
      <c r="AJZ304" s="4"/>
      <c r="AKA304" s="4"/>
      <c r="AKB304" s="4"/>
      <c r="AKC304" s="4"/>
      <c r="AKD304" s="4"/>
      <c r="AKE304" s="4"/>
      <c r="AKF304" s="4"/>
      <c r="AKG304" s="4"/>
      <c r="AKH304" s="4"/>
      <c r="AKI304" s="4"/>
      <c r="AKJ304" s="4"/>
      <c r="AKK304" s="4"/>
      <c r="AKL304" s="4"/>
      <c r="AKM304" s="4"/>
      <c r="AKN304" s="4"/>
      <c r="AKO304" s="4"/>
      <c r="AKP304" s="4"/>
      <c r="AKQ304" s="4"/>
      <c r="AKR304" s="4"/>
      <c r="AKS304" s="4"/>
      <c r="AKT304" s="4"/>
      <c r="AKU304" s="4"/>
      <c r="AKV304" s="4"/>
      <c r="AKW304" s="4"/>
      <c r="AKX304" s="4"/>
      <c r="AKY304" s="4"/>
      <c r="AKZ304" s="4"/>
      <c r="ALA304" s="4"/>
      <c r="ALB304" s="4"/>
      <c r="ALC304" s="4"/>
      <c r="ALD304" s="4"/>
      <c r="ALE304" s="4"/>
      <c r="ALF304" s="4"/>
      <c r="ALG304" s="4"/>
      <c r="ALH304" s="4"/>
      <c r="ALI304" s="4"/>
      <c r="ALJ304" s="4"/>
      <c r="ALK304" s="4"/>
      <c r="ALL304" s="4"/>
      <c r="ALM304" s="4"/>
      <c r="ALN304" s="4"/>
      <c r="ALO304" s="4"/>
      <c r="ALP304" s="4"/>
      <c r="ALQ304" s="4"/>
      <c r="ALR304" s="4"/>
      <c r="ALS304" s="4"/>
      <c r="ALT304" s="4"/>
      <c r="ALU304" s="4"/>
      <c r="ALV304" s="4"/>
      <c r="ALW304" s="4"/>
      <c r="ALX304" s="4"/>
      <c r="ALY304" s="4"/>
      <c r="ALZ304" s="4"/>
      <c r="AMA304" s="4"/>
      <c r="AMB304" s="4"/>
      <c r="AMC304" s="4"/>
      <c r="AMD304" s="4"/>
      <c r="AME304" s="4"/>
      <c r="AMF304" s="4"/>
      <c r="AMG304" s="4"/>
      <c r="AMH304" s="4"/>
      <c r="AMI304" s="4"/>
      <c r="AMJ304" s="4"/>
    </row>
    <row r="305" spans="1:1024" ht="17" customHeight="1">
      <c r="A305" s="19" t="s">
        <v>1242</v>
      </c>
      <c r="B305" s="3">
        <f t="shared" si="9"/>
        <v>34</v>
      </c>
      <c r="C305" s="3">
        <f t="shared" si="11"/>
        <v>0</v>
      </c>
      <c r="D305" s="3">
        <v>0</v>
      </c>
      <c r="E305" s="3">
        <v>0</v>
      </c>
      <c r="G305" s="4"/>
      <c r="K305" s="4">
        <v>34</v>
      </c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  <c r="KR305" s="4"/>
      <c r="KS305" s="4"/>
      <c r="KT305" s="4"/>
      <c r="KU305" s="4"/>
      <c r="KV305" s="4"/>
      <c r="KW305" s="4"/>
      <c r="KX305" s="4"/>
      <c r="KY305" s="4"/>
      <c r="KZ305" s="4"/>
      <c r="LA305" s="4"/>
      <c r="LB305" s="4"/>
      <c r="LC305" s="4"/>
      <c r="LD305" s="4"/>
      <c r="LE305" s="4"/>
      <c r="LF305" s="4"/>
      <c r="LG305" s="4"/>
      <c r="LH305" s="4"/>
      <c r="LI305" s="4"/>
      <c r="LJ305" s="4"/>
      <c r="LK305" s="4"/>
      <c r="LL305" s="4"/>
      <c r="LM305" s="4"/>
      <c r="LN305" s="4"/>
      <c r="LO305" s="4"/>
      <c r="LP305" s="4"/>
      <c r="LQ305" s="4"/>
      <c r="LR305" s="4"/>
      <c r="LS305" s="4"/>
      <c r="LT305" s="4"/>
      <c r="LU305" s="4"/>
      <c r="LV305" s="4"/>
      <c r="LW305" s="4"/>
      <c r="LX305" s="4"/>
      <c r="LY305" s="4"/>
      <c r="LZ305" s="4"/>
      <c r="MA305" s="4"/>
      <c r="MB305" s="4"/>
      <c r="MC305" s="4"/>
      <c r="MD305" s="4"/>
      <c r="ME305" s="4"/>
      <c r="MF305" s="4"/>
      <c r="MG305" s="4"/>
      <c r="MH305" s="4"/>
      <c r="MI305" s="4"/>
      <c r="MJ305" s="4"/>
      <c r="MK305" s="4"/>
      <c r="ML305" s="4"/>
      <c r="MM305" s="4"/>
      <c r="MN305" s="4"/>
      <c r="MO305" s="4"/>
      <c r="MP305" s="4"/>
      <c r="MQ305" s="4"/>
      <c r="MR305" s="4"/>
      <c r="MS305" s="4"/>
      <c r="MT305" s="4"/>
      <c r="MU305" s="4"/>
      <c r="MV305" s="4"/>
      <c r="MW305" s="4"/>
      <c r="MX305" s="4"/>
      <c r="MY305" s="4"/>
      <c r="MZ305" s="4"/>
      <c r="NA305" s="4"/>
      <c r="NB305" s="4"/>
      <c r="NC305" s="4"/>
      <c r="ND305" s="4"/>
      <c r="NE305" s="4"/>
      <c r="NF305" s="4"/>
      <c r="NG305" s="4"/>
      <c r="NH305" s="4"/>
      <c r="NI305" s="4"/>
      <c r="NJ305" s="4"/>
      <c r="NK305" s="4"/>
      <c r="NL305" s="4"/>
      <c r="NM305" s="4"/>
      <c r="NN305" s="4"/>
      <c r="NO305" s="4"/>
      <c r="NP305" s="4"/>
      <c r="NQ305" s="4"/>
      <c r="NR305" s="4"/>
      <c r="NS305" s="4"/>
      <c r="NT305" s="4"/>
      <c r="NU305" s="4"/>
      <c r="NV305" s="4"/>
      <c r="NW305" s="4"/>
      <c r="NX305" s="4"/>
      <c r="NY305" s="4"/>
      <c r="NZ305" s="4"/>
      <c r="OA305" s="4"/>
      <c r="OB305" s="4"/>
      <c r="OC305" s="4"/>
      <c r="OD305" s="4"/>
      <c r="OE305" s="4"/>
      <c r="OF305" s="4"/>
      <c r="OG305" s="4"/>
      <c r="OH305" s="4"/>
      <c r="OI305" s="4"/>
      <c r="OJ305" s="4"/>
      <c r="OK305" s="4"/>
      <c r="OL305" s="4"/>
      <c r="OM305" s="4"/>
      <c r="ON305" s="4"/>
      <c r="OO305" s="4"/>
      <c r="OP305" s="4"/>
      <c r="OQ305" s="4"/>
      <c r="OR305" s="4"/>
      <c r="OS305" s="4"/>
      <c r="OT305" s="4"/>
      <c r="OU305" s="4"/>
      <c r="OV305" s="4"/>
      <c r="OW305" s="4"/>
      <c r="OX305" s="4"/>
      <c r="OY305" s="4"/>
      <c r="OZ305" s="4"/>
      <c r="PA305" s="4"/>
      <c r="PB305" s="4"/>
      <c r="PC305" s="4"/>
      <c r="PD305" s="4"/>
      <c r="PE305" s="4"/>
      <c r="PF305" s="4"/>
      <c r="PG305" s="4"/>
      <c r="PH305" s="4"/>
      <c r="PI305" s="4"/>
      <c r="PJ305" s="4"/>
      <c r="PK305" s="4"/>
      <c r="PL305" s="4"/>
      <c r="PM305" s="4"/>
      <c r="PN305" s="4"/>
      <c r="PO305" s="4"/>
      <c r="PP305" s="4"/>
      <c r="PQ305" s="4"/>
      <c r="PR305" s="4"/>
      <c r="PS305" s="4"/>
      <c r="PT305" s="4"/>
      <c r="PU305" s="4"/>
      <c r="PV305" s="4"/>
      <c r="PW305" s="4"/>
      <c r="PX305" s="4"/>
      <c r="PY305" s="4"/>
      <c r="PZ305" s="4"/>
      <c r="QA305" s="4"/>
      <c r="QB305" s="4"/>
      <c r="QC305" s="4"/>
      <c r="QD305" s="4"/>
      <c r="QE305" s="4"/>
      <c r="QF305" s="4"/>
      <c r="QG305" s="4"/>
      <c r="QH305" s="4"/>
      <c r="QI305" s="4"/>
      <c r="QJ305" s="4"/>
      <c r="QK305" s="4"/>
      <c r="QL305" s="4"/>
      <c r="QM305" s="4"/>
      <c r="QN305" s="4"/>
      <c r="QO305" s="4"/>
      <c r="QP305" s="4"/>
      <c r="QQ305" s="4"/>
      <c r="QR305" s="4"/>
      <c r="QS305" s="4"/>
      <c r="QT305" s="4"/>
      <c r="QU305" s="4"/>
      <c r="QV305" s="4"/>
      <c r="QW305" s="4"/>
      <c r="QX305" s="4"/>
      <c r="QY305" s="4"/>
      <c r="QZ305" s="4"/>
      <c r="RA305" s="4"/>
      <c r="RB305" s="4"/>
      <c r="RC305" s="4"/>
      <c r="RD305" s="4"/>
      <c r="RE305" s="4"/>
      <c r="RF305" s="4"/>
      <c r="RG305" s="4"/>
      <c r="RH305" s="4"/>
      <c r="RI305" s="4"/>
      <c r="RJ305" s="4"/>
      <c r="RK305" s="4"/>
      <c r="RL305" s="4"/>
      <c r="RM305" s="4"/>
      <c r="RN305" s="4"/>
      <c r="RO305" s="4"/>
      <c r="RP305" s="4"/>
      <c r="RQ305" s="4"/>
      <c r="RR305" s="4"/>
      <c r="RS305" s="4"/>
      <c r="RT305" s="4"/>
      <c r="RU305" s="4"/>
      <c r="RV305" s="4"/>
      <c r="RW305" s="4"/>
      <c r="RX305" s="4"/>
      <c r="RY305" s="4"/>
      <c r="RZ305" s="4"/>
      <c r="SA305" s="4"/>
      <c r="SB305" s="4"/>
      <c r="SC305" s="4"/>
      <c r="SD305" s="4"/>
      <c r="SE305" s="4"/>
      <c r="SF305" s="4"/>
      <c r="SG305" s="4"/>
      <c r="SH305" s="4"/>
      <c r="SI305" s="4"/>
      <c r="SJ305" s="4"/>
      <c r="SK305" s="4"/>
      <c r="SL305" s="4"/>
      <c r="SM305" s="4"/>
      <c r="SN305" s="4"/>
      <c r="SO305" s="4"/>
      <c r="SP305" s="4"/>
      <c r="SQ305" s="4"/>
      <c r="SR305" s="4"/>
      <c r="SS305" s="4"/>
      <c r="ST305" s="4"/>
      <c r="SU305" s="4"/>
      <c r="SV305" s="4"/>
      <c r="SW305" s="4"/>
      <c r="SX305" s="4"/>
      <c r="SY305" s="4"/>
      <c r="SZ305" s="4"/>
      <c r="TA305" s="4"/>
      <c r="TB305" s="4"/>
      <c r="TC305" s="4"/>
      <c r="TD305" s="4"/>
      <c r="TE305" s="4"/>
      <c r="TF305" s="4"/>
      <c r="TG305" s="4"/>
      <c r="TH305" s="4"/>
      <c r="TI305" s="4"/>
      <c r="TJ305" s="4"/>
      <c r="TK305" s="4"/>
      <c r="TL305" s="4"/>
      <c r="TM305" s="4"/>
      <c r="TN305" s="4"/>
      <c r="TO305" s="4"/>
      <c r="TP305" s="4"/>
      <c r="TQ305" s="4"/>
      <c r="TR305" s="4"/>
      <c r="TS305" s="4"/>
      <c r="TT305" s="4"/>
      <c r="TU305" s="4"/>
      <c r="TV305" s="4"/>
      <c r="TW305" s="4"/>
      <c r="TX305" s="4"/>
      <c r="TY305" s="4"/>
      <c r="TZ305" s="4"/>
      <c r="UA305" s="4"/>
      <c r="UB305" s="4"/>
      <c r="UC305" s="4"/>
      <c r="UD305" s="4"/>
      <c r="UE305" s="4"/>
      <c r="UF305" s="4"/>
      <c r="UG305" s="4"/>
      <c r="UH305" s="4"/>
      <c r="UI305" s="4"/>
      <c r="UJ305" s="4"/>
      <c r="UK305" s="4"/>
      <c r="UL305" s="4"/>
      <c r="UM305" s="4"/>
      <c r="UN305" s="4"/>
      <c r="UO305" s="4"/>
      <c r="UP305" s="4"/>
      <c r="UQ305" s="4"/>
      <c r="UR305" s="4"/>
      <c r="US305" s="4"/>
      <c r="UT305" s="4"/>
      <c r="UU305" s="4"/>
      <c r="UV305" s="4"/>
      <c r="UW305" s="4"/>
      <c r="UX305" s="4"/>
      <c r="UY305" s="4"/>
      <c r="UZ305" s="4"/>
      <c r="VA305" s="4"/>
      <c r="VB305" s="4"/>
      <c r="VC305" s="4"/>
      <c r="VD305" s="4"/>
      <c r="VE305" s="4"/>
      <c r="VF305" s="4"/>
      <c r="VG305" s="4"/>
      <c r="VH305" s="4"/>
      <c r="VI305" s="4"/>
      <c r="VJ305" s="4"/>
      <c r="VK305" s="4"/>
      <c r="VL305" s="4"/>
      <c r="VM305" s="4"/>
      <c r="VN305" s="4"/>
      <c r="VO305" s="4"/>
      <c r="VP305" s="4"/>
      <c r="VQ305" s="4"/>
      <c r="VR305" s="4"/>
      <c r="VS305" s="4"/>
      <c r="VT305" s="4"/>
      <c r="VU305" s="4"/>
      <c r="VV305" s="4"/>
      <c r="VW305" s="4"/>
      <c r="VX305" s="4"/>
      <c r="VY305" s="4"/>
      <c r="VZ305" s="4"/>
      <c r="WA305" s="4"/>
      <c r="WB305" s="4"/>
      <c r="WC305" s="4"/>
      <c r="WD305" s="4"/>
      <c r="WE305" s="4"/>
      <c r="WF305" s="4"/>
      <c r="WG305" s="4"/>
      <c r="WH305" s="4"/>
      <c r="WI305" s="4"/>
      <c r="WJ305" s="4"/>
      <c r="WK305" s="4"/>
      <c r="WL305" s="4"/>
      <c r="WM305" s="4"/>
      <c r="WN305" s="4"/>
      <c r="WO305" s="4"/>
      <c r="WP305" s="4"/>
      <c r="WQ305" s="4"/>
      <c r="WR305" s="4"/>
      <c r="WS305" s="4"/>
      <c r="WT305" s="4"/>
      <c r="WU305" s="4"/>
      <c r="WV305" s="4"/>
      <c r="WW305" s="4"/>
      <c r="WX305" s="4"/>
      <c r="WY305" s="4"/>
      <c r="WZ305" s="4"/>
      <c r="XA305" s="4"/>
      <c r="XB305" s="4"/>
      <c r="XC305" s="4"/>
      <c r="XD305" s="4"/>
      <c r="XE305" s="4"/>
      <c r="XF305" s="4"/>
      <c r="XG305" s="4"/>
      <c r="XH305" s="4"/>
      <c r="XI305" s="4"/>
      <c r="XJ305" s="4"/>
      <c r="XK305" s="4"/>
      <c r="XL305" s="4"/>
      <c r="XM305" s="4"/>
      <c r="XN305" s="4"/>
      <c r="XO305" s="4"/>
      <c r="XP305" s="4"/>
      <c r="XQ305" s="4"/>
      <c r="XR305" s="4"/>
      <c r="XS305" s="4"/>
      <c r="XT305" s="4"/>
      <c r="XU305" s="4"/>
      <c r="XV305" s="4"/>
      <c r="XW305" s="4"/>
      <c r="XX305" s="4"/>
      <c r="XY305" s="4"/>
      <c r="XZ305" s="4"/>
      <c r="YA305" s="4"/>
      <c r="YB305" s="4"/>
      <c r="YC305" s="4"/>
      <c r="YD305" s="4"/>
      <c r="YE305" s="4"/>
      <c r="YF305" s="4"/>
      <c r="YG305" s="4"/>
      <c r="YH305" s="4"/>
      <c r="YI305" s="4"/>
      <c r="YJ305" s="4"/>
      <c r="YK305" s="4"/>
      <c r="YL305" s="4"/>
      <c r="YM305" s="4"/>
      <c r="YN305" s="4"/>
      <c r="YO305" s="4"/>
      <c r="YP305" s="4"/>
      <c r="YQ305" s="4"/>
      <c r="YR305" s="4"/>
      <c r="YS305" s="4"/>
      <c r="YT305" s="4"/>
      <c r="YU305" s="4"/>
      <c r="YV305" s="4"/>
      <c r="YW305" s="4"/>
      <c r="YX305" s="4"/>
      <c r="YY305" s="4"/>
      <c r="YZ305" s="4"/>
      <c r="ZA305" s="4"/>
      <c r="ZB305" s="4"/>
      <c r="ZC305" s="4"/>
      <c r="ZD305" s="4"/>
      <c r="ZE305" s="4"/>
      <c r="ZF305" s="4"/>
      <c r="ZG305" s="4"/>
      <c r="ZH305" s="4"/>
      <c r="ZI305" s="4"/>
      <c r="ZJ305" s="4"/>
      <c r="ZK305" s="4"/>
      <c r="ZL305" s="4"/>
      <c r="ZM305" s="4"/>
      <c r="ZN305" s="4"/>
      <c r="ZO305" s="4"/>
      <c r="ZP305" s="4"/>
      <c r="ZQ305" s="4"/>
      <c r="ZR305" s="4"/>
      <c r="ZS305" s="4"/>
      <c r="ZT305" s="4"/>
      <c r="ZU305" s="4"/>
      <c r="ZV305" s="4"/>
      <c r="ZW305" s="4"/>
      <c r="ZX305" s="4"/>
      <c r="ZY305" s="4"/>
      <c r="ZZ305" s="4"/>
      <c r="AAA305" s="4"/>
      <c r="AAB305" s="4"/>
      <c r="AAC305" s="4"/>
      <c r="AAD305" s="4"/>
      <c r="AAE305" s="4"/>
      <c r="AAF305" s="4"/>
      <c r="AAG305" s="4"/>
      <c r="AAH305" s="4"/>
      <c r="AAI305" s="4"/>
      <c r="AAJ305" s="4"/>
      <c r="AAK305" s="4"/>
      <c r="AAL305" s="4"/>
      <c r="AAM305" s="4"/>
      <c r="AAN305" s="4"/>
      <c r="AAO305" s="4"/>
      <c r="AAP305" s="4"/>
      <c r="AAQ305" s="4"/>
      <c r="AAR305" s="4"/>
      <c r="AAS305" s="4"/>
      <c r="AAT305" s="4"/>
      <c r="AAU305" s="4"/>
      <c r="AAV305" s="4"/>
      <c r="AAW305" s="4"/>
      <c r="AAX305" s="4"/>
      <c r="AAY305" s="4"/>
      <c r="AAZ305" s="4"/>
      <c r="ABA305" s="4"/>
      <c r="ABB305" s="4"/>
      <c r="ABC305" s="4"/>
      <c r="ABD305" s="4"/>
      <c r="ABE305" s="4"/>
      <c r="ABF305" s="4"/>
      <c r="ABG305" s="4"/>
      <c r="ABH305" s="4"/>
      <c r="ABI305" s="4"/>
      <c r="ABJ305" s="4"/>
      <c r="ABK305" s="4"/>
      <c r="ABL305" s="4"/>
      <c r="ABM305" s="4"/>
      <c r="ABN305" s="4"/>
      <c r="ABO305" s="4"/>
      <c r="ABP305" s="4"/>
      <c r="ABQ305" s="4"/>
      <c r="ABR305" s="4"/>
      <c r="ABS305" s="4"/>
      <c r="ABT305" s="4"/>
      <c r="ABU305" s="4"/>
      <c r="ABV305" s="4"/>
      <c r="ABW305" s="4"/>
      <c r="ABX305" s="4"/>
      <c r="ABY305" s="4"/>
      <c r="ABZ305" s="4"/>
      <c r="ACA305" s="4"/>
      <c r="ACB305" s="4"/>
      <c r="ACC305" s="4"/>
      <c r="ACD305" s="4"/>
      <c r="ACE305" s="4"/>
      <c r="ACF305" s="4"/>
      <c r="ACG305" s="4"/>
      <c r="ACH305" s="4"/>
      <c r="ACI305" s="4"/>
      <c r="ACJ305" s="4"/>
      <c r="ACK305" s="4"/>
      <c r="ACL305" s="4"/>
      <c r="ACM305" s="4"/>
      <c r="ACN305" s="4"/>
      <c r="ACO305" s="4"/>
      <c r="ACP305" s="4"/>
      <c r="ACQ305" s="4"/>
      <c r="ACR305" s="4"/>
      <c r="ACS305" s="4"/>
      <c r="ACT305" s="4"/>
      <c r="ACU305" s="4"/>
      <c r="ACV305" s="4"/>
      <c r="ACW305" s="4"/>
      <c r="ACX305" s="4"/>
      <c r="ACY305" s="4"/>
      <c r="ACZ305" s="4"/>
      <c r="ADA305" s="4"/>
      <c r="ADB305" s="4"/>
      <c r="ADC305" s="4"/>
      <c r="ADD305" s="4"/>
      <c r="ADE305" s="4"/>
      <c r="ADF305" s="4"/>
      <c r="ADG305" s="4"/>
      <c r="ADH305" s="4"/>
      <c r="ADI305" s="4"/>
      <c r="ADJ305" s="4"/>
      <c r="ADK305" s="4"/>
      <c r="ADL305" s="4"/>
      <c r="ADM305" s="4"/>
      <c r="ADN305" s="4"/>
      <c r="ADO305" s="4"/>
      <c r="ADP305" s="4"/>
      <c r="ADQ305" s="4"/>
      <c r="ADR305" s="4"/>
      <c r="ADS305" s="4"/>
      <c r="ADT305" s="4"/>
      <c r="ADU305" s="4"/>
      <c r="ADV305" s="4"/>
      <c r="ADW305" s="4"/>
      <c r="ADX305" s="4"/>
      <c r="ADY305" s="4"/>
      <c r="ADZ305" s="4"/>
      <c r="AEA305" s="4"/>
      <c r="AEB305" s="4"/>
      <c r="AEC305" s="4"/>
      <c r="AED305" s="4"/>
      <c r="AEE305" s="4"/>
      <c r="AEF305" s="4"/>
      <c r="AEG305" s="4"/>
      <c r="AEH305" s="4"/>
      <c r="AEI305" s="4"/>
      <c r="AEJ305" s="4"/>
      <c r="AEK305" s="4"/>
      <c r="AEL305" s="4"/>
      <c r="AEM305" s="4"/>
      <c r="AEN305" s="4"/>
      <c r="AEO305" s="4"/>
      <c r="AEP305" s="4"/>
      <c r="AEQ305" s="4"/>
      <c r="AER305" s="4"/>
      <c r="AES305" s="4"/>
      <c r="AET305" s="4"/>
      <c r="AEU305" s="4"/>
      <c r="AEV305" s="4"/>
      <c r="AEW305" s="4"/>
      <c r="AEX305" s="4"/>
      <c r="AEY305" s="4"/>
      <c r="AEZ305" s="4"/>
      <c r="AFA305" s="4"/>
      <c r="AFB305" s="4"/>
      <c r="AFC305" s="4"/>
      <c r="AFD305" s="4"/>
      <c r="AFE305" s="4"/>
      <c r="AFF305" s="4"/>
      <c r="AFG305" s="4"/>
      <c r="AFH305" s="4"/>
      <c r="AFI305" s="4"/>
      <c r="AFJ305" s="4"/>
      <c r="AFK305" s="4"/>
      <c r="AFL305" s="4"/>
      <c r="AFM305" s="4"/>
      <c r="AFN305" s="4"/>
      <c r="AFO305" s="4"/>
      <c r="AFP305" s="4"/>
      <c r="AFQ305" s="4"/>
      <c r="AFR305" s="4"/>
      <c r="AFS305" s="4"/>
      <c r="AFT305" s="4"/>
      <c r="AFU305" s="4"/>
      <c r="AFV305" s="4"/>
      <c r="AFW305" s="4"/>
      <c r="AFX305" s="4"/>
      <c r="AFY305" s="4"/>
      <c r="AFZ305" s="4"/>
      <c r="AGA305" s="4"/>
      <c r="AGB305" s="4"/>
      <c r="AGC305" s="4"/>
      <c r="AGD305" s="4"/>
      <c r="AGE305" s="4"/>
      <c r="AGF305" s="4"/>
      <c r="AGG305" s="4"/>
      <c r="AGH305" s="4"/>
      <c r="AGI305" s="4"/>
      <c r="AGJ305" s="4"/>
      <c r="AGK305" s="4"/>
      <c r="AGL305" s="4"/>
      <c r="AGM305" s="4"/>
      <c r="AGN305" s="4"/>
      <c r="AGO305" s="4"/>
      <c r="AGP305" s="4"/>
      <c r="AGQ305" s="4"/>
      <c r="AGR305" s="4"/>
      <c r="AGS305" s="4"/>
      <c r="AGT305" s="4"/>
      <c r="AGU305" s="4"/>
      <c r="AGV305" s="4"/>
      <c r="AGW305" s="4"/>
      <c r="AGX305" s="4"/>
      <c r="AGY305" s="4"/>
      <c r="AGZ305" s="4"/>
      <c r="AHA305" s="4"/>
      <c r="AHB305" s="4"/>
      <c r="AHC305" s="4"/>
      <c r="AHD305" s="4"/>
      <c r="AHE305" s="4"/>
      <c r="AHF305" s="4"/>
      <c r="AHG305" s="4"/>
      <c r="AHH305" s="4"/>
      <c r="AHI305" s="4"/>
      <c r="AHJ305" s="4"/>
      <c r="AHK305" s="4"/>
      <c r="AHL305" s="4"/>
      <c r="AHM305" s="4"/>
      <c r="AHN305" s="4"/>
      <c r="AHO305" s="4"/>
      <c r="AHP305" s="4"/>
      <c r="AHQ305" s="4"/>
      <c r="AHR305" s="4"/>
      <c r="AHS305" s="4"/>
      <c r="AHT305" s="4"/>
      <c r="AHU305" s="4"/>
      <c r="AHV305" s="4"/>
      <c r="AHW305" s="4"/>
      <c r="AHX305" s="4"/>
      <c r="AHY305" s="4"/>
      <c r="AHZ305" s="4"/>
      <c r="AIA305" s="4"/>
      <c r="AIB305" s="4"/>
      <c r="AIC305" s="4"/>
      <c r="AID305" s="4"/>
      <c r="AIE305" s="4"/>
      <c r="AIF305" s="4"/>
      <c r="AIG305" s="4"/>
      <c r="AIH305" s="4"/>
      <c r="AII305" s="4"/>
      <c r="AIJ305" s="4"/>
      <c r="AIK305" s="4"/>
      <c r="AIL305" s="4"/>
      <c r="AIM305" s="4"/>
      <c r="AIN305" s="4"/>
      <c r="AIO305" s="4"/>
      <c r="AIP305" s="4"/>
      <c r="AIQ305" s="4"/>
      <c r="AIR305" s="4"/>
      <c r="AIS305" s="4"/>
      <c r="AIT305" s="4"/>
      <c r="AIU305" s="4"/>
      <c r="AIV305" s="4"/>
      <c r="AIW305" s="4"/>
      <c r="AIX305" s="4"/>
      <c r="AIY305" s="4"/>
      <c r="AIZ305" s="4"/>
      <c r="AJA305" s="4"/>
      <c r="AJB305" s="4"/>
      <c r="AJC305" s="4"/>
      <c r="AJD305" s="4"/>
      <c r="AJE305" s="4"/>
      <c r="AJF305" s="4"/>
      <c r="AJG305" s="4"/>
      <c r="AJH305" s="4"/>
      <c r="AJI305" s="4"/>
      <c r="AJJ305" s="4"/>
      <c r="AJK305" s="4"/>
      <c r="AJL305" s="4"/>
      <c r="AJM305" s="4"/>
      <c r="AJN305" s="4"/>
      <c r="AJO305" s="4"/>
      <c r="AJP305" s="4"/>
      <c r="AJQ305" s="4"/>
      <c r="AJR305" s="4"/>
      <c r="AJS305" s="4"/>
      <c r="AJT305" s="4"/>
      <c r="AJU305" s="4"/>
      <c r="AJV305" s="4"/>
      <c r="AJW305" s="4"/>
      <c r="AJX305" s="4"/>
      <c r="AJY305" s="4"/>
      <c r="AJZ305" s="4"/>
      <c r="AKA305" s="4"/>
      <c r="AKB305" s="4"/>
      <c r="AKC305" s="4"/>
      <c r="AKD305" s="4"/>
      <c r="AKE305" s="4"/>
      <c r="AKF305" s="4"/>
      <c r="AKG305" s="4"/>
      <c r="AKH305" s="4"/>
      <c r="AKI305" s="4"/>
      <c r="AKJ305" s="4"/>
      <c r="AKK305" s="4"/>
      <c r="AKL305" s="4"/>
      <c r="AKM305" s="4"/>
      <c r="AKN305" s="4"/>
      <c r="AKO305" s="4"/>
      <c r="AKP305" s="4"/>
      <c r="AKQ305" s="4"/>
      <c r="AKR305" s="4"/>
      <c r="AKS305" s="4"/>
      <c r="AKT305" s="4"/>
      <c r="AKU305" s="4"/>
      <c r="AKV305" s="4"/>
      <c r="AKW305" s="4"/>
      <c r="AKX305" s="4"/>
      <c r="AKY305" s="4"/>
      <c r="AKZ305" s="4"/>
      <c r="ALA305" s="4"/>
      <c r="ALB305" s="4"/>
      <c r="ALC305" s="4"/>
      <c r="ALD305" s="4"/>
      <c r="ALE305" s="4"/>
      <c r="ALF305" s="4"/>
      <c r="ALG305" s="4"/>
      <c r="ALH305" s="4"/>
      <c r="ALI305" s="4"/>
      <c r="ALJ305" s="4"/>
      <c r="ALK305" s="4"/>
      <c r="ALL305" s="4"/>
      <c r="ALM305" s="4"/>
      <c r="ALN305" s="4"/>
      <c r="ALO305" s="4"/>
      <c r="ALP305" s="4"/>
      <c r="ALQ305" s="4"/>
      <c r="ALR305" s="4"/>
      <c r="ALS305" s="4"/>
      <c r="ALT305" s="4"/>
      <c r="ALU305" s="4"/>
      <c r="ALV305" s="4"/>
      <c r="ALW305" s="4"/>
      <c r="ALX305" s="4"/>
      <c r="ALY305" s="4"/>
      <c r="ALZ305" s="4"/>
      <c r="AMA305" s="4"/>
      <c r="AMB305" s="4"/>
      <c r="AMC305" s="4"/>
      <c r="AMD305" s="4"/>
      <c r="AME305" s="4"/>
      <c r="AMF305" s="4"/>
      <c r="AMG305" s="4"/>
      <c r="AMH305" s="4"/>
      <c r="AMI305" s="4"/>
      <c r="AMJ305" s="4"/>
    </row>
    <row r="306" spans="1:1024" ht="17" customHeight="1">
      <c r="A306" s="19" t="s">
        <v>1243</v>
      </c>
      <c r="B306" s="3">
        <f t="shared" si="9"/>
        <v>34</v>
      </c>
      <c r="C306" s="3">
        <f t="shared" si="11"/>
        <v>0</v>
      </c>
      <c r="D306" s="3">
        <v>0</v>
      </c>
      <c r="E306" s="3">
        <v>0</v>
      </c>
      <c r="G306" s="4"/>
      <c r="N306" s="4">
        <v>34</v>
      </c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  <c r="KQ306" s="4"/>
      <c r="KR306" s="4"/>
      <c r="KS306" s="4"/>
      <c r="KT306" s="4"/>
      <c r="KU306" s="4"/>
      <c r="KV306" s="4"/>
      <c r="KW306" s="4"/>
      <c r="KX306" s="4"/>
      <c r="KY306" s="4"/>
      <c r="KZ306" s="4"/>
      <c r="LA306" s="4"/>
      <c r="LB306" s="4"/>
      <c r="LC306" s="4"/>
      <c r="LD306" s="4"/>
      <c r="LE306" s="4"/>
      <c r="LF306" s="4"/>
      <c r="LG306" s="4"/>
      <c r="LH306" s="4"/>
      <c r="LI306" s="4"/>
      <c r="LJ306" s="4"/>
      <c r="LK306" s="4"/>
      <c r="LL306" s="4"/>
      <c r="LM306" s="4"/>
      <c r="LN306" s="4"/>
      <c r="LO306" s="4"/>
      <c r="LP306" s="4"/>
      <c r="LQ306" s="4"/>
      <c r="LR306" s="4"/>
      <c r="LS306" s="4"/>
      <c r="LT306" s="4"/>
      <c r="LU306" s="4"/>
      <c r="LV306" s="4"/>
      <c r="LW306" s="4"/>
      <c r="LX306" s="4"/>
      <c r="LY306" s="4"/>
      <c r="LZ306" s="4"/>
      <c r="MA306" s="4"/>
      <c r="MB306" s="4"/>
      <c r="MC306" s="4"/>
      <c r="MD306" s="4"/>
      <c r="ME306" s="4"/>
      <c r="MF306" s="4"/>
      <c r="MG306" s="4"/>
      <c r="MH306" s="4"/>
      <c r="MI306" s="4"/>
      <c r="MJ306" s="4"/>
      <c r="MK306" s="4"/>
      <c r="ML306" s="4"/>
      <c r="MM306" s="4"/>
      <c r="MN306" s="4"/>
      <c r="MO306" s="4"/>
      <c r="MP306" s="4"/>
      <c r="MQ306" s="4"/>
      <c r="MR306" s="4"/>
      <c r="MS306" s="4"/>
      <c r="MT306" s="4"/>
      <c r="MU306" s="4"/>
      <c r="MV306" s="4"/>
      <c r="MW306" s="4"/>
      <c r="MX306" s="4"/>
      <c r="MY306" s="4"/>
      <c r="MZ306" s="4"/>
      <c r="NA306" s="4"/>
      <c r="NB306" s="4"/>
      <c r="NC306" s="4"/>
      <c r="ND306" s="4"/>
      <c r="NE306" s="4"/>
      <c r="NF306" s="4"/>
      <c r="NG306" s="4"/>
      <c r="NH306" s="4"/>
      <c r="NI306" s="4"/>
      <c r="NJ306" s="4"/>
      <c r="NK306" s="4"/>
      <c r="NL306" s="4"/>
      <c r="NM306" s="4"/>
      <c r="NN306" s="4"/>
      <c r="NO306" s="4"/>
      <c r="NP306" s="4"/>
      <c r="NQ306" s="4"/>
      <c r="NR306" s="4"/>
      <c r="NS306" s="4"/>
      <c r="NT306" s="4"/>
      <c r="NU306" s="4"/>
      <c r="NV306" s="4"/>
      <c r="NW306" s="4"/>
      <c r="NX306" s="4"/>
      <c r="NY306" s="4"/>
      <c r="NZ306" s="4"/>
      <c r="OA306" s="4"/>
      <c r="OB306" s="4"/>
      <c r="OC306" s="4"/>
      <c r="OD306" s="4"/>
      <c r="OE306" s="4"/>
      <c r="OF306" s="4"/>
      <c r="OG306" s="4"/>
      <c r="OH306" s="4"/>
      <c r="OI306" s="4"/>
      <c r="OJ306" s="4"/>
      <c r="OK306" s="4"/>
      <c r="OL306" s="4"/>
      <c r="OM306" s="4"/>
      <c r="ON306" s="4"/>
      <c r="OO306" s="4"/>
      <c r="OP306" s="4"/>
      <c r="OQ306" s="4"/>
      <c r="OR306" s="4"/>
      <c r="OS306" s="4"/>
      <c r="OT306" s="4"/>
      <c r="OU306" s="4"/>
      <c r="OV306" s="4"/>
      <c r="OW306" s="4"/>
      <c r="OX306" s="4"/>
      <c r="OY306" s="4"/>
      <c r="OZ306" s="4"/>
      <c r="PA306" s="4"/>
      <c r="PB306" s="4"/>
      <c r="PC306" s="4"/>
      <c r="PD306" s="4"/>
      <c r="PE306" s="4"/>
      <c r="PF306" s="4"/>
      <c r="PG306" s="4"/>
      <c r="PH306" s="4"/>
      <c r="PI306" s="4"/>
      <c r="PJ306" s="4"/>
      <c r="PK306" s="4"/>
      <c r="PL306" s="4"/>
      <c r="PM306" s="4"/>
      <c r="PN306" s="4"/>
      <c r="PO306" s="4"/>
      <c r="PP306" s="4"/>
      <c r="PQ306" s="4"/>
      <c r="PR306" s="4"/>
      <c r="PS306" s="4"/>
      <c r="PT306" s="4"/>
      <c r="PU306" s="4"/>
      <c r="PV306" s="4"/>
      <c r="PW306" s="4"/>
      <c r="PX306" s="4"/>
      <c r="PY306" s="4"/>
      <c r="PZ306" s="4"/>
      <c r="QA306" s="4"/>
      <c r="QB306" s="4"/>
      <c r="QC306" s="4"/>
      <c r="QD306" s="4"/>
      <c r="QE306" s="4"/>
      <c r="QF306" s="4"/>
      <c r="QG306" s="4"/>
      <c r="QH306" s="4"/>
      <c r="QI306" s="4"/>
      <c r="QJ306" s="4"/>
      <c r="QK306" s="4"/>
      <c r="QL306" s="4"/>
      <c r="QM306" s="4"/>
      <c r="QN306" s="4"/>
      <c r="QO306" s="4"/>
      <c r="QP306" s="4"/>
      <c r="QQ306" s="4"/>
      <c r="QR306" s="4"/>
      <c r="QS306" s="4"/>
      <c r="QT306" s="4"/>
      <c r="QU306" s="4"/>
      <c r="QV306" s="4"/>
      <c r="QW306" s="4"/>
      <c r="QX306" s="4"/>
      <c r="QY306" s="4"/>
      <c r="QZ306" s="4"/>
      <c r="RA306" s="4"/>
      <c r="RB306" s="4"/>
      <c r="RC306" s="4"/>
      <c r="RD306" s="4"/>
      <c r="RE306" s="4"/>
      <c r="RF306" s="4"/>
      <c r="RG306" s="4"/>
      <c r="RH306" s="4"/>
      <c r="RI306" s="4"/>
      <c r="RJ306" s="4"/>
      <c r="RK306" s="4"/>
      <c r="RL306" s="4"/>
      <c r="RM306" s="4"/>
      <c r="RN306" s="4"/>
      <c r="RO306" s="4"/>
      <c r="RP306" s="4"/>
      <c r="RQ306" s="4"/>
      <c r="RR306" s="4"/>
      <c r="RS306" s="4"/>
      <c r="RT306" s="4"/>
      <c r="RU306" s="4"/>
      <c r="RV306" s="4"/>
      <c r="RW306" s="4"/>
      <c r="RX306" s="4"/>
      <c r="RY306" s="4"/>
      <c r="RZ306" s="4"/>
      <c r="SA306" s="4"/>
      <c r="SB306" s="4"/>
      <c r="SC306" s="4"/>
      <c r="SD306" s="4"/>
      <c r="SE306" s="4"/>
      <c r="SF306" s="4"/>
      <c r="SG306" s="4"/>
      <c r="SH306" s="4"/>
      <c r="SI306" s="4"/>
      <c r="SJ306" s="4"/>
      <c r="SK306" s="4"/>
      <c r="SL306" s="4"/>
      <c r="SM306" s="4"/>
      <c r="SN306" s="4"/>
      <c r="SO306" s="4"/>
      <c r="SP306" s="4"/>
      <c r="SQ306" s="4"/>
      <c r="SR306" s="4"/>
      <c r="SS306" s="4"/>
      <c r="ST306" s="4"/>
      <c r="SU306" s="4"/>
      <c r="SV306" s="4"/>
      <c r="SW306" s="4"/>
      <c r="SX306" s="4"/>
      <c r="SY306" s="4"/>
      <c r="SZ306" s="4"/>
      <c r="TA306" s="4"/>
      <c r="TB306" s="4"/>
      <c r="TC306" s="4"/>
      <c r="TD306" s="4"/>
      <c r="TE306" s="4"/>
      <c r="TF306" s="4"/>
      <c r="TG306" s="4"/>
      <c r="TH306" s="4"/>
      <c r="TI306" s="4"/>
      <c r="TJ306" s="4"/>
      <c r="TK306" s="4"/>
      <c r="TL306" s="4"/>
      <c r="TM306" s="4"/>
      <c r="TN306" s="4"/>
      <c r="TO306" s="4"/>
      <c r="TP306" s="4"/>
      <c r="TQ306" s="4"/>
      <c r="TR306" s="4"/>
      <c r="TS306" s="4"/>
      <c r="TT306" s="4"/>
      <c r="TU306" s="4"/>
      <c r="TV306" s="4"/>
      <c r="TW306" s="4"/>
      <c r="TX306" s="4"/>
      <c r="TY306" s="4"/>
      <c r="TZ306" s="4"/>
      <c r="UA306" s="4"/>
      <c r="UB306" s="4"/>
      <c r="UC306" s="4"/>
      <c r="UD306" s="4"/>
      <c r="UE306" s="4"/>
      <c r="UF306" s="4"/>
      <c r="UG306" s="4"/>
      <c r="UH306" s="4"/>
      <c r="UI306" s="4"/>
      <c r="UJ306" s="4"/>
      <c r="UK306" s="4"/>
      <c r="UL306" s="4"/>
      <c r="UM306" s="4"/>
      <c r="UN306" s="4"/>
      <c r="UO306" s="4"/>
      <c r="UP306" s="4"/>
      <c r="UQ306" s="4"/>
      <c r="UR306" s="4"/>
      <c r="US306" s="4"/>
      <c r="UT306" s="4"/>
      <c r="UU306" s="4"/>
      <c r="UV306" s="4"/>
      <c r="UW306" s="4"/>
      <c r="UX306" s="4"/>
      <c r="UY306" s="4"/>
      <c r="UZ306" s="4"/>
      <c r="VA306" s="4"/>
      <c r="VB306" s="4"/>
      <c r="VC306" s="4"/>
      <c r="VD306" s="4"/>
      <c r="VE306" s="4"/>
      <c r="VF306" s="4"/>
      <c r="VG306" s="4"/>
      <c r="VH306" s="4"/>
      <c r="VI306" s="4"/>
      <c r="VJ306" s="4"/>
      <c r="VK306" s="4"/>
      <c r="VL306" s="4"/>
      <c r="VM306" s="4"/>
      <c r="VN306" s="4"/>
      <c r="VO306" s="4"/>
      <c r="VP306" s="4"/>
      <c r="VQ306" s="4"/>
      <c r="VR306" s="4"/>
      <c r="VS306" s="4"/>
      <c r="VT306" s="4"/>
      <c r="VU306" s="4"/>
      <c r="VV306" s="4"/>
      <c r="VW306" s="4"/>
      <c r="VX306" s="4"/>
      <c r="VY306" s="4"/>
      <c r="VZ306" s="4"/>
      <c r="WA306" s="4"/>
      <c r="WB306" s="4"/>
      <c r="WC306" s="4"/>
      <c r="WD306" s="4"/>
      <c r="WE306" s="4"/>
      <c r="WF306" s="4"/>
      <c r="WG306" s="4"/>
      <c r="WH306" s="4"/>
      <c r="WI306" s="4"/>
      <c r="WJ306" s="4"/>
      <c r="WK306" s="4"/>
      <c r="WL306" s="4"/>
      <c r="WM306" s="4"/>
      <c r="WN306" s="4"/>
      <c r="WO306" s="4"/>
      <c r="WP306" s="4"/>
      <c r="WQ306" s="4"/>
      <c r="WR306" s="4"/>
      <c r="WS306" s="4"/>
      <c r="WT306" s="4"/>
      <c r="WU306" s="4"/>
      <c r="WV306" s="4"/>
      <c r="WW306" s="4"/>
      <c r="WX306" s="4"/>
      <c r="WY306" s="4"/>
      <c r="WZ306" s="4"/>
      <c r="XA306" s="4"/>
      <c r="XB306" s="4"/>
      <c r="XC306" s="4"/>
      <c r="XD306" s="4"/>
      <c r="XE306" s="4"/>
      <c r="XF306" s="4"/>
      <c r="XG306" s="4"/>
      <c r="XH306" s="4"/>
      <c r="XI306" s="4"/>
      <c r="XJ306" s="4"/>
      <c r="XK306" s="4"/>
      <c r="XL306" s="4"/>
      <c r="XM306" s="4"/>
      <c r="XN306" s="4"/>
      <c r="XO306" s="4"/>
      <c r="XP306" s="4"/>
      <c r="XQ306" s="4"/>
      <c r="XR306" s="4"/>
      <c r="XS306" s="4"/>
      <c r="XT306" s="4"/>
      <c r="XU306" s="4"/>
      <c r="XV306" s="4"/>
      <c r="XW306" s="4"/>
      <c r="XX306" s="4"/>
      <c r="XY306" s="4"/>
      <c r="XZ306" s="4"/>
      <c r="YA306" s="4"/>
      <c r="YB306" s="4"/>
      <c r="YC306" s="4"/>
      <c r="YD306" s="4"/>
      <c r="YE306" s="4"/>
      <c r="YF306" s="4"/>
      <c r="YG306" s="4"/>
      <c r="YH306" s="4"/>
      <c r="YI306" s="4"/>
      <c r="YJ306" s="4"/>
      <c r="YK306" s="4"/>
      <c r="YL306" s="4"/>
      <c r="YM306" s="4"/>
      <c r="YN306" s="4"/>
      <c r="YO306" s="4"/>
      <c r="YP306" s="4"/>
      <c r="YQ306" s="4"/>
      <c r="YR306" s="4"/>
      <c r="YS306" s="4"/>
      <c r="YT306" s="4"/>
      <c r="YU306" s="4"/>
      <c r="YV306" s="4"/>
      <c r="YW306" s="4"/>
      <c r="YX306" s="4"/>
      <c r="YY306" s="4"/>
      <c r="YZ306" s="4"/>
      <c r="ZA306" s="4"/>
      <c r="ZB306" s="4"/>
      <c r="ZC306" s="4"/>
      <c r="ZD306" s="4"/>
      <c r="ZE306" s="4"/>
      <c r="ZF306" s="4"/>
      <c r="ZG306" s="4"/>
      <c r="ZH306" s="4"/>
      <c r="ZI306" s="4"/>
      <c r="ZJ306" s="4"/>
      <c r="ZK306" s="4"/>
      <c r="ZL306" s="4"/>
      <c r="ZM306" s="4"/>
      <c r="ZN306" s="4"/>
      <c r="ZO306" s="4"/>
      <c r="ZP306" s="4"/>
      <c r="ZQ306" s="4"/>
      <c r="ZR306" s="4"/>
      <c r="ZS306" s="4"/>
      <c r="ZT306" s="4"/>
      <c r="ZU306" s="4"/>
      <c r="ZV306" s="4"/>
      <c r="ZW306" s="4"/>
      <c r="ZX306" s="4"/>
      <c r="ZY306" s="4"/>
      <c r="ZZ306" s="4"/>
      <c r="AAA306" s="4"/>
      <c r="AAB306" s="4"/>
      <c r="AAC306" s="4"/>
      <c r="AAD306" s="4"/>
      <c r="AAE306" s="4"/>
      <c r="AAF306" s="4"/>
      <c r="AAG306" s="4"/>
      <c r="AAH306" s="4"/>
      <c r="AAI306" s="4"/>
      <c r="AAJ306" s="4"/>
      <c r="AAK306" s="4"/>
      <c r="AAL306" s="4"/>
      <c r="AAM306" s="4"/>
      <c r="AAN306" s="4"/>
      <c r="AAO306" s="4"/>
      <c r="AAP306" s="4"/>
      <c r="AAQ306" s="4"/>
      <c r="AAR306" s="4"/>
      <c r="AAS306" s="4"/>
      <c r="AAT306" s="4"/>
      <c r="AAU306" s="4"/>
      <c r="AAV306" s="4"/>
      <c r="AAW306" s="4"/>
      <c r="AAX306" s="4"/>
      <c r="AAY306" s="4"/>
      <c r="AAZ306" s="4"/>
      <c r="ABA306" s="4"/>
      <c r="ABB306" s="4"/>
      <c r="ABC306" s="4"/>
      <c r="ABD306" s="4"/>
      <c r="ABE306" s="4"/>
      <c r="ABF306" s="4"/>
      <c r="ABG306" s="4"/>
      <c r="ABH306" s="4"/>
      <c r="ABI306" s="4"/>
      <c r="ABJ306" s="4"/>
      <c r="ABK306" s="4"/>
      <c r="ABL306" s="4"/>
      <c r="ABM306" s="4"/>
      <c r="ABN306" s="4"/>
      <c r="ABO306" s="4"/>
      <c r="ABP306" s="4"/>
      <c r="ABQ306" s="4"/>
      <c r="ABR306" s="4"/>
      <c r="ABS306" s="4"/>
      <c r="ABT306" s="4"/>
      <c r="ABU306" s="4"/>
      <c r="ABV306" s="4"/>
      <c r="ABW306" s="4"/>
      <c r="ABX306" s="4"/>
      <c r="ABY306" s="4"/>
      <c r="ABZ306" s="4"/>
      <c r="ACA306" s="4"/>
      <c r="ACB306" s="4"/>
      <c r="ACC306" s="4"/>
      <c r="ACD306" s="4"/>
      <c r="ACE306" s="4"/>
      <c r="ACF306" s="4"/>
      <c r="ACG306" s="4"/>
      <c r="ACH306" s="4"/>
      <c r="ACI306" s="4"/>
      <c r="ACJ306" s="4"/>
      <c r="ACK306" s="4"/>
      <c r="ACL306" s="4"/>
      <c r="ACM306" s="4"/>
      <c r="ACN306" s="4"/>
      <c r="ACO306" s="4"/>
      <c r="ACP306" s="4"/>
      <c r="ACQ306" s="4"/>
      <c r="ACR306" s="4"/>
      <c r="ACS306" s="4"/>
      <c r="ACT306" s="4"/>
      <c r="ACU306" s="4"/>
      <c r="ACV306" s="4"/>
      <c r="ACW306" s="4"/>
      <c r="ACX306" s="4"/>
      <c r="ACY306" s="4"/>
      <c r="ACZ306" s="4"/>
      <c r="ADA306" s="4"/>
      <c r="ADB306" s="4"/>
      <c r="ADC306" s="4"/>
      <c r="ADD306" s="4"/>
      <c r="ADE306" s="4"/>
      <c r="ADF306" s="4"/>
      <c r="ADG306" s="4"/>
      <c r="ADH306" s="4"/>
      <c r="ADI306" s="4"/>
      <c r="ADJ306" s="4"/>
      <c r="ADK306" s="4"/>
      <c r="ADL306" s="4"/>
      <c r="ADM306" s="4"/>
      <c r="ADN306" s="4"/>
      <c r="ADO306" s="4"/>
      <c r="ADP306" s="4"/>
      <c r="ADQ306" s="4"/>
      <c r="ADR306" s="4"/>
      <c r="ADS306" s="4"/>
      <c r="ADT306" s="4"/>
      <c r="ADU306" s="4"/>
      <c r="ADV306" s="4"/>
      <c r="ADW306" s="4"/>
      <c r="ADX306" s="4"/>
      <c r="ADY306" s="4"/>
      <c r="ADZ306" s="4"/>
      <c r="AEA306" s="4"/>
      <c r="AEB306" s="4"/>
      <c r="AEC306" s="4"/>
      <c r="AED306" s="4"/>
      <c r="AEE306" s="4"/>
      <c r="AEF306" s="4"/>
      <c r="AEG306" s="4"/>
      <c r="AEH306" s="4"/>
      <c r="AEI306" s="4"/>
      <c r="AEJ306" s="4"/>
      <c r="AEK306" s="4"/>
      <c r="AEL306" s="4"/>
      <c r="AEM306" s="4"/>
      <c r="AEN306" s="4"/>
      <c r="AEO306" s="4"/>
      <c r="AEP306" s="4"/>
      <c r="AEQ306" s="4"/>
      <c r="AER306" s="4"/>
      <c r="AES306" s="4"/>
      <c r="AET306" s="4"/>
      <c r="AEU306" s="4"/>
      <c r="AEV306" s="4"/>
      <c r="AEW306" s="4"/>
      <c r="AEX306" s="4"/>
      <c r="AEY306" s="4"/>
      <c r="AEZ306" s="4"/>
      <c r="AFA306" s="4"/>
      <c r="AFB306" s="4"/>
      <c r="AFC306" s="4"/>
      <c r="AFD306" s="4"/>
      <c r="AFE306" s="4"/>
      <c r="AFF306" s="4"/>
      <c r="AFG306" s="4"/>
      <c r="AFH306" s="4"/>
      <c r="AFI306" s="4"/>
      <c r="AFJ306" s="4"/>
      <c r="AFK306" s="4"/>
      <c r="AFL306" s="4"/>
      <c r="AFM306" s="4"/>
      <c r="AFN306" s="4"/>
      <c r="AFO306" s="4"/>
      <c r="AFP306" s="4"/>
      <c r="AFQ306" s="4"/>
      <c r="AFR306" s="4"/>
      <c r="AFS306" s="4"/>
      <c r="AFT306" s="4"/>
      <c r="AFU306" s="4"/>
      <c r="AFV306" s="4"/>
      <c r="AFW306" s="4"/>
      <c r="AFX306" s="4"/>
      <c r="AFY306" s="4"/>
      <c r="AFZ306" s="4"/>
      <c r="AGA306" s="4"/>
      <c r="AGB306" s="4"/>
      <c r="AGC306" s="4"/>
      <c r="AGD306" s="4"/>
      <c r="AGE306" s="4"/>
      <c r="AGF306" s="4"/>
      <c r="AGG306" s="4"/>
      <c r="AGH306" s="4"/>
      <c r="AGI306" s="4"/>
      <c r="AGJ306" s="4"/>
      <c r="AGK306" s="4"/>
      <c r="AGL306" s="4"/>
      <c r="AGM306" s="4"/>
      <c r="AGN306" s="4"/>
      <c r="AGO306" s="4"/>
      <c r="AGP306" s="4"/>
      <c r="AGQ306" s="4"/>
      <c r="AGR306" s="4"/>
      <c r="AGS306" s="4"/>
      <c r="AGT306" s="4"/>
      <c r="AGU306" s="4"/>
      <c r="AGV306" s="4"/>
      <c r="AGW306" s="4"/>
      <c r="AGX306" s="4"/>
      <c r="AGY306" s="4"/>
      <c r="AGZ306" s="4"/>
      <c r="AHA306" s="4"/>
      <c r="AHB306" s="4"/>
      <c r="AHC306" s="4"/>
      <c r="AHD306" s="4"/>
      <c r="AHE306" s="4"/>
      <c r="AHF306" s="4"/>
      <c r="AHG306" s="4"/>
      <c r="AHH306" s="4"/>
      <c r="AHI306" s="4"/>
      <c r="AHJ306" s="4"/>
      <c r="AHK306" s="4"/>
      <c r="AHL306" s="4"/>
      <c r="AHM306" s="4"/>
      <c r="AHN306" s="4"/>
      <c r="AHO306" s="4"/>
      <c r="AHP306" s="4"/>
      <c r="AHQ306" s="4"/>
      <c r="AHR306" s="4"/>
      <c r="AHS306" s="4"/>
      <c r="AHT306" s="4"/>
      <c r="AHU306" s="4"/>
      <c r="AHV306" s="4"/>
      <c r="AHW306" s="4"/>
      <c r="AHX306" s="4"/>
      <c r="AHY306" s="4"/>
      <c r="AHZ306" s="4"/>
      <c r="AIA306" s="4"/>
      <c r="AIB306" s="4"/>
      <c r="AIC306" s="4"/>
      <c r="AID306" s="4"/>
      <c r="AIE306" s="4"/>
      <c r="AIF306" s="4"/>
      <c r="AIG306" s="4"/>
      <c r="AIH306" s="4"/>
      <c r="AII306" s="4"/>
      <c r="AIJ306" s="4"/>
      <c r="AIK306" s="4"/>
      <c r="AIL306" s="4"/>
      <c r="AIM306" s="4"/>
      <c r="AIN306" s="4"/>
      <c r="AIO306" s="4"/>
      <c r="AIP306" s="4"/>
      <c r="AIQ306" s="4"/>
      <c r="AIR306" s="4"/>
      <c r="AIS306" s="4"/>
      <c r="AIT306" s="4"/>
      <c r="AIU306" s="4"/>
      <c r="AIV306" s="4"/>
      <c r="AIW306" s="4"/>
      <c r="AIX306" s="4"/>
      <c r="AIY306" s="4"/>
      <c r="AIZ306" s="4"/>
      <c r="AJA306" s="4"/>
      <c r="AJB306" s="4"/>
      <c r="AJC306" s="4"/>
      <c r="AJD306" s="4"/>
      <c r="AJE306" s="4"/>
      <c r="AJF306" s="4"/>
      <c r="AJG306" s="4"/>
      <c r="AJH306" s="4"/>
      <c r="AJI306" s="4"/>
      <c r="AJJ306" s="4"/>
      <c r="AJK306" s="4"/>
      <c r="AJL306" s="4"/>
      <c r="AJM306" s="4"/>
      <c r="AJN306" s="4"/>
      <c r="AJO306" s="4"/>
      <c r="AJP306" s="4"/>
      <c r="AJQ306" s="4"/>
      <c r="AJR306" s="4"/>
      <c r="AJS306" s="4"/>
      <c r="AJT306" s="4"/>
      <c r="AJU306" s="4"/>
      <c r="AJV306" s="4"/>
      <c r="AJW306" s="4"/>
      <c r="AJX306" s="4"/>
      <c r="AJY306" s="4"/>
      <c r="AJZ306" s="4"/>
      <c r="AKA306" s="4"/>
      <c r="AKB306" s="4"/>
      <c r="AKC306" s="4"/>
      <c r="AKD306" s="4"/>
      <c r="AKE306" s="4"/>
      <c r="AKF306" s="4"/>
      <c r="AKG306" s="4"/>
      <c r="AKH306" s="4"/>
      <c r="AKI306" s="4"/>
      <c r="AKJ306" s="4"/>
      <c r="AKK306" s="4"/>
      <c r="AKL306" s="4"/>
      <c r="AKM306" s="4"/>
      <c r="AKN306" s="4"/>
      <c r="AKO306" s="4"/>
      <c r="AKP306" s="4"/>
      <c r="AKQ306" s="4"/>
      <c r="AKR306" s="4"/>
      <c r="AKS306" s="4"/>
      <c r="AKT306" s="4"/>
      <c r="AKU306" s="4"/>
      <c r="AKV306" s="4"/>
      <c r="AKW306" s="4"/>
      <c r="AKX306" s="4"/>
      <c r="AKY306" s="4"/>
      <c r="AKZ306" s="4"/>
      <c r="ALA306" s="4"/>
      <c r="ALB306" s="4"/>
      <c r="ALC306" s="4"/>
      <c r="ALD306" s="4"/>
      <c r="ALE306" s="4"/>
      <c r="ALF306" s="4"/>
      <c r="ALG306" s="4"/>
      <c r="ALH306" s="4"/>
      <c r="ALI306" s="4"/>
      <c r="ALJ306" s="4"/>
      <c r="ALK306" s="4"/>
      <c r="ALL306" s="4"/>
      <c r="ALM306" s="4"/>
      <c r="ALN306" s="4"/>
      <c r="ALO306" s="4"/>
      <c r="ALP306" s="4"/>
      <c r="ALQ306" s="4"/>
      <c r="ALR306" s="4"/>
      <c r="ALS306" s="4"/>
      <c r="ALT306" s="4"/>
      <c r="ALU306" s="4"/>
      <c r="ALV306" s="4"/>
      <c r="ALW306" s="4"/>
      <c r="ALX306" s="4"/>
      <c r="ALY306" s="4"/>
      <c r="ALZ306" s="4"/>
      <c r="AMA306" s="4"/>
      <c r="AMB306" s="4"/>
      <c r="AMC306" s="4"/>
      <c r="AMD306" s="4"/>
      <c r="AME306" s="4"/>
      <c r="AMF306" s="4"/>
      <c r="AMG306" s="4"/>
      <c r="AMH306" s="4"/>
      <c r="AMI306" s="4"/>
      <c r="AMJ306" s="4"/>
    </row>
    <row r="307" spans="1:1024" ht="17" customHeight="1">
      <c r="A307" s="19" t="s">
        <v>1244</v>
      </c>
      <c r="B307" s="3">
        <f t="shared" si="9"/>
        <v>34</v>
      </c>
      <c r="C307" s="3">
        <f t="shared" si="11"/>
        <v>0</v>
      </c>
      <c r="D307" s="3">
        <v>0</v>
      </c>
      <c r="E307" s="3">
        <v>0</v>
      </c>
      <c r="G307" s="4">
        <f>SUM(34)</f>
        <v>34</v>
      </c>
    </row>
    <row r="308" spans="1:1024" ht="17" customHeight="1">
      <c r="A308" s="19" t="s">
        <v>1245</v>
      </c>
      <c r="B308" s="3">
        <f t="shared" si="9"/>
        <v>34</v>
      </c>
      <c r="C308" s="3">
        <f t="shared" si="11"/>
        <v>0</v>
      </c>
      <c r="D308" s="3">
        <v>0</v>
      </c>
      <c r="E308" s="3">
        <v>0</v>
      </c>
      <c r="G308" s="4">
        <f>SUM(34)</f>
        <v>34</v>
      </c>
    </row>
    <row r="309" spans="1:1024" ht="17" customHeight="1">
      <c r="A309" s="19" t="s">
        <v>1246</v>
      </c>
      <c r="B309" s="3">
        <f t="shared" si="9"/>
        <v>34</v>
      </c>
      <c r="C309" s="3">
        <f t="shared" si="11"/>
        <v>0</v>
      </c>
      <c r="D309" s="3">
        <v>0</v>
      </c>
      <c r="E309" s="3">
        <v>0</v>
      </c>
      <c r="G309" s="4">
        <f>SUM(34)</f>
        <v>34</v>
      </c>
    </row>
    <row r="310" spans="1:1024" ht="17" customHeight="1">
      <c r="A310" s="19" t="s">
        <v>1247</v>
      </c>
      <c r="B310" s="3">
        <f t="shared" si="9"/>
        <v>34</v>
      </c>
      <c r="C310" s="3">
        <f t="shared" si="11"/>
        <v>0</v>
      </c>
      <c r="D310" s="3">
        <v>0</v>
      </c>
      <c r="E310" s="3">
        <v>0</v>
      </c>
      <c r="G310" s="4">
        <f>SUM(34)</f>
        <v>34</v>
      </c>
    </row>
    <row r="311" spans="1:1024" ht="17" customHeight="1">
      <c r="A311" s="19" t="s">
        <v>1248</v>
      </c>
      <c r="B311" s="3">
        <f t="shared" si="9"/>
        <v>34</v>
      </c>
      <c r="C311" s="3">
        <f t="shared" si="11"/>
        <v>0</v>
      </c>
      <c r="D311" s="3">
        <v>0</v>
      </c>
      <c r="E311" s="3">
        <v>0</v>
      </c>
      <c r="G311" s="4">
        <f>SUM(34)</f>
        <v>34</v>
      </c>
    </row>
    <row r="312" spans="1:1024" ht="17" customHeight="1">
      <c r="A312" s="19" t="s">
        <v>1249</v>
      </c>
      <c r="B312" s="3">
        <f t="shared" si="9"/>
        <v>34</v>
      </c>
      <c r="C312" s="3">
        <f t="shared" si="11"/>
        <v>0</v>
      </c>
      <c r="D312" s="3">
        <v>0</v>
      </c>
      <c r="E312" s="3">
        <v>0</v>
      </c>
      <c r="F312" s="4">
        <f>SUM(34)</f>
        <v>34</v>
      </c>
      <c r="G312" s="4"/>
    </row>
    <row r="313" spans="1:1024" ht="17" customHeight="1">
      <c r="A313" s="19" t="s">
        <v>1250</v>
      </c>
      <c r="B313" s="3">
        <f t="shared" si="9"/>
        <v>34</v>
      </c>
      <c r="C313" s="3">
        <f t="shared" si="11"/>
        <v>0</v>
      </c>
      <c r="D313" s="3">
        <v>0</v>
      </c>
      <c r="E313" s="3">
        <v>0</v>
      </c>
      <c r="F313" s="4">
        <f>SUM(34)</f>
        <v>34</v>
      </c>
      <c r="G313" s="4"/>
    </row>
    <row r="314" spans="1:1024" ht="17" customHeight="1">
      <c r="A314" s="19" t="s">
        <v>1251</v>
      </c>
      <c r="B314" s="3">
        <f t="shared" si="9"/>
        <v>34</v>
      </c>
      <c r="C314" s="3">
        <f t="shared" si="11"/>
        <v>0</v>
      </c>
      <c r="D314" s="3">
        <v>0</v>
      </c>
      <c r="E314" s="3">
        <v>0</v>
      </c>
      <c r="F314" s="4">
        <f>SUM(34)</f>
        <v>34</v>
      </c>
      <c r="G314" s="4"/>
    </row>
    <row r="315" spans="1:1024" ht="17" customHeight="1">
      <c r="A315" s="19" t="s">
        <v>1253</v>
      </c>
      <c r="B315" s="3">
        <f t="shared" si="9"/>
        <v>34</v>
      </c>
      <c r="C315" s="3">
        <f t="shared" si="11"/>
        <v>0</v>
      </c>
      <c r="D315" s="3">
        <v>0</v>
      </c>
      <c r="E315" s="3">
        <v>0</v>
      </c>
      <c r="F315" s="4">
        <f>SUM(34)</f>
        <v>34</v>
      </c>
      <c r="G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  <c r="KQ315" s="4"/>
      <c r="KR315" s="4"/>
      <c r="KS315" s="4"/>
      <c r="KT315" s="4"/>
      <c r="KU315" s="4"/>
      <c r="KV315" s="4"/>
      <c r="KW315" s="4"/>
      <c r="KX315" s="4"/>
      <c r="KY315" s="4"/>
      <c r="KZ315" s="4"/>
      <c r="LA315" s="4"/>
      <c r="LB315" s="4"/>
      <c r="LC315" s="4"/>
      <c r="LD315" s="4"/>
      <c r="LE315" s="4"/>
      <c r="LF315" s="4"/>
      <c r="LG315" s="4"/>
      <c r="LH315" s="4"/>
      <c r="LI315" s="4"/>
      <c r="LJ315" s="4"/>
      <c r="LK315" s="4"/>
      <c r="LL315" s="4"/>
      <c r="LM315" s="4"/>
      <c r="LN315" s="4"/>
      <c r="LO315" s="4"/>
      <c r="LP315" s="4"/>
      <c r="LQ315" s="4"/>
      <c r="LR315" s="4"/>
      <c r="LS315" s="4"/>
      <c r="LT315" s="4"/>
      <c r="LU315" s="4"/>
      <c r="LV315" s="4"/>
      <c r="LW315" s="4"/>
      <c r="LX315" s="4"/>
      <c r="LY315" s="4"/>
      <c r="LZ315" s="4"/>
      <c r="MA315" s="4"/>
      <c r="MB315" s="4"/>
      <c r="MC315" s="4"/>
      <c r="MD315" s="4"/>
      <c r="ME315" s="4"/>
      <c r="MF315" s="4"/>
      <c r="MG315" s="4"/>
      <c r="MH315" s="4"/>
      <c r="MI315" s="4"/>
      <c r="MJ315" s="4"/>
      <c r="MK315" s="4"/>
      <c r="ML315" s="4"/>
      <c r="MM315" s="4"/>
      <c r="MN315" s="4"/>
      <c r="MO315" s="4"/>
      <c r="MP315" s="4"/>
      <c r="MQ315" s="4"/>
      <c r="MR315" s="4"/>
      <c r="MS315" s="4"/>
      <c r="MT315" s="4"/>
      <c r="MU315" s="4"/>
      <c r="MV315" s="4"/>
      <c r="MW315" s="4"/>
      <c r="MX315" s="4"/>
      <c r="MY315" s="4"/>
      <c r="MZ315" s="4"/>
      <c r="NA315" s="4"/>
      <c r="NB315" s="4"/>
      <c r="NC315" s="4"/>
      <c r="ND315" s="4"/>
      <c r="NE315" s="4"/>
      <c r="NF315" s="4"/>
      <c r="NG315" s="4"/>
      <c r="NH315" s="4"/>
      <c r="NI315" s="4"/>
      <c r="NJ315" s="4"/>
      <c r="NK315" s="4"/>
      <c r="NL315" s="4"/>
      <c r="NM315" s="4"/>
      <c r="NN315" s="4"/>
      <c r="NO315" s="4"/>
      <c r="NP315" s="4"/>
      <c r="NQ315" s="4"/>
      <c r="NR315" s="4"/>
      <c r="NS315" s="4"/>
      <c r="NT315" s="4"/>
      <c r="NU315" s="4"/>
      <c r="NV315" s="4"/>
      <c r="NW315" s="4"/>
      <c r="NX315" s="4"/>
      <c r="NY315" s="4"/>
      <c r="NZ315" s="4"/>
      <c r="OA315" s="4"/>
      <c r="OB315" s="4"/>
      <c r="OC315" s="4"/>
      <c r="OD315" s="4"/>
      <c r="OE315" s="4"/>
      <c r="OF315" s="4"/>
      <c r="OG315" s="4"/>
      <c r="OH315" s="4"/>
      <c r="OI315" s="4"/>
      <c r="OJ315" s="4"/>
      <c r="OK315" s="4"/>
      <c r="OL315" s="4"/>
      <c r="OM315" s="4"/>
      <c r="ON315" s="4"/>
      <c r="OO315" s="4"/>
      <c r="OP315" s="4"/>
      <c r="OQ315" s="4"/>
      <c r="OR315" s="4"/>
      <c r="OS315" s="4"/>
      <c r="OT315" s="4"/>
      <c r="OU315" s="4"/>
      <c r="OV315" s="4"/>
      <c r="OW315" s="4"/>
      <c r="OX315" s="4"/>
      <c r="OY315" s="4"/>
      <c r="OZ315" s="4"/>
      <c r="PA315" s="4"/>
      <c r="PB315" s="4"/>
      <c r="PC315" s="4"/>
      <c r="PD315" s="4"/>
      <c r="PE315" s="4"/>
      <c r="PF315" s="4"/>
      <c r="PG315" s="4"/>
      <c r="PH315" s="4"/>
      <c r="PI315" s="4"/>
      <c r="PJ315" s="4"/>
      <c r="PK315" s="4"/>
      <c r="PL315" s="4"/>
      <c r="PM315" s="4"/>
      <c r="PN315" s="4"/>
      <c r="PO315" s="4"/>
      <c r="PP315" s="4"/>
      <c r="PQ315" s="4"/>
      <c r="PR315" s="4"/>
      <c r="PS315" s="4"/>
      <c r="PT315" s="4"/>
      <c r="PU315" s="4"/>
      <c r="PV315" s="4"/>
      <c r="PW315" s="4"/>
      <c r="PX315" s="4"/>
      <c r="PY315" s="4"/>
      <c r="PZ315" s="4"/>
      <c r="QA315" s="4"/>
      <c r="QB315" s="4"/>
      <c r="QC315" s="4"/>
      <c r="QD315" s="4"/>
      <c r="QE315" s="4"/>
      <c r="QF315" s="4"/>
      <c r="QG315" s="4"/>
      <c r="QH315" s="4"/>
      <c r="QI315" s="4"/>
      <c r="QJ315" s="4"/>
      <c r="QK315" s="4"/>
      <c r="QL315" s="4"/>
      <c r="QM315" s="4"/>
      <c r="QN315" s="4"/>
      <c r="QO315" s="4"/>
      <c r="QP315" s="4"/>
      <c r="QQ315" s="4"/>
      <c r="QR315" s="4"/>
      <c r="QS315" s="4"/>
      <c r="QT315" s="4"/>
      <c r="QU315" s="4"/>
      <c r="QV315" s="4"/>
      <c r="QW315" s="4"/>
      <c r="QX315" s="4"/>
      <c r="QY315" s="4"/>
      <c r="QZ315" s="4"/>
      <c r="RA315" s="4"/>
      <c r="RB315" s="4"/>
      <c r="RC315" s="4"/>
      <c r="RD315" s="4"/>
      <c r="RE315" s="4"/>
      <c r="RF315" s="4"/>
      <c r="RG315" s="4"/>
      <c r="RH315" s="4"/>
      <c r="RI315" s="4"/>
      <c r="RJ315" s="4"/>
      <c r="RK315" s="4"/>
      <c r="RL315" s="4"/>
      <c r="RM315" s="4"/>
      <c r="RN315" s="4"/>
      <c r="RO315" s="4"/>
      <c r="RP315" s="4"/>
      <c r="RQ315" s="4"/>
      <c r="RR315" s="4"/>
      <c r="RS315" s="4"/>
      <c r="RT315" s="4"/>
      <c r="RU315" s="4"/>
      <c r="RV315" s="4"/>
      <c r="RW315" s="4"/>
      <c r="RX315" s="4"/>
      <c r="RY315" s="4"/>
      <c r="RZ315" s="4"/>
      <c r="SA315" s="4"/>
      <c r="SB315" s="4"/>
      <c r="SC315" s="4"/>
      <c r="SD315" s="4"/>
      <c r="SE315" s="4"/>
      <c r="SF315" s="4"/>
      <c r="SG315" s="4"/>
      <c r="SH315" s="4"/>
      <c r="SI315" s="4"/>
      <c r="SJ315" s="4"/>
      <c r="SK315" s="4"/>
      <c r="SL315" s="4"/>
      <c r="SM315" s="4"/>
      <c r="SN315" s="4"/>
      <c r="SO315" s="4"/>
      <c r="SP315" s="4"/>
      <c r="SQ315" s="4"/>
      <c r="SR315" s="4"/>
      <c r="SS315" s="4"/>
      <c r="ST315" s="4"/>
      <c r="SU315" s="4"/>
      <c r="SV315" s="4"/>
      <c r="SW315" s="4"/>
      <c r="SX315" s="4"/>
      <c r="SY315" s="4"/>
      <c r="SZ315" s="4"/>
      <c r="TA315" s="4"/>
      <c r="TB315" s="4"/>
      <c r="TC315" s="4"/>
      <c r="TD315" s="4"/>
      <c r="TE315" s="4"/>
      <c r="TF315" s="4"/>
      <c r="TG315" s="4"/>
      <c r="TH315" s="4"/>
      <c r="TI315" s="4"/>
      <c r="TJ315" s="4"/>
      <c r="TK315" s="4"/>
      <c r="TL315" s="4"/>
      <c r="TM315" s="4"/>
      <c r="TN315" s="4"/>
      <c r="TO315" s="4"/>
      <c r="TP315" s="4"/>
      <c r="TQ315" s="4"/>
      <c r="TR315" s="4"/>
      <c r="TS315" s="4"/>
      <c r="TT315" s="4"/>
      <c r="TU315" s="4"/>
      <c r="TV315" s="4"/>
      <c r="TW315" s="4"/>
      <c r="TX315" s="4"/>
      <c r="TY315" s="4"/>
      <c r="TZ315" s="4"/>
      <c r="UA315" s="4"/>
      <c r="UB315" s="4"/>
      <c r="UC315" s="4"/>
      <c r="UD315" s="4"/>
      <c r="UE315" s="4"/>
      <c r="UF315" s="4"/>
      <c r="UG315" s="4"/>
      <c r="UH315" s="4"/>
      <c r="UI315" s="4"/>
      <c r="UJ315" s="4"/>
      <c r="UK315" s="4"/>
      <c r="UL315" s="4"/>
      <c r="UM315" s="4"/>
      <c r="UN315" s="4"/>
      <c r="UO315" s="4"/>
      <c r="UP315" s="4"/>
      <c r="UQ315" s="4"/>
      <c r="UR315" s="4"/>
      <c r="US315" s="4"/>
      <c r="UT315" s="4"/>
      <c r="UU315" s="4"/>
      <c r="UV315" s="4"/>
      <c r="UW315" s="4"/>
      <c r="UX315" s="4"/>
      <c r="UY315" s="4"/>
      <c r="UZ315" s="4"/>
      <c r="VA315" s="4"/>
      <c r="VB315" s="4"/>
      <c r="VC315" s="4"/>
      <c r="VD315" s="4"/>
      <c r="VE315" s="4"/>
      <c r="VF315" s="4"/>
      <c r="VG315" s="4"/>
      <c r="VH315" s="4"/>
      <c r="VI315" s="4"/>
      <c r="VJ315" s="4"/>
      <c r="VK315" s="4"/>
      <c r="VL315" s="4"/>
      <c r="VM315" s="4"/>
      <c r="VN315" s="4"/>
      <c r="VO315" s="4"/>
      <c r="VP315" s="4"/>
      <c r="VQ315" s="4"/>
      <c r="VR315" s="4"/>
      <c r="VS315" s="4"/>
      <c r="VT315" s="4"/>
      <c r="VU315" s="4"/>
      <c r="VV315" s="4"/>
      <c r="VW315" s="4"/>
      <c r="VX315" s="4"/>
      <c r="VY315" s="4"/>
      <c r="VZ315" s="4"/>
      <c r="WA315" s="4"/>
      <c r="WB315" s="4"/>
      <c r="WC315" s="4"/>
      <c r="WD315" s="4"/>
      <c r="WE315" s="4"/>
      <c r="WF315" s="4"/>
      <c r="WG315" s="4"/>
      <c r="WH315" s="4"/>
      <c r="WI315" s="4"/>
      <c r="WJ315" s="4"/>
      <c r="WK315" s="4"/>
      <c r="WL315" s="4"/>
      <c r="WM315" s="4"/>
      <c r="WN315" s="4"/>
      <c r="WO315" s="4"/>
      <c r="WP315" s="4"/>
      <c r="WQ315" s="4"/>
      <c r="WR315" s="4"/>
      <c r="WS315" s="4"/>
      <c r="WT315" s="4"/>
      <c r="WU315" s="4"/>
      <c r="WV315" s="4"/>
      <c r="WW315" s="4"/>
      <c r="WX315" s="4"/>
      <c r="WY315" s="4"/>
      <c r="WZ315" s="4"/>
      <c r="XA315" s="4"/>
      <c r="XB315" s="4"/>
      <c r="XC315" s="4"/>
      <c r="XD315" s="4"/>
      <c r="XE315" s="4"/>
      <c r="XF315" s="4"/>
      <c r="XG315" s="4"/>
      <c r="XH315" s="4"/>
      <c r="XI315" s="4"/>
      <c r="XJ315" s="4"/>
      <c r="XK315" s="4"/>
      <c r="XL315" s="4"/>
      <c r="XM315" s="4"/>
      <c r="XN315" s="4"/>
      <c r="XO315" s="4"/>
      <c r="XP315" s="4"/>
      <c r="XQ315" s="4"/>
      <c r="XR315" s="4"/>
      <c r="XS315" s="4"/>
      <c r="XT315" s="4"/>
      <c r="XU315" s="4"/>
      <c r="XV315" s="4"/>
      <c r="XW315" s="4"/>
      <c r="XX315" s="4"/>
      <c r="XY315" s="4"/>
      <c r="XZ315" s="4"/>
      <c r="YA315" s="4"/>
      <c r="YB315" s="4"/>
      <c r="YC315" s="4"/>
      <c r="YD315" s="4"/>
      <c r="YE315" s="4"/>
      <c r="YF315" s="4"/>
      <c r="YG315" s="4"/>
      <c r="YH315" s="4"/>
      <c r="YI315" s="4"/>
      <c r="YJ315" s="4"/>
      <c r="YK315" s="4"/>
      <c r="YL315" s="4"/>
      <c r="YM315" s="4"/>
      <c r="YN315" s="4"/>
      <c r="YO315" s="4"/>
      <c r="YP315" s="4"/>
      <c r="YQ315" s="4"/>
      <c r="YR315" s="4"/>
      <c r="YS315" s="4"/>
      <c r="YT315" s="4"/>
      <c r="YU315" s="4"/>
      <c r="YV315" s="4"/>
      <c r="YW315" s="4"/>
      <c r="YX315" s="4"/>
      <c r="YY315" s="4"/>
      <c r="YZ315" s="4"/>
      <c r="ZA315" s="4"/>
      <c r="ZB315" s="4"/>
      <c r="ZC315" s="4"/>
      <c r="ZD315" s="4"/>
      <c r="ZE315" s="4"/>
      <c r="ZF315" s="4"/>
      <c r="ZG315" s="4"/>
      <c r="ZH315" s="4"/>
      <c r="ZI315" s="4"/>
      <c r="ZJ315" s="4"/>
      <c r="ZK315" s="4"/>
      <c r="ZL315" s="4"/>
      <c r="ZM315" s="4"/>
      <c r="ZN315" s="4"/>
      <c r="ZO315" s="4"/>
      <c r="ZP315" s="4"/>
      <c r="ZQ315" s="4"/>
      <c r="ZR315" s="4"/>
      <c r="ZS315" s="4"/>
      <c r="ZT315" s="4"/>
      <c r="ZU315" s="4"/>
      <c r="ZV315" s="4"/>
      <c r="ZW315" s="4"/>
      <c r="ZX315" s="4"/>
      <c r="ZY315" s="4"/>
      <c r="ZZ315" s="4"/>
      <c r="AAA315" s="4"/>
      <c r="AAB315" s="4"/>
      <c r="AAC315" s="4"/>
      <c r="AAD315" s="4"/>
      <c r="AAE315" s="4"/>
      <c r="AAF315" s="4"/>
      <c r="AAG315" s="4"/>
      <c r="AAH315" s="4"/>
      <c r="AAI315" s="4"/>
      <c r="AAJ315" s="4"/>
      <c r="AAK315" s="4"/>
      <c r="AAL315" s="4"/>
      <c r="AAM315" s="4"/>
      <c r="AAN315" s="4"/>
      <c r="AAO315" s="4"/>
      <c r="AAP315" s="4"/>
      <c r="AAQ315" s="4"/>
      <c r="AAR315" s="4"/>
      <c r="AAS315" s="4"/>
      <c r="AAT315" s="4"/>
      <c r="AAU315" s="4"/>
      <c r="AAV315" s="4"/>
      <c r="AAW315" s="4"/>
      <c r="AAX315" s="4"/>
      <c r="AAY315" s="4"/>
      <c r="AAZ315" s="4"/>
      <c r="ABA315" s="4"/>
      <c r="ABB315" s="4"/>
      <c r="ABC315" s="4"/>
      <c r="ABD315" s="4"/>
      <c r="ABE315" s="4"/>
      <c r="ABF315" s="4"/>
      <c r="ABG315" s="4"/>
      <c r="ABH315" s="4"/>
      <c r="ABI315" s="4"/>
      <c r="ABJ315" s="4"/>
      <c r="ABK315" s="4"/>
      <c r="ABL315" s="4"/>
      <c r="ABM315" s="4"/>
      <c r="ABN315" s="4"/>
      <c r="ABO315" s="4"/>
      <c r="ABP315" s="4"/>
      <c r="ABQ315" s="4"/>
      <c r="ABR315" s="4"/>
      <c r="ABS315" s="4"/>
      <c r="ABT315" s="4"/>
      <c r="ABU315" s="4"/>
      <c r="ABV315" s="4"/>
      <c r="ABW315" s="4"/>
      <c r="ABX315" s="4"/>
      <c r="ABY315" s="4"/>
      <c r="ABZ315" s="4"/>
      <c r="ACA315" s="4"/>
      <c r="ACB315" s="4"/>
      <c r="ACC315" s="4"/>
      <c r="ACD315" s="4"/>
      <c r="ACE315" s="4"/>
      <c r="ACF315" s="4"/>
      <c r="ACG315" s="4"/>
      <c r="ACH315" s="4"/>
      <c r="ACI315" s="4"/>
      <c r="ACJ315" s="4"/>
      <c r="ACK315" s="4"/>
      <c r="ACL315" s="4"/>
      <c r="ACM315" s="4"/>
      <c r="ACN315" s="4"/>
      <c r="ACO315" s="4"/>
      <c r="ACP315" s="4"/>
      <c r="ACQ315" s="4"/>
      <c r="ACR315" s="4"/>
      <c r="ACS315" s="4"/>
      <c r="ACT315" s="4"/>
      <c r="ACU315" s="4"/>
      <c r="ACV315" s="4"/>
      <c r="ACW315" s="4"/>
      <c r="ACX315" s="4"/>
      <c r="ACY315" s="4"/>
      <c r="ACZ315" s="4"/>
      <c r="ADA315" s="4"/>
      <c r="ADB315" s="4"/>
      <c r="ADC315" s="4"/>
      <c r="ADD315" s="4"/>
      <c r="ADE315" s="4"/>
      <c r="ADF315" s="4"/>
      <c r="ADG315" s="4"/>
      <c r="ADH315" s="4"/>
      <c r="ADI315" s="4"/>
      <c r="ADJ315" s="4"/>
      <c r="ADK315" s="4"/>
      <c r="ADL315" s="4"/>
      <c r="ADM315" s="4"/>
      <c r="ADN315" s="4"/>
      <c r="ADO315" s="4"/>
      <c r="ADP315" s="4"/>
      <c r="ADQ315" s="4"/>
      <c r="ADR315" s="4"/>
      <c r="ADS315" s="4"/>
      <c r="ADT315" s="4"/>
      <c r="ADU315" s="4"/>
      <c r="ADV315" s="4"/>
      <c r="ADW315" s="4"/>
      <c r="ADX315" s="4"/>
      <c r="ADY315" s="4"/>
      <c r="ADZ315" s="4"/>
      <c r="AEA315" s="4"/>
      <c r="AEB315" s="4"/>
      <c r="AEC315" s="4"/>
      <c r="AED315" s="4"/>
      <c r="AEE315" s="4"/>
      <c r="AEF315" s="4"/>
      <c r="AEG315" s="4"/>
      <c r="AEH315" s="4"/>
      <c r="AEI315" s="4"/>
      <c r="AEJ315" s="4"/>
      <c r="AEK315" s="4"/>
      <c r="AEL315" s="4"/>
      <c r="AEM315" s="4"/>
      <c r="AEN315" s="4"/>
      <c r="AEO315" s="4"/>
      <c r="AEP315" s="4"/>
      <c r="AEQ315" s="4"/>
      <c r="AER315" s="4"/>
      <c r="AES315" s="4"/>
      <c r="AET315" s="4"/>
      <c r="AEU315" s="4"/>
      <c r="AEV315" s="4"/>
      <c r="AEW315" s="4"/>
      <c r="AEX315" s="4"/>
      <c r="AEY315" s="4"/>
      <c r="AEZ315" s="4"/>
      <c r="AFA315" s="4"/>
      <c r="AFB315" s="4"/>
      <c r="AFC315" s="4"/>
      <c r="AFD315" s="4"/>
      <c r="AFE315" s="4"/>
      <c r="AFF315" s="4"/>
      <c r="AFG315" s="4"/>
      <c r="AFH315" s="4"/>
      <c r="AFI315" s="4"/>
      <c r="AFJ315" s="4"/>
      <c r="AFK315" s="4"/>
      <c r="AFL315" s="4"/>
      <c r="AFM315" s="4"/>
      <c r="AFN315" s="4"/>
      <c r="AFO315" s="4"/>
      <c r="AFP315" s="4"/>
      <c r="AFQ315" s="4"/>
      <c r="AFR315" s="4"/>
      <c r="AFS315" s="4"/>
      <c r="AFT315" s="4"/>
      <c r="AFU315" s="4"/>
      <c r="AFV315" s="4"/>
      <c r="AFW315" s="4"/>
      <c r="AFX315" s="4"/>
      <c r="AFY315" s="4"/>
      <c r="AFZ315" s="4"/>
      <c r="AGA315" s="4"/>
      <c r="AGB315" s="4"/>
      <c r="AGC315" s="4"/>
      <c r="AGD315" s="4"/>
      <c r="AGE315" s="4"/>
      <c r="AGF315" s="4"/>
      <c r="AGG315" s="4"/>
      <c r="AGH315" s="4"/>
      <c r="AGI315" s="4"/>
      <c r="AGJ315" s="4"/>
      <c r="AGK315" s="4"/>
      <c r="AGL315" s="4"/>
      <c r="AGM315" s="4"/>
      <c r="AGN315" s="4"/>
      <c r="AGO315" s="4"/>
      <c r="AGP315" s="4"/>
      <c r="AGQ315" s="4"/>
      <c r="AGR315" s="4"/>
      <c r="AGS315" s="4"/>
      <c r="AGT315" s="4"/>
      <c r="AGU315" s="4"/>
      <c r="AGV315" s="4"/>
      <c r="AGW315" s="4"/>
      <c r="AGX315" s="4"/>
      <c r="AGY315" s="4"/>
      <c r="AGZ315" s="4"/>
      <c r="AHA315" s="4"/>
      <c r="AHB315" s="4"/>
      <c r="AHC315" s="4"/>
      <c r="AHD315" s="4"/>
      <c r="AHE315" s="4"/>
      <c r="AHF315" s="4"/>
      <c r="AHG315" s="4"/>
      <c r="AHH315" s="4"/>
      <c r="AHI315" s="4"/>
      <c r="AHJ315" s="4"/>
      <c r="AHK315" s="4"/>
      <c r="AHL315" s="4"/>
      <c r="AHM315" s="4"/>
      <c r="AHN315" s="4"/>
      <c r="AHO315" s="4"/>
      <c r="AHP315" s="4"/>
      <c r="AHQ315" s="4"/>
      <c r="AHR315" s="4"/>
      <c r="AHS315" s="4"/>
      <c r="AHT315" s="4"/>
      <c r="AHU315" s="4"/>
      <c r="AHV315" s="4"/>
      <c r="AHW315" s="4"/>
      <c r="AHX315" s="4"/>
      <c r="AHY315" s="4"/>
      <c r="AHZ315" s="4"/>
      <c r="AIA315" s="4"/>
      <c r="AIB315" s="4"/>
      <c r="AIC315" s="4"/>
      <c r="AID315" s="4"/>
      <c r="AIE315" s="4"/>
      <c r="AIF315" s="4"/>
      <c r="AIG315" s="4"/>
      <c r="AIH315" s="4"/>
      <c r="AII315" s="4"/>
      <c r="AIJ315" s="4"/>
      <c r="AIK315" s="4"/>
      <c r="AIL315" s="4"/>
      <c r="AIM315" s="4"/>
      <c r="AIN315" s="4"/>
      <c r="AIO315" s="4"/>
      <c r="AIP315" s="4"/>
      <c r="AIQ315" s="4"/>
      <c r="AIR315" s="4"/>
      <c r="AIS315" s="4"/>
      <c r="AIT315" s="4"/>
      <c r="AIU315" s="4"/>
      <c r="AIV315" s="4"/>
      <c r="AIW315" s="4"/>
      <c r="AIX315" s="4"/>
      <c r="AIY315" s="4"/>
      <c r="AIZ315" s="4"/>
      <c r="AJA315" s="4"/>
      <c r="AJB315" s="4"/>
      <c r="AJC315" s="4"/>
      <c r="AJD315" s="4"/>
      <c r="AJE315" s="4"/>
      <c r="AJF315" s="4"/>
      <c r="AJG315" s="4"/>
      <c r="AJH315" s="4"/>
      <c r="AJI315" s="4"/>
      <c r="AJJ315" s="4"/>
      <c r="AJK315" s="4"/>
      <c r="AJL315" s="4"/>
      <c r="AJM315" s="4"/>
      <c r="AJN315" s="4"/>
      <c r="AJO315" s="4"/>
      <c r="AJP315" s="4"/>
      <c r="AJQ315" s="4"/>
      <c r="AJR315" s="4"/>
      <c r="AJS315" s="4"/>
      <c r="AJT315" s="4"/>
      <c r="AJU315" s="4"/>
      <c r="AJV315" s="4"/>
      <c r="AJW315" s="4"/>
      <c r="AJX315" s="4"/>
      <c r="AJY315" s="4"/>
      <c r="AJZ315" s="4"/>
      <c r="AKA315" s="4"/>
      <c r="AKB315" s="4"/>
      <c r="AKC315" s="4"/>
      <c r="AKD315" s="4"/>
      <c r="AKE315" s="4"/>
      <c r="AKF315" s="4"/>
      <c r="AKG315" s="4"/>
      <c r="AKH315" s="4"/>
      <c r="AKI315" s="4"/>
      <c r="AKJ315" s="4"/>
      <c r="AKK315" s="4"/>
      <c r="AKL315" s="4"/>
      <c r="AKM315" s="4"/>
      <c r="AKN315" s="4"/>
      <c r="AKO315" s="4"/>
      <c r="AKP315" s="4"/>
      <c r="AKQ315" s="4"/>
      <c r="AKR315" s="4"/>
      <c r="AKS315" s="4"/>
      <c r="AKT315" s="4"/>
      <c r="AKU315" s="4"/>
      <c r="AKV315" s="4"/>
      <c r="AKW315" s="4"/>
      <c r="AKX315" s="4"/>
      <c r="AKY315" s="4"/>
      <c r="AKZ315" s="4"/>
      <c r="ALA315" s="4"/>
      <c r="ALB315" s="4"/>
      <c r="ALC315" s="4"/>
      <c r="ALD315" s="4"/>
      <c r="ALE315" s="4"/>
      <c r="ALF315" s="4"/>
      <c r="ALG315" s="4"/>
      <c r="ALH315" s="4"/>
      <c r="ALI315" s="4"/>
      <c r="ALJ315" s="4"/>
      <c r="ALK315" s="4"/>
      <c r="ALL315" s="4"/>
      <c r="ALM315" s="4"/>
      <c r="ALN315" s="4"/>
      <c r="ALO315" s="4"/>
      <c r="ALP315" s="4"/>
      <c r="ALQ315" s="4"/>
      <c r="ALR315" s="4"/>
      <c r="ALS315" s="4"/>
      <c r="ALT315" s="4"/>
      <c r="ALU315" s="4"/>
      <c r="ALV315" s="4"/>
      <c r="ALW315" s="4"/>
      <c r="ALX315" s="4"/>
      <c r="ALY315" s="4"/>
      <c r="ALZ315" s="4"/>
      <c r="AMA315" s="4"/>
      <c r="AMB315" s="4"/>
      <c r="AMC315" s="4"/>
      <c r="AMD315" s="4"/>
      <c r="AME315" s="4"/>
      <c r="AMF315" s="4"/>
      <c r="AMG315" s="4"/>
      <c r="AMH315" s="4"/>
      <c r="AMI315" s="4"/>
      <c r="AMJ315" s="4"/>
    </row>
    <row r="316" spans="1:1024" ht="17" customHeight="1">
      <c r="A316" s="19" t="s">
        <v>1254</v>
      </c>
      <c r="B316" s="3">
        <f t="shared" si="9"/>
        <v>34</v>
      </c>
      <c r="C316" s="3">
        <f t="shared" si="11"/>
        <v>0</v>
      </c>
      <c r="D316" s="3">
        <v>0</v>
      </c>
      <c r="E316" s="3">
        <f>SUM(34)</f>
        <v>34</v>
      </c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  <c r="KQ316" s="4"/>
      <c r="KR316" s="4"/>
      <c r="KS316" s="4"/>
      <c r="KT316" s="4"/>
      <c r="KU316" s="4"/>
      <c r="KV316" s="4"/>
      <c r="KW316" s="4"/>
      <c r="KX316" s="4"/>
      <c r="KY316" s="4"/>
      <c r="KZ316" s="4"/>
      <c r="LA316" s="4"/>
      <c r="LB316" s="4"/>
      <c r="LC316" s="4"/>
      <c r="LD316" s="4"/>
      <c r="LE316" s="4"/>
      <c r="LF316" s="4"/>
      <c r="LG316" s="4"/>
      <c r="LH316" s="4"/>
      <c r="LI316" s="4"/>
      <c r="LJ316" s="4"/>
      <c r="LK316" s="4"/>
      <c r="LL316" s="4"/>
      <c r="LM316" s="4"/>
      <c r="LN316" s="4"/>
      <c r="LO316" s="4"/>
      <c r="LP316" s="4"/>
      <c r="LQ316" s="4"/>
      <c r="LR316" s="4"/>
      <c r="LS316" s="4"/>
      <c r="LT316" s="4"/>
      <c r="LU316" s="4"/>
      <c r="LV316" s="4"/>
      <c r="LW316" s="4"/>
      <c r="LX316" s="4"/>
      <c r="LY316" s="4"/>
      <c r="LZ316" s="4"/>
      <c r="MA316" s="4"/>
      <c r="MB316" s="4"/>
      <c r="MC316" s="4"/>
      <c r="MD316" s="4"/>
      <c r="ME316" s="4"/>
      <c r="MF316" s="4"/>
      <c r="MG316" s="4"/>
      <c r="MH316" s="4"/>
      <c r="MI316" s="4"/>
      <c r="MJ316" s="4"/>
      <c r="MK316" s="4"/>
      <c r="ML316" s="4"/>
      <c r="MM316" s="4"/>
      <c r="MN316" s="4"/>
      <c r="MO316" s="4"/>
      <c r="MP316" s="4"/>
      <c r="MQ316" s="4"/>
      <c r="MR316" s="4"/>
      <c r="MS316" s="4"/>
      <c r="MT316" s="4"/>
      <c r="MU316" s="4"/>
      <c r="MV316" s="4"/>
      <c r="MW316" s="4"/>
      <c r="MX316" s="4"/>
      <c r="MY316" s="4"/>
      <c r="MZ316" s="4"/>
      <c r="NA316" s="4"/>
      <c r="NB316" s="4"/>
      <c r="NC316" s="4"/>
      <c r="ND316" s="4"/>
      <c r="NE316" s="4"/>
      <c r="NF316" s="4"/>
      <c r="NG316" s="4"/>
      <c r="NH316" s="4"/>
      <c r="NI316" s="4"/>
      <c r="NJ316" s="4"/>
      <c r="NK316" s="4"/>
      <c r="NL316" s="4"/>
      <c r="NM316" s="4"/>
      <c r="NN316" s="4"/>
      <c r="NO316" s="4"/>
      <c r="NP316" s="4"/>
      <c r="NQ316" s="4"/>
      <c r="NR316" s="4"/>
      <c r="NS316" s="4"/>
      <c r="NT316" s="4"/>
      <c r="NU316" s="4"/>
      <c r="NV316" s="4"/>
      <c r="NW316" s="4"/>
      <c r="NX316" s="4"/>
      <c r="NY316" s="4"/>
      <c r="NZ316" s="4"/>
      <c r="OA316" s="4"/>
      <c r="OB316" s="4"/>
      <c r="OC316" s="4"/>
      <c r="OD316" s="4"/>
      <c r="OE316" s="4"/>
      <c r="OF316" s="4"/>
      <c r="OG316" s="4"/>
      <c r="OH316" s="4"/>
      <c r="OI316" s="4"/>
      <c r="OJ316" s="4"/>
      <c r="OK316" s="4"/>
      <c r="OL316" s="4"/>
      <c r="OM316" s="4"/>
      <c r="ON316" s="4"/>
      <c r="OO316" s="4"/>
      <c r="OP316" s="4"/>
      <c r="OQ316" s="4"/>
      <c r="OR316" s="4"/>
      <c r="OS316" s="4"/>
      <c r="OT316" s="4"/>
      <c r="OU316" s="4"/>
      <c r="OV316" s="4"/>
      <c r="OW316" s="4"/>
      <c r="OX316" s="4"/>
      <c r="OY316" s="4"/>
      <c r="OZ316" s="4"/>
      <c r="PA316" s="4"/>
      <c r="PB316" s="4"/>
      <c r="PC316" s="4"/>
      <c r="PD316" s="4"/>
      <c r="PE316" s="4"/>
      <c r="PF316" s="4"/>
      <c r="PG316" s="4"/>
      <c r="PH316" s="4"/>
      <c r="PI316" s="4"/>
      <c r="PJ316" s="4"/>
      <c r="PK316" s="4"/>
      <c r="PL316" s="4"/>
      <c r="PM316" s="4"/>
      <c r="PN316" s="4"/>
      <c r="PO316" s="4"/>
      <c r="PP316" s="4"/>
      <c r="PQ316" s="4"/>
      <c r="PR316" s="4"/>
      <c r="PS316" s="4"/>
      <c r="PT316" s="4"/>
      <c r="PU316" s="4"/>
      <c r="PV316" s="4"/>
      <c r="PW316" s="4"/>
      <c r="PX316" s="4"/>
      <c r="PY316" s="4"/>
      <c r="PZ316" s="4"/>
      <c r="QA316" s="4"/>
      <c r="QB316" s="4"/>
      <c r="QC316" s="4"/>
      <c r="QD316" s="4"/>
      <c r="QE316" s="4"/>
      <c r="QF316" s="4"/>
      <c r="QG316" s="4"/>
      <c r="QH316" s="4"/>
      <c r="QI316" s="4"/>
      <c r="QJ316" s="4"/>
      <c r="QK316" s="4"/>
      <c r="QL316" s="4"/>
      <c r="QM316" s="4"/>
      <c r="QN316" s="4"/>
      <c r="QO316" s="4"/>
      <c r="QP316" s="4"/>
      <c r="QQ316" s="4"/>
      <c r="QR316" s="4"/>
      <c r="QS316" s="4"/>
      <c r="QT316" s="4"/>
      <c r="QU316" s="4"/>
      <c r="QV316" s="4"/>
      <c r="QW316" s="4"/>
      <c r="QX316" s="4"/>
      <c r="QY316" s="4"/>
      <c r="QZ316" s="4"/>
      <c r="RA316" s="4"/>
      <c r="RB316" s="4"/>
      <c r="RC316" s="4"/>
      <c r="RD316" s="4"/>
      <c r="RE316" s="4"/>
      <c r="RF316" s="4"/>
      <c r="RG316" s="4"/>
      <c r="RH316" s="4"/>
      <c r="RI316" s="4"/>
      <c r="RJ316" s="4"/>
      <c r="RK316" s="4"/>
      <c r="RL316" s="4"/>
      <c r="RM316" s="4"/>
      <c r="RN316" s="4"/>
      <c r="RO316" s="4"/>
      <c r="RP316" s="4"/>
      <c r="RQ316" s="4"/>
      <c r="RR316" s="4"/>
      <c r="RS316" s="4"/>
      <c r="RT316" s="4"/>
      <c r="RU316" s="4"/>
      <c r="RV316" s="4"/>
      <c r="RW316" s="4"/>
      <c r="RX316" s="4"/>
      <c r="RY316" s="4"/>
      <c r="RZ316" s="4"/>
      <c r="SA316" s="4"/>
      <c r="SB316" s="4"/>
      <c r="SC316" s="4"/>
      <c r="SD316" s="4"/>
      <c r="SE316" s="4"/>
      <c r="SF316" s="4"/>
      <c r="SG316" s="4"/>
      <c r="SH316" s="4"/>
      <c r="SI316" s="4"/>
      <c r="SJ316" s="4"/>
      <c r="SK316" s="4"/>
      <c r="SL316" s="4"/>
      <c r="SM316" s="4"/>
      <c r="SN316" s="4"/>
      <c r="SO316" s="4"/>
      <c r="SP316" s="4"/>
      <c r="SQ316" s="4"/>
      <c r="SR316" s="4"/>
      <c r="SS316" s="4"/>
      <c r="ST316" s="4"/>
      <c r="SU316" s="4"/>
      <c r="SV316" s="4"/>
      <c r="SW316" s="4"/>
      <c r="SX316" s="4"/>
      <c r="SY316" s="4"/>
      <c r="SZ316" s="4"/>
      <c r="TA316" s="4"/>
      <c r="TB316" s="4"/>
      <c r="TC316" s="4"/>
      <c r="TD316" s="4"/>
      <c r="TE316" s="4"/>
      <c r="TF316" s="4"/>
      <c r="TG316" s="4"/>
      <c r="TH316" s="4"/>
      <c r="TI316" s="4"/>
      <c r="TJ316" s="4"/>
      <c r="TK316" s="4"/>
      <c r="TL316" s="4"/>
      <c r="TM316" s="4"/>
      <c r="TN316" s="4"/>
      <c r="TO316" s="4"/>
      <c r="TP316" s="4"/>
      <c r="TQ316" s="4"/>
      <c r="TR316" s="4"/>
      <c r="TS316" s="4"/>
      <c r="TT316" s="4"/>
      <c r="TU316" s="4"/>
      <c r="TV316" s="4"/>
      <c r="TW316" s="4"/>
      <c r="TX316" s="4"/>
      <c r="TY316" s="4"/>
      <c r="TZ316" s="4"/>
      <c r="UA316" s="4"/>
      <c r="UB316" s="4"/>
      <c r="UC316" s="4"/>
      <c r="UD316" s="4"/>
      <c r="UE316" s="4"/>
      <c r="UF316" s="4"/>
      <c r="UG316" s="4"/>
      <c r="UH316" s="4"/>
      <c r="UI316" s="4"/>
      <c r="UJ316" s="4"/>
      <c r="UK316" s="4"/>
      <c r="UL316" s="4"/>
      <c r="UM316" s="4"/>
      <c r="UN316" s="4"/>
      <c r="UO316" s="4"/>
      <c r="UP316" s="4"/>
      <c r="UQ316" s="4"/>
      <c r="UR316" s="4"/>
      <c r="US316" s="4"/>
      <c r="UT316" s="4"/>
      <c r="UU316" s="4"/>
      <c r="UV316" s="4"/>
      <c r="UW316" s="4"/>
      <c r="UX316" s="4"/>
      <c r="UY316" s="4"/>
      <c r="UZ316" s="4"/>
      <c r="VA316" s="4"/>
      <c r="VB316" s="4"/>
      <c r="VC316" s="4"/>
      <c r="VD316" s="4"/>
      <c r="VE316" s="4"/>
      <c r="VF316" s="4"/>
      <c r="VG316" s="4"/>
      <c r="VH316" s="4"/>
      <c r="VI316" s="4"/>
      <c r="VJ316" s="4"/>
      <c r="VK316" s="4"/>
      <c r="VL316" s="4"/>
      <c r="VM316" s="4"/>
      <c r="VN316" s="4"/>
      <c r="VO316" s="4"/>
      <c r="VP316" s="4"/>
      <c r="VQ316" s="4"/>
      <c r="VR316" s="4"/>
      <c r="VS316" s="4"/>
      <c r="VT316" s="4"/>
      <c r="VU316" s="4"/>
      <c r="VV316" s="4"/>
      <c r="VW316" s="4"/>
      <c r="VX316" s="4"/>
      <c r="VY316" s="4"/>
      <c r="VZ316" s="4"/>
      <c r="WA316" s="4"/>
      <c r="WB316" s="4"/>
      <c r="WC316" s="4"/>
      <c r="WD316" s="4"/>
      <c r="WE316" s="4"/>
      <c r="WF316" s="4"/>
      <c r="WG316" s="4"/>
      <c r="WH316" s="4"/>
      <c r="WI316" s="4"/>
      <c r="WJ316" s="4"/>
      <c r="WK316" s="4"/>
      <c r="WL316" s="4"/>
      <c r="WM316" s="4"/>
      <c r="WN316" s="4"/>
      <c r="WO316" s="4"/>
      <c r="WP316" s="4"/>
      <c r="WQ316" s="4"/>
      <c r="WR316" s="4"/>
      <c r="WS316" s="4"/>
      <c r="WT316" s="4"/>
      <c r="WU316" s="4"/>
      <c r="WV316" s="4"/>
      <c r="WW316" s="4"/>
      <c r="WX316" s="4"/>
      <c r="WY316" s="4"/>
      <c r="WZ316" s="4"/>
      <c r="XA316" s="4"/>
      <c r="XB316" s="4"/>
      <c r="XC316" s="4"/>
      <c r="XD316" s="4"/>
      <c r="XE316" s="4"/>
      <c r="XF316" s="4"/>
      <c r="XG316" s="4"/>
      <c r="XH316" s="4"/>
      <c r="XI316" s="4"/>
      <c r="XJ316" s="4"/>
      <c r="XK316" s="4"/>
      <c r="XL316" s="4"/>
      <c r="XM316" s="4"/>
      <c r="XN316" s="4"/>
      <c r="XO316" s="4"/>
      <c r="XP316" s="4"/>
      <c r="XQ316" s="4"/>
      <c r="XR316" s="4"/>
      <c r="XS316" s="4"/>
      <c r="XT316" s="4"/>
      <c r="XU316" s="4"/>
      <c r="XV316" s="4"/>
      <c r="XW316" s="4"/>
      <c r="XX316" s="4"/>
      <c r="XY316" s="4"/>
      <c r="XZ316" s="4"/>
      <c r="YA316" s="4"/>
      <c r="YB316" s="4"/>
      <c r="YC316" s="4"/>
      <c r="YD316" s="4"/>
      <c r="YE316" s="4"/>
      <c r="YF316" s="4"/>
      <c r="YG316" s="4"/>
      <c r="YH316" s="4"/>
      <c r="YI316" s="4"/>
      <c r="YJ316" s="4"/>
      <c r="YK316" s="4"/>
      <c r="YL316" s="4"/>
      <c r="YM316" s="4"/>
      <c r="YN316" s="4"/>
      <c r="YO316" s="4"/>
      <c r="YP316" s="4"/>
      <c r="YQ316" s="4"/>
      <c r="YR316" s="4"/>
      <c r="YS316" s="4"/>
      <c r="YT316" s="4"/>
      <c r="YU316" s="4"/>
      <c r="YV316" s="4"/>
      <c r="YW316" s="4"/>
      <c r="YX316" s="4"/>
      <c r="YY316" s="4"/>
      <c r="YZ316" s="4"/>
      <c r="ZA316" s="4"/>
      <c r="ZB316" s="4"/>
      <c r="ZC316" s="4"/>
      <c r="ZD316" s="4"/>
      <c r="ZE316" s="4"/>
      <c r="ZF316" s="4"/>
      <c r="ZG316" s="4"/>
      <c r="ZH316" s="4"/>
      <c r="ZI316" s="4"/>
      <c r="ZJ316" s="4"/>
      <c r="ZK316" s="4"/>
      <c r="ZL316" s="4"/>
      <c r="ZM316" s="4"/>
      <c r="ZN316" s="4"/>
      <c r="ZO316" s="4"/>
      <c r="ZP316" s="4"/>
      <c r="ZQ316" s="4"/>
      <c r="ZR316" s="4"/>
      <c r="ZS316" s="4"/>
      <c r="ZT316" s="4"/>
      <c r="ZU316" s="4"/>
      <c r="ZV316" s="4"/>
      <c r="ZW316" s="4"/>
      <c r="ZX316" s="4"/>
      <c r="ZY316" s="4"/>
      <c r="ZZ316" s="4"/>
      <c r="AAA316" s="4"/>
      <c r="AAB316" s="4"/>
      <c r="AAC316" s="4"/>
      <c r="AAD316" s="4"/>
      <c r="AAE316" s="4"/>
      <c r="AAF316" s="4"/>
      <c r="AAG316" s="4"/>
      <c r="AAH316" s="4"/>
      <c r="AAI316" s="4"/>
      <c r="AAJ316" s="4"/>
      <c r="AAK316" s="4"/>
      <c r="AAL316" s="4"/>
      <c r="AAM316" s="4"/>
      <c r="AAN316" s="4"/>
      <c r="AAO316" s="4"/>
      <c r="AAP316" s="4"/>
      <c r="AAQ316" s="4"/>
      <c r="AAR316" s="4"/>
      <c r="AAS316" s="4"/>
      <c r="AAT316" s="4"/>
      <c r="AAU316" s="4"/>
      <c r="AAV316" s="4"/>
      <c r="AAW316" s="4"/>
      <c r="AAX316" s="4"/>
      <c r="AAY316" s="4"/>
      <c r="AAZ316" s="4"/>
      <c r="ABA316" s="4"/>
      <c r="ABB316" s="4"/>
      <c r="ABC316" s="4"/>
      <c r="ABD316" s="4"/>
      <c r="ABE316" s="4"/>
      <c r="ABF316" s="4"/>
      <c r="ABG316" s="4"/>
      <c r="ABH316" s="4"/>
      <c r="ABI316" s="4"/>
      <c r="ABJ316" s="4"/>
      <c r="ABK316" s="4"/>
      <c r="ABL316" s="4"/>
      <c r="ABM316" s="4"/>
      <c r="ABN316" s="4"/>
      <c r="ABO316" s="4"/>
      <c r="ABP316" s="4"/>
      <c r="ABQ316" s="4"/>
      <c r="ABR316" s="4"/>
      <c r="ABS316" s="4"/>
      <c r="ABT316" s="4"/>
      <c r="ABU316" s="4"/>
      <c r="ABV316" s="4"/>
      <c r="ABW316" s="4"/>
      <c r="ABX316" s="4"/>
      <c r="ABY316" s="4"/>
      <c r="ABZ316" s="4"/>
      <c r="ACA316" s="4"/>
      <c r="ACB316" s="4"/>
      <c r="ACC316" s="4"/>
      <c r="ACD316" s="4"/>
      <c r="ACE316" s="4"/>
      <c r="ACF316" s="4"/>
      <c r="ACG316" s="4"/>
      <c r="ACH316" s="4"/>
      <c r="ACI316" s="4"/>
      <c r="ACJ316" s="4"/>
      <c r="ACK316" s="4"/>
      <c r="ACL316" s="4"/>
      <c r="ACM316" s="4"/>
      <c r="ACN316" s="4"/>
      <c r="ACO316" s="4"/>
      <c r="ACP316" s="4"/>
      <c r="ACQ316" s="4"/>
      <c r="ACR316" s="4"/>
      <c r="ACS316" s="4"/>
      <c r="ACT316" s="4"/>
      <c r="ACU316" s="4"/>
      <c r="ACV316" s="4"/>
      <c r="ACW316" s="4"/>
      <c r="ACX316" s="4"/>
      <c r="ACY316" s="4"/>
      <c r="ACZ316" s="4"/>
      <c r="ADA316" s="4"/>
      <c r="ADB316" s="4"/>
      <c r="ADC316" s="4"/>
      <c r="ADD316" s="4"/>
      <c r="ADE316" s="4"/>
      <c r="ADF316" s="4"/>
      <c r="ADG316" s="4"/>
      <c r="ADH316" s="4"/>
      <c r="ADI316" s="4"/>
      <c r="ADJ316" s="4"/>
      <c r="ADK316" s="4"/>
      <c r="ADL316" s="4"/>
      <c r="ADM316" s="4"/>
      <c r="ADN316" s="4"/>
      <c r="ADO316" s="4"/>
      <c r="ADP316" s="4"/>
      <c r="ADQ316" s="4"/>
      <c r="ADR316" s="4"/>
      <c r="ADS316" s="4"/>
      <c r="ADT316" s="4"/>
      <c r="ADU316" s="4"/>
      <c r="ADV316" s="4"/>
      <c r="ADW316" s="4"/>
      <c r="ADX316" s="4"/>
      <c r="ADY316" s="4"/>
      <c r="ADZ316" s="4"/>
      <c r="AEA316" s="4"/>
      <c r="AEB316" s="4"/>
      <c r="AEC316" s="4"/>
      <c r="AED316" s="4"/>
      <c r="AEE316" s="4"/>
      <c r="AEF316" s="4"/>
      <c r="AEG316" s="4"/>
      <c r="AEH316" s="4"/>
      <c r="AEI316" s="4"/>
      <c r="AEJ316" s="4"/>
      <c r="AEK316" s="4"/>
      <c r="AEL316" s="4"/>
      <c r="AEM316" s="4"/>
      <c r="AEN316" s="4"/>
      <c r="AEO316" s="4"/>
      <c r="AEP316" s="4"/>
      <c r="AEQ316" s="4"/>
      <c r="AER316" s="4"/>
      <c r="AES316" s="4"/>
      <c r="AET316" s="4"/>
      <c r="AEU316" s="4"/>
      <c r="AEV316" s="4"/>
      <c r="AEW316" s="4"/>
      <c r="AEX316" s="4"/>
      <c r="AEY316" s="4"/>
      <c r="AEZ316" s="4"/>
      <c r="AFA316" s="4"/>
      <c r="AFB316" s="4"/>
      <c r="AFC316" s="4"/>
      <c r="AFD316" s="4"/>
      <c r="AFE316" s="4"/>
      <c r="AFF316" s="4"/>
      <c r="AFG316" s="4"/>
      <c r="AFH316" s="4"/>
      <c r="AFI316" s="4"/>
      <c r="AFJ316" s="4"/>
      <c r="AFK316" s="4"/>
      <c r="AFL316" s="4"/>
      <c r="AFM316" s="4"/>
      <c r="AFN316" s="4"/>
      <c r="AFO316" s="4"/>
      <c r="AFP316" s="4"/>
      <c r="AFQ316" s="4"/>
      <c r="AFR316" s="4"/>
      <c r="AFS316" s="4"/>
      <c r="AFT316" s="4"/>
      <c r="AFU316" s="4"/>
      <c r="AFV316" s="4"/>
      <c r="AFW316" s="4"/>
      <c r="AFX316" s="4"/>
      <c r="AFY316" s="4"/>
      <c r="AFZ316" s="4"/>
      <c r="AGA316" s="4"/>
      <c r="AGB316" s="4"/>
      <c r="AGC316" s="4"/>
      <c r="AGD316" s="4"/>
      <c r="AGE316" s="4"/>
      <c r="AGF316" s="4"/>
      <c r="AGG316" s="4"/>
      <c r="AGH316" s="4"/>
      <c r="AGI316" s="4"/>
      <c r="AGJ316" s="4"/>
      <c r="AGK316" s="4"/>
      <c r="AGL316" s="4"/>
      <c r="AGM316" s="4"/>
      <c r="AGN316" s="4"/>
      <c r="AGO316" s="4"/>
      <c r="AGP316" s="4"/>
      <c r="AGQ316" s="4"/>
      <c r="AGR316" s="4"/>
      <c r="AGS316" s="4"/>
      <c r="AGT316" s="4"/>
      <c r="AGU316" s="4"/>
      <c r="AGV316" s="4"/>
      <c r="AGW316" s="4"/>
      <c r="AGX316" s="4"/>
      <c r="AGY316" s="4"/>
      <c r="AGZ316" s="4"/>
      <c r="AHA316" s="4"/>
      <c r="AHB316" s="4"/>
      <c r="AHC316" s="4"/>
      <c r="AHD316" s="4"/>
      <c r="AHE316" s="4"/>
      <c r="AHF316" s="4"/>
      <c r="AHG316" s="4"/>
      <c r="AHH316" s="4"/>
      <c r="AHI316" s="4"/>
      <c r="AHJ316" s="4"/>
      <c r="AHK316" s="4"/>
      <c r="AHL316" s="4"/>
      <c r="AHM316" s="4"/>
      <c r="AHN316" s="4"/>
      <c r="AHO316" s="4"/>
      <c r="AHP316" s="4"/>
      <c r="AHQ316" s="4"/>
      <c r="AHR316" s="4"/>
      <c r="AHS316" s="4"/>
      <c r="AHT316" s="4"/>
      <c r="AHU316" s="4"/>
      <c r="AHV316" s="4"/>
      <c r="AHW316" s="4"/>
      <c r="AHX316" s="4"/>
      <c r="AHY316" s="4"/>
      <c r="AHZ316" s="4"/>
      <c r="AIA316" s="4"/>
      <c r="AIB316" s="4"/>
      <c r="AIC316" s="4"/>
      <c r="AID316" s="4"/>
      <c r="AIE316" s="4"/>
      <c r="AIF316" s="4"/>
      <c r="AIG316" s="4"/>
      <c r="AIH316" s="4"/>
      <c r="AII316" s="4"/>
      <c r="AIJ316" s="4"/>
      <c r="AIK316" s="4"/>
      <c r="AIL316" s="4"/>
      <c r="AIM316" s="4"/>
      <c r="AIN316" s="4"/>
      <c r="AIO316" s="4"/>
      <c r="AIP316" s="4"/>
      <c r="AIQ316" s="4"/>
      <c r="AIR316" s="4"/>
      <c r="AIS316" s="4"/>
      <c r="AIT316" s="4"/>
      <c r="AIU316" s="4"/>
      <c r="AIV316" s="4"/>
      <c r="AIW316" s="4"/>
      <c r="AIX316" s="4"/>
      <c r="AIY316" s="4"/>
      <c r="AIZ316" s="4"/>
      <c r="AJA316" s="4"/>
      <c r="AJB316" s="4"/>
      <c r="AJC316" s="4"/>
      <c r="AJD316" s="4"/>
      <c r="AJE316" s="4"/>
      <c r="AJF316" s="4"/>
      <c r="AJG316" s="4"/>
      <c r="AJH316" s="4"/>
      <c r="AJI316" s="4"/>
      <c r="AJJ316" s="4"/>
      <c r="AJK316" s="4"/>
      <c r="AJL316" s="4"/>
      <c r="AJM316" s="4"/>
      <c r="AJN316" s="4"/>
      <c r="AJO316" s="4"/>
      <c r="AJP316" s="4"/>
      <c r="AJQ316" s="4"/>
      <c r="AJR316" s="4"/>
      <c r="AJS316" s="4"/>
      <c r="AJT316" s="4"/>
      <c r="AJU316" s="4"/>
      <c r="AJV316" s="4"/>
      <c r="AJW316" s="4"/>
      <c r="AJX316" s="4"/>
      <c r="AJY316" s="4"/>
      <c r="AJZ316" s="4"/>
      <c r="AKA316" s="4"/>
      <c r="AKB316" s="4"/>
      <c r="AKC316" s="4"/>
      <c r="AKD316" s="4"/>
      <c r="AKE316" s="4"/>
      <c r="AKF316" s="4"/>
      <c r="AKG316" s="4"/>
      <c r="AKH316" s="4"/>
      <c r="AKI316" s="4"/>
      <c r="AKJ316" s="4"/>
      <c r="AKK316" s="4"/>
      <c r="AKL316" s="4"/>
      <c r="AKM316" s="4"/>
      <c r="AKN316" s="4"/>
      <c r="AKO316" s="4"/>
      <c r="AKP316" s="4"/>
      <c r="AKQ316" s="4"/>
      <c r="AKR316" s="4"/>
      <c r="AKS316" s="4"/>
      <c r="AKT316" s="4"/>
      <c r="AKU316" s="4"/>
      <c r="AKV316" s="4"/>
      <c r="AKW316" s="4"/>
      <c r="AKX316" s="4"/>
      <c r="AKY316" s="4"/>
      <c r="AKZ316" s="4"/>
      <c r="ALA316" s="4"/>
      <c r="ALB316" s="4"/>
      <c r="ALC316" s="4"/>
      <c r="ALD316" s="4"/>
      <c r="ALE316" s="4"/>
      <c r="ALF316" s="4"/>
      <c r="ALG316" s="4"/>
      <c r="ALH316" s="4"/>
      <c r="ALI316" s="4"/>
      <c r="ALJ316" s="4"/>
      <c r="ALK316" s="4"/>
      <c r="ALL316" s="4"/>
      <c r="ALM316" s="4"/>
      <c r="ALN316" s="4"/>
      <c r="ALO316" s="4"/>
      <c r="ALP316" s="4"/>
      <c r="ALQ316" s="4"/>
      <c r="ALR316" s="4"/>
      <c r="ALS316" s="4"/>
      <c r="ALT316" s="4"/>
      <c r="ALU316" s="4"/>
      <c r="ALV316" s="4"/>
      <c r="ALW316" s="4"/>
      <c r="ALX316" s="4"/>
      <c r="ALY316" s="4"/>
      <c r="ALZ316" s="4"/>
      <c r="AMA316" s="4"/>
      <c r="AMB316" s="4"/>
      <c r="AMC316" s="4"/>
      <c r="AMD316" s="4"/>
      <c r="AME316" s="4"/>
      <c r="AMF316" s="4"/>
      <c r="AMG316" s="4"/>
      <c r="AMH316" s="4"/>
      <c r="AMI316" s="4"/>
      <c r="AMJ316" s="4"/>
    </row>
    <row r="317" spans="1:1024" ht="17" customHeight="1">
      <c r="A317" s="19" t="s">
        <v>1347</v>
      </c>
      <c r="B317" s="3">
        <f t="shared" si="9"/>
        <v>34</v>
      </c>
      <c r="C317" s="3">
        <f>SUM(34)</f>
        <v>34</v>
      </c>
      <c r="E317" s="3">
        <v>0</v>
      </c>
    </row>
    <row r="318" spans="1:1024" ht="17" customHeight="1">
      <c r="A318" s="19" t="s">
        <v>1349</v>
      </c>
      <c r="B318" s="3">
        <f t="shared" si="9"/>
        <v>34</v>
      </c>
      <c r="C318" s="3">
        <f>SUM(34)</f>
        <v>34</v>
      </c>
      <c r="E318" s="3">
        <v>0</v>
      </c>
    </row>
    <row r="319" spans="1:1024" ht="17" customHeight="1">
      <c r="A319" s="19" t="s">
        <v>1350</v>
      </c>
      <c r="B319" s="3">
        <f t="shared" si="9"/>
        <v>34</v>
      </c>
      <c r="C319" s="3">
        <f>SUM(34)</f>
        <v>34</v>
      </c>
      <c r="E319" s="3">
        <v>0</v>
      </c>
    </row>
    <row r="320" spans="1:1024" ht="17" customHeight="1">
      <c r="A320" s="19" t="s">
        <v>1351</v>
      </c>
      <c r="B320" s="3">
        <f t="shared" si="9"/>
        <v>34</v>
      </c>
      <c r="C320" s="3">
        <f>SUM(34)</f>
        <v>34</v>
      </c>
      <c r="E320" s="3">
        <v>0</v>
      </c>
    </row>
    <row r="321" spans="1:1024" ht="17" customHeight="1">
      <c r="A321" s="19" t="s">
        <v>1256</v>
      </c>
      <c r="B321" s="3">
        <f t="shared" si="9"/>
        <v>33</v>
      </c>
      <c r="C321" s="3">
        <f t="shared" ref="C321:C337" si="12">SUM(0)</f>
        <v>0</v>
      </c>
      <c r="D321" s="3">
        <v>0</v>
      </c>
      <c r="E321" s="3">
        <v>0</v>
      </c>
      <c r="G321" s="4"/>
      <c r="K321" s="4">
        <v>33</v>
      </c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  <c r="KQ321" s="4"/>
      <c r="KR321" s="4"/>
      <c r="KS321" s="4"/>
      <c r="KT321" s="4"/>
      <c r="KU321" s="4"/>
      <c r="KV321" s="4"/>
      <c r="KW321" s="4"/>
      <c r="KX321" s="4"/>
      <c r="KY321" s="4"/>
      <c r="KZ321" s="4"/>
      <c r="LA321" s="4"/>
      <c r="LB321" s="4"/>
      <c r="LC321" s="4"/>
      <c r="LD321" s="4"/>
      <c r="LE321" s="4"/>
      <c r="LF321" s="4"/>
      <c r="LG321" s="4"/>
      <c r="LH321" s="4"/>
      <c r="LI321" s="4"/>
      <c r="LJ321" s="4"/>
      <c r="LK321" s="4"/>
      <c r="LL321" s="4"/>
      <c r="LM321" s="4"/>
      <c r="LN321" s="4"/>
      <c r="LO321" s="4"/>
      <c r="LP321" s="4"/>
      <c r="LQ321" s="4"/>
      <c r="LR321" s="4"/>
      <c r="LS321" s="4"/>
      <c r="LT321" s="4"/>
      <c r="LU321" s="4"/>
      <c r="LV321" s="4"/>
      <c r="LW321" s="4"/>
      <c r="LX321" s="4"/>
      <c r="LY321" s="4"/>
      <c r="LZ321" s="4"/>
      <c r="MA321" s="4"/>
      <c r="MB321" s="4"/>
      <c r="MC321" s="4"/>
      <c r="MD321" s="4"/>
      <c r="ME321" s="4"/>
      <c r="MF321" s="4"/>
      <c r="MG321" s="4"/>
      <c r="MH321" s="4"/>
      <c r="MI321" s="4"/>
      <c r="MJ321" s="4"/>
      <c r="MK321" s="4"/>
      <c r="ML321" s="4"/>
      <c r="MM321" s="4"/>
      <c r="MN321" s="4"/>
      <c r="MO321" s="4"/>
      <c r="MP321" s="4"/>
      <c r="MQ321" s="4"/>
      <c r="MR321" s="4"/>
      <c r="MS321" s="4"/>
      <c r="MT321" s="4"/>
      <c r="MU321" s="4"/>
      <c r="MV321" s="4"/>
      <c r="MW321" s="4"/>
      <c r="MX321" s="4"/>
      <c r="MY321" s="4"/>
      <c r="MZ321" s="4"/>
      <c r="NA321" s="4"/>
      <c r="NB321" s="4"/>
      <c r="NC321" s="4"/>
      <c r="ND321" s="4"/>
      <c r="NE321" s="4"/>
      <c r="NF321" s="4"/>
      <c r="NG321" s="4"/>
      <c r="NH321" s="4"/>
      <c r="NI321" s="4"/>
      <c r="NJ321" s="4"/>
      <c r="NK321" s="4"/>
      <c r="NL321" s="4"/>
      <c r="NM321" s="4"/>
      <c r="NN321" s="4"/>
      <c r="NO321" s="4"/>
      <c r="NP321" s="4"/>
      <c r="NQ321" s="4"/>
      <c r="NR321" s="4"/>
      <c r="NS321" s="4"/>
      <c r="NT321" s="4"/>
      <c r="NU321" s="4"/>
      <c r="NV321" s="4"/>
      <c r="NW321" s="4"/>
      <c r="NX321" s="4"/>
      <c r="NY321" s="4"/>
      <c r="NZ321" s="4"/>
      <c r="OA321" s="4"/>
      <c r="OB321" s="4"/>
      <c r="OC321" s="4"/>
      <c r="OD321" s="4"/>
      <c r="OE321" s="4"/>
      <c r="OF321" s="4"/>
      <c r="OG321" s="4"/>
      <c r="OH321" s="4"/>
      <c r="OI321" s="4"/>
      <c r="OJ321" s="4"/>
      <c r="OK321" s="4"/>
      <c r="OL321" s="4"/>
      <c r="OM321" s="4"/>
      <c r="ON321" s="4"/>
      <c r="OO321" s="4"/>
      <c r="OP321" s="4"/>
      <c r="OQ321" s="4"/>
      <c r="OR321" s="4"/>
      <c r="OS321" s="4"/>
      <c r="OT321" s="4"/>
      <c r="OU321" s="4"/>
      <c r="OV321" s="4"/>
      <c r="OW321" s="4"/>
      <c r="OX321" s="4"/>
      <c r="OY321" s="4"/>
      <c r="OZ321" s="4"/>
      <c r="PA321" s="4"/>
      <c r="PB321" s="4"/>
      <c r="PC321" s="4"/>
      <c r="PD321" s="4"/>
      <c r="PE321" s="4"/>
      <c r="PF321" s="4"/>
      <c r="PG321" s="4"/>
      <c r="PH321" s="4"/>
      <c r="PI321" s="4"/>
      <c r="PJ321" s="4"/>
      <c r="PK321" s="4"/>
      <c r="PL321" s="4"/>
      <c r="PM321" s="4"/>
      <c r="PN321" s="4"/>
      <c r="PO321" s="4"/>
      <c r="PP321" s="4"/>
      <c r="PQ321" s="4"/>
      <c r="PR321" s="4"/>
      <c r="PS321" s="4"/>
      <c r="PT321" s="4"/>
      <c r="PU321" s="4"/>
      <c r="PV321" s="4"/>
      <c r="PW321" s="4"/>
      <c r="PX321" s="4"/>
      <c r="PY321" s="4"/>
      <c r="PZ321" s="4"/>
      <c r="QA321" s="4"/>
      <c r="QB321" s="4"/>
      <c r="QC321" s="4"/>
      <c r="QD321" s="4"/>
      <c r="QE321" s="4"/>
      <c r="QF321" s="4"/>
      <c r="QG321" s="4"/>
      <c r="QH321" s="4"/>
      <c r="QI321" s="4"/>
      <c r="QJ321" s="4"/>
      <c r="QK321" s="4"/>
      <c r="QL321" s="4"/>
      <c r="QM321" s="4"/>
      <c r="QN321" s="4"/>
      <c r="QO321" s="4"/>
      <c r="QP321" s="4"/>
      <c r="QQ321" s="4"/>
      <c r="QR321" s="4"/>
      <c r="QS321" s="4"/>
      <c r="QT321" s="4"/>
      <c r="QU321" s="4"/>
      <c r="QV321" s="4"/>
      <c r="QW321" s="4"/>
      <c r="QX321" s="4"/>
      <c r="QY321" s="4"/>
      <c r="QZ321" s="4"/>
      <c r="RA321" s="4"/>
      <c r="RB321" s="4"/>
      <c r="RC321" s="4"/>
      <c r="RD321" s="4"/>
      <c r="RE321" s="4"/>
      <c r="RF321" s="4"/>
      <c r="RG321" s="4"/>
      <c r="RH321" s="4"/>
      <c r="RI321" s="4"/>
      <c r="RJ321" s="4"/>
      <c r="RK321" s="4"/>
      <c r="RL321" s="4"/>
      <c r="RM321" s="4"/>
      <c r="RN321" s="4"/>
      <c r="RO321" s="4"/>
      <c r="RP321" s="4"/>
      <c r="RQ321" s="4"/>
      <c r="RR321" s="4"/>
      <c r="RS321" s="4"/>
      <c r="RT321" s="4"/>
      <c r="RU321" s="4"/>
      <c r="RV321" s="4"/>
      <c r="RW321" s="4"/>
      <c r="RX321" s="4"/>
      <c r="RY321" s="4"/>
      <c r="RZ321" s="4"/>
      <c r="SA321" s="4"/>
      <c r="SB321" s="4"/>
      <c r="SC321" s="4"/>
      <c r="SD321" s="4"/>
      <c r="SE321" s="4"/>
      <c r="SF321" s="4"/>
      <c r="SG321" s="4"/>
      <c r="SH321" s="4"/>
      <c r="SI321" s="4"/>
      <c r="SJ321" s="4"/>
      <c r="SK321" s="4"/>
      <c r="SL321" s="4"/>
      <c r="SM321" s="4"/>
      <c r="SN321" s="4"/>
      <c r="SO321" s="4"/>
      <c r="SP321" s="4"/>
      <c r="SQ321" s="4"/>
      <c r="SR321" s="4"/>
      <c r="SS321" s="4"/>
      <c r="ST321" s="4"/>
      <c r="SU321" s="4"/>
      <c r="SV321" s="4"/>
      <c r="SW321" s="4"/>
      <c r="SX321" s="4"/>
      <c r="SY321" s="4"/>
      <c r="SZ321" s="4"/>
      <c r="TA321" s="4"/>
      <c r="TB321" s="4"/>
      <c r="TC321" s="4"/>
      <c r="TD321" s="4"/>
      <c r="TE321" s="4"/>
      <c r="TF321" s="4"/>
      <c r="TG321" s="4"/>
      <c r="TH321" s="4"/>
      <c r="TI321" s="4"/>
      <c r="TJ321" s="4"/>
      <c r="TK321" s="4"/>
      <c r="TL321" s="4"/>
      <c r="TM321" s="4"/>
      <c r="TN321" s="4"/>
      <c r="TO321" s="4"/>
      <c r="TP321" s="4"/>
      <c r="TQ321" s="4"/>
      <c r="TR321" s="4"/>
      <c r="TS321" s="4"/>
      <c r="TT321" s="4"/>
      <c r="TU321" s="4"/>
      <c r="TV321" s="4"/>
      <c r="TW321" s="4"/>
      <c r="TX321" s="4"/>
      <c r="TY321" s="4"/>
      <c r="TZ321" s="4"/>
      <c r="UA321" s="4"/>
      <c r="UB321" s="4"/>
      <c r="UC321" s="4"/>
      <c r="UD321" s="4"/>
      <c r="UE321" s="4"/>
      <c r="UF321" s="4"/>
      <c r="UG321" s="4"/>
      <c r="UH321" s="4"/>
      <c r="UI321" s="4"/>
      <c r="UJ321" s="4"/>
      <c r="UK321" s="4"/>
      <c r="UL321" s="4"/>
      <c r="UM321" s="4"/>
      <c r="UN321" s="4"/>
      <c r="UO321" s="4"/>
      <c r="UP321" s="4"/>
      <c r="UQ321" s="4"/>
      <c r="UR321" s="4"/>
      <c r="US321" s="4"/>
      <c r="UT321" s="4"/>
      <c r="UU321" s="4"/>
      <c r="UV321" s="4"/>
      <c r="UW321" s="4"/>
      <c r="UX321" s="4"/>
      <c r="UY321" s="4"/>
      <c r="UZ321" s="4"/>
      <c r="VA321" s="4"/>
      <c r="VB321" s="4"/>
      <c r="VC321" s="4"/>
      <c r="VD321" s="4"/>
      <c r="VE321" s="4"/>
      <c r="VF321" s="4"/>
      <c r="VG321" s="4"/>
      <c r="VH321" s="4"/>
      <c r="VI321" s="4"/>
      <c r="VJ321" s="4"/>
      <c r="VK321" s="4"/>
      <c r="VL321" s="4"/>
      <c r="VM321" s="4"/>
      <c r="VN321" s="4"/>
      <c r="VO321" s="4"/>
      <c r="VP321" s="4"/>
      <c r="VQ321" s="4"/>
      <c r="VR321" s="4"/>
      <c r="VS321" s="4"/>
      <c r="VT321" s="4"/>
      <c r="VU321" s="4"/>
      <c r="VV321" s="4"/>
      <c r="VW321" s="4"/>
      <c r="VX321" s="4"/>
      <c r="VY321" s="4"/>
      <c r="VZ321" s="4"/>
      <c r="WA321" s="4"/>
      <c r="WB321" s="4"/>
      <c r="WC321" s="4"/>
      <c r="WD321" s="4"/>
      <c r="WE321" s="4"/>
      <c r="WF321" s="4"/>
      <c r="WG321" s="4"/>
      <c r="WH321" s="4"/>
      <c r="WI321" s="4"/>
      <c r="WJ321" s="4"/>
      <c r="WK321" s="4"/>
      <c r="WL321" s="4"/>
      <c r="WM321" s="4"/>
      <c r="WN321" s="4"/>
      <c r="WO321" s="4"/>
      <c r="WP321" s="4"/>
      <c r="WQ321" s="4"/>
      <c r="WR321" s="4"/>
      <c r="WS321" s="4"/>
      <c r="WT321" s="4"/>
      <c r="WU321" s="4"/>
      <c r="WV321" s="4"/>
      <c r="WW321" s="4"/>
      <c r="WX321" s="4"/>
      <c r="WY321" s="4"/>
      <c r="WZ321" s="4"/>
      <c r="XA321" s="4"/>
      <c r="XB321" s="4"/>
      <c r="XC321" s="4"/>
      <c r="XD321" s="4"/>
      <c r="XE321" s="4"/>
      <c r="XF321" s="4"/>
      <c r="XG321" s="4"/>
      <c r="XH321" s="4"/>
      <c r="XI321" s="4"/>
      <c r="XJ321" s="4"/>
      <c r="XK321" s="4"/>
      <c r="XL321" s="4"/>
      <c r="XM321" s="4"/>
      <c r="XN321" s="4"/>
      <c r="XO321" s="4"/>
      <c r="XP321" s="4"/>
      <c r="XQ321" s="4"/>
      <c r="XR321" s="4"/>
      <c r="XS321" s="4"/>
      <c r="XT321" s="4"/>
      <c r="XU321" s="4"/>
      <c r="XV321" s="4"/>
      <c r="XW321" s="4"/>
      <c r="XX321" s="4"/>
      <c r="XY321" s="4"/>
      <c r="XZ321" s="4"/>
      <c r="YA321" s="4"/>
      <c r="YB321" s="4"/>
      <c r="YC321" s="4"/>
      <c r="YD321" s="4"/>
      <c r="YE321" s="4"/>
      <c r="YF321" s="4"/>
      <c r="YG321" s="4"/>
      <c r="YH321" s="4"/>
      <c r="YI321" s="4"/>
      <c r="YJ321" s="4"/>
      <c r="YK321" s="4"/>
      <c r="YL321" s="4"/>
      <c r="YM321" s="4"/>
      <c r="YN321" s="4"/>
      <c r="YO321" s="4"/>
      <c r="YP321" s="4"/>
      <c r="YQ321" s="4"/>
      <c r="YR321" s="4"/>
      <c r="YS321" s="4"/>
      <c r="YT321" s="4"/>
      <c r="YU321" s="4"/>
      <c r="YV321" s="4"/>
      <c r="YW321" s="4"/>
      <c r="YX321" s="4"/>
      <c r="YY321" s="4"/>
      <c r="YZ321" s="4"/>
      <c r="ZA321" s="4"/>
      <c r="ZB321" s="4"/>
      <c r="ZC321" s="4"/>
      <c r="ZD321" s="4"/>
      <c r="ZE321" s="4"/>
      <c r="ZF321" s="4"/>
      <c r="ZG321" s="4"/>
      <c r="ZH321" s="4"/>
      <c r="ZI321" s="4"/>
      <c r="ZJ321" s="4"/>
      <c r="ZK321" s="4"/>
      <c r="ZL321" s="4"/>
      <c r="ZM321" s="4"/>
      <c r="ZN321" s="4"/>
      <c r="ZO321" s="4"/>
      <c r="ZP321" s="4"/>
      <c r="ZQ321" s="4"/>
      <c r="ZR321" s="4"/>
      <c r="ZS321" s="4"/>
      <c r="ZT321" s="4"/>
      <c r="ZU321" s="4"/>
      <c r="ZV321" s="4"/>
      <c r="ZW321" s="4"/>
      <c r="ZX321" s="4"/>
      <c r="ZY321" s="4"/>
      <c r="ZZ321" s="4"/>
      <c r="AAA321" s="4"/>
      <c r="AAB321" s="4"/>
      <c r="AAC321" s="4"/>
      <c r="AAD321" s="4"/>
      <c r="AAE321" s="4"/>
      <c r="AAF321" s="4"/>
      <c r="AAG321" s="4"/>
      <c r="AAH321" s="4"/>
      <c r="AAI321" s="4"/>
      <c r="AAJ321" s="4"/>
      <c r="AAK321" s="4"/>
      <c r="AAL321" s="4"/>
      <c r="AAM321" s="4"/>
      <c r="AAN321" s="4"/>
      <c r="AAO321" s="4"/>
      <c r="AAP321" s="4"/>
      <c r="AAQ321" s="4"/>
      <c r="AAR321" s="4"/>
      <c r="AAS321" s="4"/>
      <c r="AAT321" s="4"/>
      <c r="AAU321" s="4"/>
      <c r="AAV321" s="4"/>
      <c r="AAW321" s="4"/>
      <c r="AAX321" s="4"/>
      <c r="AAY321" s="4"/>
      <c r="AAZ321" s="4"/>
      <c r="ABA321" s="4"/>
      <c r="ABB321" s="4"/>
      <c r="ABC321" s="4"/>
      <c r="ABD321" s="4"/>
      <c r="ABE321" s="4"/>
      <c r="ABF321" s="4"/>
      <c r="ABG321" s="4"/>
      <c r="ABH321" s="4"/>
      <c r="ABI321" s="4"/>
      <c r="ABJ321" s="4"/>
      <c r="ABK321" s="4"/>
      <c r="ABL321" s="4"/>
      <c r="ABM321" s="4"/>
      <c r="ABN321" s="4"/>
      <c r="ABO321" s="4"/>
      <c r="ABP321" s="4"/>
      <c r="ABQ321" s="4"/>
      <c r="ABR321" s="4"/>
      <c r="ABS321" s="4"/>
      <c r="ABT321" s="4"/>
      <c r="ABU321" s="4"/>
      <c r="ABV321" s="4"/>
      <c r="ABW321" s="4"/>
      <c r="ABX321" s="4"/>
      <c r="ABY321" s="4"/>
      <c r="ABZ321" s="4"/>
      <c r="ACA321" s="4"/>
      <c r="ACB321" s="4"/>
      <c r="ACC321" s="4"/>
      <c r="ACD321" s="4"/>
      <c r="ACE321" s="4"/>
      <c r="ACF321" s="4"/>
      <c r="ACG321" s="4"/>
      <c r="ACH321" s="4"/>
      <c r="ACI321" s="4"/>
      <c r="ACJ321" s="4"/>
      <c r="ACK321" s="4"/>
      <c r="ACL321" s="4"/>
      <c r="ACM321" s="4"/>
      <c r="ACN321" s="4"/>
      <c r="ACO321" s="4"/>
      <c r="ACP321" s="4"/>
      <c r="ACQ321" s="4"/>
      <c r="ACR321" s="4"/>
      <c r="ACS321" s="4"/>
      <c r="ACT321" s="4"/>
      <c r="ACU321" s="4"/>
      <c r="ACV321" s="4"/>
      <c r="ACW321" s="4"/>
      <c r="ACX321" s="4"/>
      <c r="ACY321" s="4"/>
      <c r="ACZ321" s="4"/>
      <c r="ADA321" s="4"/>
      <c r="ADB321" s="4"/>
      <c r="ADC321" s="4"/>
      <c r="ADD321" s="4"/>
      <c r="ADE321" s="4"/>
      <c r="ADF321" s="4"/>
      <c r="ADG321" s="4"/>
      <c r="ADH321" s="4"/>
      <c r="ADI321" s="4"/>
      <c r="ADJ321" s="4"/>
      <c r="ADK321" s="4"/>
      <c r="ADL321" s="4"/>
      <c r="ADM321" s="4"/>
      <c r="ADN321" s="4"/>
      <c r="ADO321" s="4"/>
      <c r="ADP321" s="4"/>
      <c r="ADQ321" s="4"/>
      <c r="ADR321" s="4"/>
      <c r="ADS321" s="4"/>
      <c r="ADT321" s="4"/>
      <c r="ADU321" s="4"/>
      <c r="ADV321" s="4"/>
      <c r="ADW321" s="4"/>
      <c r="ADX321" s="4"/>
      <c r="ADY321" s="4"/>
      <c r="ADZ321" s="4"/>
      <c r="AEA321" s="4"/>
      <c r="AEB321" s="4"/>
      <c r="AEC321" s="4"/>
      <c r="AED321" s="4"/>
      <c r="AEE321" s="4"/>
      <c r="AEF321" s="4"/>
      <c r="AEG321" s="4"/>
      <c r="AEH321" s="4"/>
      <c r="AEI321" s="4"/>
      <c r="AEJ321" s="4"/>
      <c r="AEK321" s="4"/>
      <c r="AEL321" s="4"/>
      <c r="AEM321" s="4"/>
      <c r="AEN321" s="4"/>
      <c r="AEO321" s="4"/>
      <c r="AEP321" s="4"/>
      <c r="AEQ321" s="4"/>
      <c r="AER321" s="4"/>
      <c r="AES321" s="4"/>
      <c r="AET321" s="4"/>
      <c r="AEU321" s="4"/>
      <c r="AEV321" s="4"/>
      <c r="AEW321" s="4"/>
      <c r="AEX321" s="4"/>
      <c r="AEY321" s="4"/>
      <c r="AEZ321" s="4"/>
      <c r="AFA321" s="4"/>
      <c r="AFB321" s="4"/>
      <c r="AFC321" s="4"/>
      <c r="AFD321" s="4"/>
      <c r="AFE321" s="4"/>
      <c r="AFF321" s="4"/>
      <c r="AFG321" s="4"/>
      <c r="AFH321" s="4"/>
      <c r="AFI321" s="4"/>
      <c r="AFJ321" s="4"/>
      <c r="AFK321" s="4"/>
      <c r="AFL321" s="4"/>
      <c r="AFM321" s="4"/>
      <c r="AFN321" s="4"/>
      <c r="AFO321" s="4"/>
      <c r="AFP321" s="4"/>
      <c r="AFQ321" s="4"/>
      <c r="AFR321" s="4"/>
      <c r="AFS321" s="4"/>
      <c r="AFT321" s="4"/>
      <c r="AFU321" s="4"/>
      <c r="AFV321" s="4"/>
      <c r="AFW321" s="4"/>
      <c r="AFX321" s="4"/>
      <c r="AFY321" s="4"/>
      <c r="AFZ321" s="4"/>
      <c r="AGA321" s="4"/>
      <c r="AGB321" s="4"/>
      <c r="AGC321" s="4"/>
      <c r="AGD321" s="4"/>
      <c r="AGE321" s="4"/>
      <c r="AGF321" s="4"/>
      <c r="AGG321" s="4"/>
      <c r="AGH321" s="4"/>
      <c r="AGI321" s="4"/>
      <c r="AGJ321" s="4"/>
      <c r="AGK321" s="4"/>
      <c r="AGL321" s="4"/>
      <c r="AGM321" s="4"/>
      <c r="AGN321" s="4"/>
      <c r="AGO321" s="4"/>
      <c r="AGP321" s="4"/>
      <c r="AGQ321" s="4"/>
      <c r="AGR321" s="4"/>
      <c r="AGS321" s="4"/>
      <c r="AGT321" s="4"/>
      <c r="AGU321" s="4"/>
      <c r="AGV321" s="4"/>
      <c r="AGW321" s="4"/>
      <c r="AGX321" s="4"/>
      <c r="AGY321" s="4"/>
      <c r="AGZ321" s="4"/>
      <c r="AHA321" s="4"/>
      <c r="AHB321" s="4"/>
      <c r="AHC321" s="4"/>
      <c r="AHD321" s="4"/>
      <c r="AHE321" s="4"/>
      <c r="AHF321" s="4"/>
      <c r="AHG321" s="4"/>
      <c r="AHH321" s="4"/>
      <c r="AHI321" s="4"/>
      <c r="AHJ321" s="4"/>
      <c r="AHK321" s="4"/>
      <c r="AHL321" s="4"/>
      <c r="AHM321" s="4"/>
      <c r="AHN321" s="4"/>
      <c r="AHO321" s="4"/>
      <c r="AHP321" s="4"/>
      <c r="AHQ321" s="4"/>
      <c r="AHR321" s="4"/>
      <c r="AHS321" s="4"/>
      <c r="AHT321" s="4"/>
      <c r="AHU321" s="4"/>
      <c r="AHV321" s="4"/>
      <c r="AHW321" s="4"/>
      <c r="AHX321" s="4"/>
      <c r="AHY321" s="4"/>
      <c r="AHZ321" s="4"/>
      <c r="AIA321" s="4"/>
      <c r="AIB321" s="4"/>
      <c r="AIC321" s="4"/>
      <c r="AID321" s="4"/>
      <c r="AIE321" s="4"/>
      <c r="AIF321" s="4"/>
      <c r="AIG321" s="4"/>
      <c r="AIH321" s="4"/>
      <c r="AII321" s="4"/>
      <c r="AIJ321" s="4"/>
      <c r="AIK321" s="4"/>
      <c r="AIL321" s="4"/>
      <c r="AIM321" s="4"/>
      <c r="AIN321" s="4"/>
      <c r="AIO321" s="4"/>
      <c r="AIP321" s="4"/>
      <c r="AIQ321" s="4"/>
      <c r="AIR321" s="4"/>
      <c r="AIS321" s="4"/>
      <c r="AIT321" s="4"/>
      <c r="AIU321" s="4"/>
      <c r="AIV321" s="4"/>
      <c r="AIW321" s="4"/>
      <c r="AIX321" s="4"/>
      <c r="AIY321" s="4"/>
      <c r="AIZ321" s="4"/>
      <c r="AJA321" s="4"/>
      <c r="AJB321" s="4"/>
      <c r="AJC321" s="4"/>
      <c r="AJD321" s="4"/>
      <c r="AJE321" s="4"/>
      <c r="AJF321" s="4"/>
      <c r="AJG321" s="4"/>
      <c r="AJH321" s="4"/>
      <c r="AJI321" s="4"/>
      <c r="AJJ321" s="4"/>
      <c r="AJK321" s="4"/>
      <c r="AJL321" s="4"/>
      <c r="AJM321" s="4"/>
      <c r="AJN321" s="4"/>
      <c r="AJO321" s="4"/>
      <c r="AJP321" s="4"/>
      <c r="AJQ321" s="4"/>
      <c r="AJR321" s="4"/>
      <c r="AJS321" s="4"/>
      <c r="AJT321" s="4"/>
      <c r="AJU321" s="4"/>
      <c r="AJV321" s="4"/>
      <c r="AJW321" s="4"/>
      <c r="AJX321" s="4"/>
      <c r="AJY321" s="4"/>
      <c r="AJZ321" s="4"/>
      <c r="AKA321" s="4"/>
      <c r="AKB321" s="4"/>
      <c r="AKC321" s="4"/>
      <c r="AKD321" s="4"/>
      <c r="AKE321" s="4"/>
      <c r="AKF321" s="4"/>
      <c r="AKG321" s="4"/>
      <c r="AKH321" s="4"/>
      <c r="AKI321" s="4"/>
      <c r="AKJ321" s="4"/>
      <c r="AKK321" s="4"/>
      <c r="AKL321" s="4"/>
      <c r="AKM321" s="4"/>
      <c r="AKN321" s="4"/>
      <c r="AKO321" s="4"/>
      <c r="AKP321" s="4"/>
      <c r="AKQ321" s="4"/>
      <c r="AKR321" s="4"/>
      <c r="AKS321" s="4"/>
      <c r="AKT321" s="4"/>
      <c r="AKU321" s="4"/>
      <c r="AKV321" s="4"/>
      <c r="AKW321" s="4"/>
      <c r="AKX321" s="4"/>
      <c r="AKY321" s="4"/>
      <c r="AKZ321" s="4"/>
      <c r="ALA321" s="4"/>
      <c r="ALB321" s="4"/>
      <c r="ALC321" s="4"/>
      <c r="ALD321" s="4"/>
      <c r="ALE321" s="4"/>
      <c r="ALF321" s="4"/>
      <c r="ALG321" s="4"/>
      <c r="ALH321" s="4"/>
      <c r="ALI321" s="4"/>
      <c r="ALJ321" s="4"/>
      <c r="ALK321" s="4"/>
      <c r="ALL321" s="4"/>
      <c r="ALM321" s="4"/>
      <c r="ALN321" s="4"/>
      <c r="ALO321" s="4"/>
      <c r="ALP321" s="4"/>
      <c r="ALQ321" s="4"/>
      <c r="ALR321" s="4"/>
      <c r="ALS321" s="4"/>
      <c r="ALT321" s="4"/>
      <c r="ALU321" s="4"/>
      <c r="ALV321" s="4"/>
      <c r="ALW321" s="4"/>
      <c r="ALX321" s="4"/>
      <c r="ALY321" s="4"/>
      <c r="ALZ321" s="4"/>
      <c r="AMA321" s="4"/>
      <c r="AMB321" s="4"/>
      <c r="AMC321" s="4"/>
      <c r="AMD321" s="4"/>
      <c r="AME321" s="4"/>
      <c r="AMF321" s="4"/>
      <c r="AMG321" s="4"/>
      <c r="AMH321" s="4"/>
      <c r="AMI321" s="4"/>
      <c r="AMJ321" s="4"/>
    </row>
    <row r="322" spans="1:1024" ht="17" customHeight="1">
      <c r="A322" s="19" t="s">
        <v>1257</v>
      </c>
      <c r="B322" s="3">
        <f t="shared" ref="B322:B385" si="13">SUM(C322:V322)</f>
        <v>33</v>
      </c>
      <c r="C322" s="3">
        <f t="shared" si="12"/>
        <v>0</v>
      </c>
      <c r="D322" s="3">
        <v>0</v>
      </c>
      <c r="E322" s="3">
        <v>0</v>
      </c>
      <c r="G322" s="4"/>
      <c r="K322" s="4">
        <v>33</v>
      </c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  <c r="KQ322" s="4"/>
      <c r="KR322" s="4"/>
      <c r="KS322" s="4"/>
      <c r="KT322" s="4"/>
      <c r="KU322" s="4"/>
      <c r="KV322" s="4"/>
      <c r="KW322" s="4"/>
      <c r="KX322" s="4"/>
      <c r="KY322" s="4"/>
      <c r="KZ322" s="4"/>
      <c r="LA322" s="4"/>
      <c r="LB322" s="4"/>
      <c r="LC322" s="4"/>
      <c r="LD322" s="4"/>
      <c r="LE322" s="4"/>
      <c r="LF322" s="4"/>
      <c r="LG322" s="4"/>
      <c r="LH322" s="4"/>
      <c r="LI322" s="4"/>
      <c r="LJ322" s="4"/>
      <c r="LK322" s="4"/>
      <c r="LL322" s="4"/>
      <c r="LM322" s="4"/>
      <c r="LN322" s="4"/>
      <c r="LO322" s="4"/>
      <c r="LP322" s="4"/>
      <c r="LQ322" s="4"/>
      <c r="LR322" s="4"/>
      <c r="LS322" s="4"/>
      <c r="LT322" s="4"/>
      <c r="LU322" s="4"/>
      <c r="LV322" s="4"/>
      <c r="LW322" s="4"/>
      <c r="LX322" s="4"/>
      <c r="LY322" s="4"/>
      <c r="LZ322" s="4"/>
      <c r="MA322" s="4"/>
      <c r="MB322" s="4"/>
      <c r="MC322" s="4"/>
      <c r="MD322" s="4"/>
      <c r="ME322" s="4"/>
      <c r="MF322" s="4"/>
      <c r="MG322" s="4"/>
      <c r="MH322" s="4"/>
      <c r="MI322" s="4"/>
      <c r="MJ322" s="4"/>
      <c r="MK322" s="4"/>
      <c r="ML322" s="4"/>
      <c r="MM322" s="4"/>
      <c r="MN322" s="4"/>
      <c r="MO322" s="4"/>
      <c r="MP322" s="4"/>
      <c r="MQ322" s="4"/>
      <c r="MR322" s="4"/>
      <c r="MS322" s="4"/>
      <c r="MT322" s="4"/>
      <c r="MU322" s="4"/>
      <c r="MV322" s="4"/>
      <c r="MW322" s="4"/>
      <c r="MX322" s="4"/>
      <c r="MY322" s="4"/>
      <c r="MZ322" s="4"/>
      <c r="NA322" s="4"/>
      <c r="NB322" s="4"/>
      <c r="NC322" s="4"/>
      <c r="ND322" s="4"/>
      <c r="NE322" s="4"/>
      <c r="NF322" s="4"/>
      <c r="NG322" s="4"/>
      <c r="NH322" s="4"/>
      <c r="NI322" s="4"/>
      <c r="NJ322" s="4"/>
      <c r="NK322" s="4"/>
      <c r="NL322" s="4"/>
      <c r="NM322" s="4"/>
      <c r="NN322" s="4"/>
      <c r="NO322" s="4"/>
      <c r="NP322" s="4"/>
      <c r="NQ322" s="4"/>
      <c r="NR322" s="4"/>
      <c r="NS322" s="4"/>
      <c r="NT322" s="4"/>
      <c r="NU322" s="4"/>
      <c r="NV322" s="4"/>
      <c r="NW322" s="4"/>
      <c r="NX322" s="4"/>
      <c r="NY322" s="4"/>
      <c r="NZ322" s="4"/>
      <c r="OA322" s="4"/>
      <c r="OB322" s="4"/>
      <c r="OC322" s="4"/>
      <c r="OD322" s="4"/>
      <c r="OE322" s="4"/>
      <c r="OF322" s="4"/>
      <c r="OG322" s="4"/>
      <c r="OH322" s="4"/>
      <c r="OI322" s="4"/>
      <c r="OJ322" s="4"/>
      <c r="OK322" s="4"/>
      <c r="OL322" s="4"/>
      <c r="OM322" s="4"/>
      <c r="ON322" s="4"/>
      <c r="OO322" s="4"/>
      <c r="OP322" s="4"/>
      <c r="OQ322" s="4"/>
      <c r="OR322" s="4"/>
      <c r="OS322" s="4"/>
      <c r="OT322" s="4"/>
      <c r="OU322" s="4"/>
      <c r="OV322" s="4"/>
      <c r="OW322" s="4"/>
      <c r="OX322" s="4"/>
      <c r="OY322" s="4"/>
      <c r="OZ322" s="4"/>
      <c r="PA322" s="4"/>
      <c r="PB322" s="4"/>
      <c r="PC322" s="4"/>
      <c r="PD322" s="4"/>
      <c r="PE322" s="4"/>
      <c r="PF322" s="4"/>
      <c r="PG322" s="4"/>
      <c r="PH322" s="4"/>
      <c r="PI322" s="4"/>
      <c r="PJ322" s="4"/>
      <c r="PK322" s="4"/>
      <c r="PL322" s="4"/>
      <c r="PM322" s="4"/>
      <c r="PN322" s="4"/>
      <c r="PO322" s="4"/>
      <c r="PP322" s="4"/>
      <c r="PQ322" s="4"/>
      <c r="PR322" s="4"/>
      <c r="PS322" s="4"/>
      <c r="PT322" s="4"/>
      <c r="PU322" s="4"/>
      <c r="PV322" s="4"/>
      <c r="PW322" s="4"/>
      <c r="PX322" s="4"/>
      <c r="PY322" s="4"/>
      <c r="PZ322" s="4"/>
      <c r="QA322" s="4"/>
      <c r="QB322" s="4"/>
      <c r="QC322" s="4"/>
      <c r="QD322" s="4"/>
      <c r="QE322" s="4"/>
      <c r="QF322" s="4"/>
      <c r="QG322" s="4"/>
      <c r="QH322" s="4"/>
      <c r="QI322" s="4"/>
      <c r="QJ322" s="4"/>
      <c r="QK322" s="4"/>
      <c r="QL322" s="4"/>
      <c r="QM322" s="4"/>
      <c r="QN322" s="4"/>
      <c r="QO322" s="4"/>
      <c r="QP322" s="4"/>
      <c r="QQ322" s="4"/>
      <c r="QR322" s="4"/>
      <c r="QS322" s="4"/>
      <c r="QT322" s="4"/>
      <c r="QU322" s="4"/>
      <c r="QV322" s="4"/>
      <c r="QW322" s="4"/>
      <c r="QX322" s="4"/>
      <c r="QY322" s="4"/>
      <c r="QZ322" s="4"/>
      <c r="RA322" s="4"/>
      <c r="RB322" s="4"/>
      <c r="RC322" s="4"/>
      <c r="RD322" s="4"/>
      <c r="RE322" s="4"/>
      <c r="RF322" s="4"/>
      <c r="RG322" s="4"/>
      <c r="RH322" s="4"/>
      <c r="RI322" s="4"/>
      <c r="RJ322" s="4"/>
      <c r="RK322" s="4"/>
      <c r="RL322" s="4"/>
      <c r="RM322" s="4"/>
      <c r="RN322" s="4"/>
      <c r="RO322" s="4"/>
      <c r="RP322" s="4"/>
      <c r="RQ322" s="4"/>
      <c r="RR322" s="4"/>
      <c r="RS322" s="4"/>
      <c r="RT322" s="4"/>
      <c r="RU322" s="4"/>
      <c r="RV322" s="4"/>
      <c r="RW322" s="4"/>
      <c r="RX322" s="4"/>
      <c r="RY322" s="4"/>
      <c r="RZ322" s="4"/>
      <c r="SA322" s="4"/>
      <c r="SB322" s="4"/>
      <c r="SC322" s="4"/>
      <c r="SD322" s="4"/>
      <c r="SE322" s="4"/>
      <c r="SF322" s="4"/>
      <c r="SG322" s="4"/>
      <c r="SH322" s="4"/>
      <c r="SI322" s="4"/>
      <c r="SJ322" s="4"/>
      <c r="SK322" s="4"/>
      <c r="SL322" s="4"/>
      <c r="SM322" s="4"/>
      <c r="SN322" s="4"/>
      <c r="SO322" s="4"/>
      <c r="SP322" s="4"/>
      <c r="SQ322" s="4"/>
      <c r="SR322" s="4"/>
      <c r="SS322" s="4"/>
      <c r="ST322" s="4"/>
      <c r="SU322" s="4"/>
      <c r="SV322" s="4"/>
      <c r="SW322" s="4"/>
      <c r="SX322" s="4"/>
      <c r="SY322" s="4"/>
      <c r="SZ322" s="4"/>
      <c r="TA322" s="4"/>
      <c r="TB322" s="4"/>
      <c r="TC322" s="4"/>
      <c r="TD322" s="4"/>
      <c r="TE322" s="4"/>
      <c r="TF322" s="4"/>
      <c r="TG322" s="4"/>
      <c r="TH322" s="4"/>
      <c r="TI322" s="4"/>
      <c r="TJ322" s="4"/>
      <c r="TK322" s="4"/>
      <c r="TL322" s="4"/>
      <c r="TM322" s="4"/>
      <c r="TN322" s="4"/>
      <c r="TO322" s="4"/>
      <c r="TP322" s="4"/>
      <c r="TQ322" s="4"/>
      <c r="TR322" s="4"/>
      <c r="TS322" s="4"/>
      <c r="TT322" s="4"/>
      <c r="TU322" s="4"/>
      <c r="TV322" s="4"/>
      <c r="TW322" s="4"/>
      <c r="TX322" s="4"/>
      <c r="TY322" s="4"/>
      <c r="TZ322" s="4"/>
      <c r="UA322" s="4"/>
      <c r="UB322" s="4"/>
      <c r="UC322" s="4"/>
      <c r="UD322" s="4"/>
      <c r="UE322" s="4"/>
      <c r="UF322" s="4"/>
      <c r="UG322" s="4"/>
      <c r="UH322" s="4"/>
      <c r="UI322" s="4"/>
      <c r="UJ322" s="4"/>
      <c r="UK322" s="4"/>
      <c r="UL322" s="4"/>
      <c r="UM322" s="4"/>
      <c r="UN322" s="4"/>
      <c r="UO322" s="4"/>
      <c r="UP322" s="4"/>
      <c r="UQ322" s="4"/>
      <c r="UR322" s="4"/>
      <c r="US322" s="4"/>
      <c r="UT322" s="4"/>
      <c r="UU322" s="4"/>
      <c r="UV322" s="4"/>
      <c r="UW322" s="4"/>
      <c r="UX322" s="4"/>
      <c r="UY322" s="4"/>
      <c r="UZ322" s="4"/>
      <c r="VA322" s="4"/>
      <c r="VB322" s="4"/>
      <c r="VC322" s="4"/>
      <c r="VD322" s="4"/>
      <c r="VE322" s="4"/>
      <c r="VF322" s="4"/>
      <c r="VG322" s="4"/>
      <c r="VH322" s="4"/>
      <c r="VI322" s="4"/>
      <c r="VJ322" s="4"/>
      <c r="VK322" s="4"/>
      <c r="VL322" s="4"/>
      <c r="VM322" s="4"/>
      <c r="VN322" s="4"/>
      <c r="VO322" s="4"/>
      <c r="VP322" s="4"/>
      <c r="VQ322" s="4"/>
      <c r="VR322" s="4"/>
      <c r="VS322" s="4"/>
      <c r="VT322" s="4"/>
      <c r="VU322" s="4"/>
      <c r="VV322" s="4"/>
      <c r="VW322" s="4"/>
      <c r="VX322" s="4"/>
      <c r="VY322" s="4"/>
      <c r="VZ322" s="4"/>
      <c r="WA322" s="4"/>
      <c r="WB322" s="4"/>
      <c r="WC322" s="4"/>
      <c r="WD322" s="4"/>
      <c r="WE322" s="4"/>
      <c r="WF322" s="4"/>
      <c r="WG322" s="4"/>
      <c r="WH322" s="4"/>
      <c r="WI322" s="4"/>
      <c r="WJ322" s="4"/>
      <c r="WK322" s="4"/>
      <c r="WL322" s="4"/>
      <c r="WM322" s="4"/>
      <c r="WN322" s="4"/>
      <c r="WO322" s="4"/>
      <c r="WP322" s="4"/>
      <c r="WQ322" s="4"/>
      <c r="WR322" s="4"/>
      <c r="WS322" s="4"/>
      <c r="WT322" s="4"/>
      <c r="WU322" s="4"/>
      <c r="WV322" s="4"/>
      <c r="WW322" s="4"/>
      <c r="WX322" s="4"/>
      <c r="WY322" s="4"/>
      <c r="WZ322" s="4"/>
      <c r="XA322" s="4"/>
      <c r="XB322" s="4"/>
      <c r="XC322" s="4"/>
      <c r="XD322" s="4"/>
      <c r="XE322" s="4"/>
      <c r="XF322" s="4"/>
      <c r="XG322" s="4"/>
      <c r="XH322" s="4"/>
      <c r="XI322" s="4"/>
      <c r="XJ322" s="4"/>
      <c r="XK322" s="4"/>
      <c r="XL322" s="4"/>
      <c r="XM322" s="4"/>
      <c r="XN322" s="4"/>
      <c r="XO322" s="4"/>
      <c r="XP322" s="4"/>
      <c r="XQ322" s="4"/>
      <c r="XR322" s="4"/>
      <c r="XS322" s="4"/>
      <c r="XT322" s="4"/>
      <c r="XU322" s="4"/>
      <c r="XV322" s="4"/>
      <c r="XW322" s="4"/>
      <c r="XX322" s="4"/>
      <c r="XY322" s="4"/>
      <c r="XZ322" s="4"/>
      <c r="YA322" s="4"/>
      <c r="YB322" s="4"/>
      <c r="YC322" s="4"/>
      <c r="YD322" s="4"/>
      <c r="YE322" s="4"/>
      <c r="YF322" s="4"/>
      <c r="YG322" s="4"/>
      <c r="YH322" s="4"/>
      <c r="YI322" s="4"/>
      <c r="YJ322" s="4"/>
      <c r="YK322" s="4"/>
      <c r="YL322" s="4"/>
      <c r="YM322" s="4"/>
      <c r="YN322" s="4"/>
      <c r="YO322" s="4"/>
      <c r="YP322" s="4"/>
      <c r="YQ322" s="4"/>
      <c r="YR322" s="4"/>
      <c r="YS322" s="4"/>
      <c r="YT322" s="4"/>
      <c r="YU322" s="4"/>
      <c r="YV322" s="4"/>
      <c r="YW322" s="4"/>
      <c r="YX322" s="4"/>
      <c r="YY322" s="4"/>
      <c r="YZ322" s="4"/>
      <c r="ZA322" s="4"/>
      <c r="ZB322" s="4"/>
      <c r="ZC322" s="4"/>
      <c r="ZD322" s="4"/>
      <c r="ZE322" s="4"/>
      <c r="ZF322" s="4"/>
      <c r="ZG322" s="4"/>
      <c r="ZH322" s="4"/>
      <c r="ZI322" s="4"/>
      <c r="ZJ322" s="4"/>
      <c r="ZK322" s="4"/>
      <c r="ZL322" s="4"/>
      <c r="ZM322" s="4"/>
      <c r="ZN322" s="4"/>
      <c r="ZO322" s="4"/>
      <c r="ZP322" s="4"/>
      <c r="ZQ322" s="4"/>
      <c r="ZR322" s="4"/>
      <c r="ZS322" s="4"/>
      <c r="ZT322" s="4"/>
      <c r="ZU322" s="4"/>
      <c r="ZV322" s="4"/>
      <c r="ZW322" s="4"/>
      <c r="ZX322" s="4"/>
      <c r="ZY322" s="4"/>
      <c r="ZZ322" s="4"/>
      <c r="AAA322" s="4"/>
      <c r="AAB322" s="4"/>
      <c r="AAC322" s="4"/>
      <c r="AAD322" s="4"/>
      <c r="AAE322" s="4"/>
      <c r="AAF322" s="4"/>
      <c r="AAG322" s="4"/>
      <c r="AAH322" s="4"/>
      <c r="AAI322" s="4"/>
      <c r="AAJ322" s="4"/>
      <c r="AAK322" s="4"/>
      <c r="AAL322" s="4"/>
      <c r="AAM322" s="4"/>
      <c r="AAN322" s="4"/>
      <c r="AAO322" s="4"/>
      <c r="AAP322" s="4"/>
      <c r="AAQ322" s="4"/>
      <c r="AAR322" s="4"/>
      <c r="AAS322" s="4"/>
      <c r="AAT322" s="4"/>
      <c r="AAU322" s="4"/>
      <c r="AAV322" s="4"/>
      <c r="AAW322" s="4"/>
      <c r="AAX322" s="4"/>
      <c r="AAY322" s="4"/>
      <c r="AAZ322" s="4"/>
      <c r="ABA322" s="4"/>
      <c r="ABB322" s="4"/>
      <c r="ABC322" s="4"/>
      <c r="ABD322" s="4"/>
      <c r="ABE322" s="4"/>
      <c r="ABF322" s="4"/>
      <c r="ABG322" s="4"/>
      <c r="ABH322" s="4"/>
      <c r="ABI322" s="4"/>
      <c r="ABJ322" s="4"/>
      <c r="ABK322" s="4"/>
      <c r="ABL322" s="4"/>
      <c r="ABM322" s="4"/>
      <c r="ABN322" s="4"/>
      <c r="ABO322" s="4"/>
      <c r="ABP322" s="4"/>
      <c r="ABQ322" s="4"/>
      <c r="ABR322" s="4"/>
      <c r="ABS322" s="4"/>
      <c r="ABT322" s="4"/>
      <c r="ABU322" s="4"/>
      <c r="ABV322" s="4"/>
      <c r="ABW322" s="4"/>
      <c r="ABX322" s="4"/>
      <c r="ABY322" s="4"/>
      <c r="ABZ322" s="4"/>
      <c r="ACA322" s="4"/>
      <c r="ACB322" s="4"/>
      <c r="ACC322" s="4"/>
      <c r="ACD322" s="4"/>
      <c r="ACE322" s="4"/>
      <c r="ACF322" s="4"/>
      <c r="ACG322" s="4"/>
      <c r="ACH322" s="4"/>
      <c r="ACI322" s="4"/>
      <c r="ACJ322" s="4"/>
      <c r="ACK322" s="4"/>
      <c r="ACL322" s="4"/>
      <c r="ACM322" s="4"/>
      <c r="ACN322" s="4"/>
      <c r="ACO322" s="4"/>
      <c r="ACP322" s="4"/>
      <c r="ACQ322" s="4"/>
      <c r="ACR322" s="4"/>
      <c r="ACS322" s="4"/>
      <c r="ACT322" s="4"/>
      <c r="ACU322" s="4"/>
      <c r="ACV322" s="4"/>
      <c r="ACW322" s="4"/>
      <c r="ACX322" s="4"/>
      <c r="ACY322" s="4"/>
      <c r="ACZ322" s="4"/>
      <c r="ADA322" s="4"/>
      <c r="ADB322" s="4"/>
      <c r="ADC322" s="4"/>
      <c r="ADD322" s="4"/>
      <c r="ADE322" s="4"/>
      <c r="ADF322" s="4"/>
      <c r="ADG322" s="4"/>
      <c r="ADH322" s="4"/>
      <c r="ADI322" s="4"/>
      <c r="ADJ322" s="4"/>
      <c r="ADK322" s="4"/>
      <c r="ADL322" s="4"/>
      <c r="ADM322" s="4"/>
      <c r="ADN322" s="4"/>
      <c r="ADO322" s="4"/>
      <c r="ADP322" s="4"/>
      <c r="ADQ322" s="4"/>
      <c r="ADR322" s="4"/>
      <c r="ADS322" s="4"/>
      <c r="ADT322" s="4"/>
      <c r="ADU322" s="4"/>
      <c r="ADV322" s="4"/>
      <c r="ADW322" s="4"/>
      <c r="ADX322" s="4"/>
      <c r="ADY322" s="4"/>
      <c r="ADZ322" s="4"/>
      <c r="AEA322" s="4"/>
      <c r="AEB322" s="4"/>
      <c r="AEC322" s="4"/>
      <c r="AED322" s="4"/>
      <c r="AEE322" s="4"/>
      <c r="AEF322" s="4"/>
      <c r="AEG322" s="4"/>
      <c r="AEH322" s="4"/>
      <c r="AEI322" s="4"/>
      <c r="AEJ322" s="4"/>
      <c r="AEK322" s="4"/>
      <c r="AEL322" s="4"/>
      <c r="AEM322" s="4"/>
      <c r="AEN322" s="4"/>
      <c r="AEO322" s="4"/>
      <c r="AEP322" s="4"/>
      <c r="AEQ322" s="4"/>
      <c r="AER322" s="4"/>
      <c r="AES322" s="4"/>
      <c r="AET322" s="4"/>
      <c r="AEU322" s="4"/>
      <c r="AEV322" s="4"/>
      <c r="AEW322" s="4"/>
      <c r="AEX322" s="4"/>
      <c r="AEY322" s="4"/>
      <c r="AEZ322" s="4"/>
      <c r="AFA322" s="4"/>
      <c r="AFB322" s="4"/>
      <c r="AFC322" s="4"/>
      <c r="AFD322" s="4"/>
      <c r="AFE322" s="4"/>
      <c r="AFF322" s="4"/>
      <c r="AFG322" s="4"/>
      <c r="AFH322" s="4"/>
      <c r="AFI322" s="4"/>
      <c r="AFJ322" s="4"/>
      <c r="AFK322" s="4"/>
      <c r="AFL322" s="4"/>
      <c r="AFM322" s="4"/>
      <c r="AFN322" s="4"/>
      <c r="AFO322" s="4"/>
      <c r="AFP322" s="4"/>
      <c r="AFQ322" s="4"/>
      <c r="AFR322" s="4"/>
      <c r="AFS322" s="4"/>
      <c r="AFT322" s="4"/>
      <c r="AFU322" s="4"/>
      <c r="AFV322" s="4"/>
      <c r="AFW322" s="4"/>
      <c r="AFX322" s="4"/>
      <c r="AFY322" s="4"/>
      <c r="AFZ322" s="4"/>
      <c r="AGA322" s="4"/>
      <c r="AGB322" s="4"/>
      <c r="AGC322" s="4"/>
      <c r="AGD322" s="4"/>
      <c r="AGE322" s="4"/>
      <c r="AGF322" s="4"/>
      <c r="AGG322" s="4"/>
      <c r="AGH322" s="4"/>
      <c r="AGI322" s="4"/>
      <c r="AGJ322" s="4"/>
      <c r="AGK322" s="4"/>
      <c r="AGL322" s="4"/>
      <c r="AGM322" s="4"/>
      <c r="AGN322" s="4"/>
      <c r="AGO322" s="4"/>
      <c r="AGP322" s="4"/>
      <c r="AGQ322" s="4"/>
      <c r="AGR322" s="4"/>
      <c r="AGS322" s="4"/>
      <c r="AGT322" s="4"/>
      <c r="AGU322" s="4"/>
      <c r="AGV322" s="4"/>
      <c r="AGW322" s="4"/>
      <c r="AGX322" s="4"/>
      <c r="AGY322" s="4"/>
      <c r="AGZ322" s="4"/>
      <c r="AHA322" s="4"/>
      <c r="AHB322" s="4"/>
      <c r="AHC322" s="4"/>
      <c r="AHD322" s="4"/>
      <c r="AHE322" s="4"/>
      <c r="AHF322" s="4"/>
      <c r="AHG322" s="4"/>
      <c r="AHH322" s="4"/>
      <c r="AHI322" s="4"/>
      <c r="AHJ322" s="4"/>
      <c r="AHK322" s="4"/>
      <c r="AHL322" s="4"/>
      <c r="AHM322" s="4"/>
      <c r="AHN322" s="4"/>
      <c r="AHO322" s="4"/>
      <c r="AHP322" s="4"/>
      <c r="AHQ322" s="4"/>
      <c r="AHR322" s="4"/>
      <c r="AHS322" s="4"/>
      <c r="AHT322" s="4"/>
      <c r="AHU322" s="4"/>
      <c r="AHV322" s="4"/>
      <c r="AHW322" s="4"/>
      <c r="AHX322" s="4"/>
      <c r="AHY322" s="4"/>
      <c r="AHZ322" s="4"/>
      <c r="AIA322" s="4"/>
      <c r="AIB322" s="4"/>
      <c r="AIC322" s="4"/>
      <c r="AID322" s="4"/>
      <c r="AIE322" s="4"/>
      <c r="AIF322" s="4"/>
      <c r="AIG322" s="4"/>
      <c r="AIH322" s="4"/>
      <c r="AII322" s="4"/>
      <c r="AIJ322" s="4"/>
      <c r="AIK322" s="4"/>
      <c r="AIL322" s="4"/>
      <c r="AIM322" s="4"/>
      <c r="AIN322" s="4"/>
      <c r="AIO322" s="4"/>
      <c r="AIP322" s="4"/>
      <c r="AIQ322" s="4"/>
      <c r="AIR322" s="4"/>
      <c r="AIS322" s="4"/>
      <c r="AIT322" s="4"/>
      <c r="AIU322" s="4"/>
      <c r="AIV322" s="4"/>
      <c r="AIW322" s="4"/>
      <c r="AIX322" s="4"/>
      <c r="AIY322" s="4"/>
      <c r="AIZ322" s="4"/>
      <c r="AJA322" s="4"/>
      <c r="AJB322" s="4"/>
      <c r="AJC322" s="4"/>
      <c r="AJD322" s="4"/>
      <c r="AJE322" s="4"/>
      <c r="AJF322" s="4"/>
      <c r="AJG322" s="4"/>
      <c r="AJH322" s="4"/>
      <c r="AJI322" s="4"/>
      <c r="AJJ322" s="4"/>
      <c r="AJK322" s="4"/>
      <c r="AJL322" s="4"/>
      <c r="AJM322" s="4"/>
      <c r="AJN322" s="4"/>
      <c r="AJO322" s="4"/>
      <c r="AJP322" s="4"/>
      <c r="AJQ322" s="4"/>
      <c r="AJR322" s="4"/>
      <c r="AJS322" s="4"/>
      <c r="AJT322" s="4"/>
      <c r="AJU322" s="4"/>
      <c r="AJV322" s="4"/>
      <c r="AJW322" s="4"/>
      <c r="AJX322" s="4"/>
      <c r="AJY322" s="4"/>
      <c r="AJZ322" s="4"/>
      <c r="AKA322" s="4"/>
      <c r="AKB322" s="4"/>
      <c r="AKC322" s="4"/>
      <c r="AKD322" s="4"/>
      <c r="AKE322" s="4"/>
      <c r="AKF322" s="4"/>
      <c r="AKG322" s="4"/>
      <c r="AKH322" s="4"/>
      <c r="AKI322" s="4"/>
      <c r="AKJ322" s="4"/>
      <c r="AKK322" s="4"/>
      <c r="AKL322" s="4"/>
      <c r="AKM322" s="4"/>
      <c r="AKN322" s="4"/>
      <c r="AKO322" s="4"/>
      <c r="AKP322" s="4"/>
      <c r="AKQ322" s="4"/>
      <c r="AKR322" s="4"/>
      <c r="AKS322" s="4"/>
      <c r="AKT322" s="4"/>
      <c r="AKU322" s="4"/>
      <c r="AKV322" s="4"/>
      <c r="AKW322" s="4"/>
      <c r="AKX322" s="4"/>
      <c r="AKY322" s="4"/>
      <c r="AKZ322" s="4"/>
      <c r="ALA322" s="4"/>
      <c r="ALB322" s="4"/>
      <c r="ALC322" s="4"/>
      <c r="ALD322" s="4"/>
      <c r="ALE322" s="4"/>
      <c r="ALF322" s="4"/>
      <c r="ALG322" s="4"/>
      <c r="ALH322" s="4"/>
      <c r="ALI322" s="4"/>
      <c r="ALJ322" s="4"/>
      <c r="ALK322" s="4"/>
      <c r="ALL322" s="4"/>
      <c r="ALM322" s="4"/>
      <c r="ALN322" s="4"/>
      <c r="ALO322" s="4"/>
      <c r="ALP322" s="4"/>
      <c r="ALQ322" s="4"/>
      <c r="ALR322" s="4"/>
      <c r="ALS322" s="4"/>
      <c r="ALT322" s="4"/>
      <c r="ALU322" s="4"/>
      <c r="ALV322" s="4"/>
      <c r="ALW322" s="4"/>
      <c r="ALX322" s="4"/>
      <c r="ALY322" s="4"/>
      <c r="ALZ322" s="4"/>
      <c r="AMA322" s="4"/>
      <c r="AMB322" s="4"/>
      <c r="AMC322" s="4"/>
      <c r="AMD322" s="4"/>
      <c r="AME322" s="4"/>
      <c r="AMF322" s="4"/>
      <c r="AMG322" s="4"/>
      <c r="AMH322" s="4"/>
      <c r="AMI322" s="4"/>
      <c r="AMJ322" s="4"/>
    </row>
    <row r="323" spans="1:1024" ht="17" customHeight="1">
      <c r="A323" s="19" t="s">
        <v>1258</v>
      </c>
      <c r="B323" s="3">
        <f t="shared" si="13"/>
        <v>33</v>
      </c>
      <c r="C323" s="3">
        <f t="shared" si="12"/>
        <v>0</v>
      </c>
      <c r="D323" s="3">
        <v>0</v>
      </c>
      <c r="E323" s="3">
        <v>0</v>
      </c>
      <c r="F323" s="4">
        <f>SUM(33)</f>
        <v>33</v>
      </c>
      <c r="G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  <c r="KR323" s="4"/>
      <c r="KS323" s="4"/>
      <c r="KT323" s="4"/>
      <c r="KU323" s="4"/>
      <c r="KV323" s="4"/>
      <c r="KW323" s="4"/>
      <c r="KX323" s="4"/>
      <c r="KY323" s="4"/>
      <c r="KZ323" s="4"/>
      <c r="LA323" s="4"/>
      <c r="LB323" s="4"/>
      <c r="LC323" s="4"/>
      <c r="LD323" s="4"/>
      <c r="LE323" s="4"/>
      <c r="LF323" s="4"/>
      <c r="LG323" s="4"/>
      <c r="LH323" s="4"/>
      <c r="LI323" s="4"/>
      <c r="LJ323" s="4"/>
      <c r="LK323" s="4"/>
      <c r="LL323" s="4"/>
      <c r="LM323" s="4"/>
      <c r="LN323" s="4"/>
      <c r="LO323" s="4"/>
      <c r="LP323" s="4"/>
      <c r="LQ323" s="4"/>
      <c r="LR323" s="4"/>
      <c r="LS323" s="4"/>
      <c r="LT323" s="4"/>
      <c r="LU323" s="4"/>
      <c r="LV323" s="4"/>
      <c r="LW323" s="4"/>
      <c r="LX323" s="4"/>
      <c r="LY323" s="4"/>
      <c r="LZ323" s="4"/>
      <c r="MA323" s="4"/>
      <c r="MB323" s="4"/>
      <c r="MC323" s="4"/>
      <c r="MD323" s="4"/>
      <c r="ME323" s="4"/>
      <c r="MF323" s="4"/>
      <c r="MG323" s="4"/>
      <c r="MH323" s="4"/>
      <c r="MI323" s="4"/>
      <c r="MJ323" s="4"/>
      <c r="MK323" s="4"/>
      <c r="ML323" s="4"/>
      <c r="MM323" s="4"/>
      <c r="MN323" s="4"/>
      <c r="MO323" s="4"/>
      <c r="MP323" s="4"/>
      <c r="MQ323" s="4"/>
      <c r="MR323" s="4"/>
      <c r="MS323" s="4"/>
      <c r="MT323" s="4"/>
      <c r="MU323" s="4"/>
      <c r="MV323" s="4"/>
      <c r="MW323" s="4"/>
      <c r="MX323" s="4"/>
      <c r="MY323" s="4"/>
      <c r="MZ323" s="4"/>
      <c r="NA323" s="4"/>
      <c r="NB323" s="4"/>
      <c r="NC323" s="4"/>
      <c r="ND323" s="4"/>
      <c r="NE323" s="4"/>
      <c r="NF323" s="4"/>
      <c r="NG323" s="4"/>
      <c r="NH323" s="4"/>
      <c r="NI323" s="4"/>
      <c r="NJ323" s="4"/>
      <c r="NK323" s="4"/>
      <c r="NL323" s="4"/>
      <c r="NM323" s="4"/>
      <c r="NN323" s="4"/>
      <c r="NO323" s="4"/>
      <c r="NP323" s="4"/>
      <c r="NQ323" s="4"/>
      <c r="NR323" s="4"/>
      <c r="NS323" s="4"/>
      <c r="NT323" s="4"/>
      <c r="NU323" s="4"/>
      <c r="NV323" s="4"/>
      <c r="NW323" s="4"/>
      <c r="NX323" s="4"/>
      <c r="NY323" s="4"/>
      <c r="NZ323" s="4"/>
      <c r="OA323" s="4"/>
      <c r="OB323" s="4"/>
      <c r="OC323" s="4"/>
      <c r="OD323" s="4"/>
      <c r="OE323" s="4"/>
      <c r="OF323" s="4"/>
      <c r="OG323" s="4"/>
      <c r="OH323" s="4"/>
      <c r="OI323" s="4"/>
      <c r="OJ323" s="4"/>
      <c r="OK323" s="4"/>
      <c r="OL323" s="4"/>
      <c r="OM323" s="4"/>
      <c r="ON323" s="4"/>
      <c r="OO323" s="4"/>
      <c r="OP323" s="4"/>
      <c r="OQ323" s="4"/>
      <c r="OR323" s="4"/>
      <c r="OS323" s="4"/>
      <c r="OT323" s="4"/>
      <c r="OU323" s="4"/>
      <c r="OV323" s="4"/>
      <c r="OW323" s="4"/>
      <c r="OX323" s="4"/>
      <c r="OY323" s="4"/>
      <c r="OZ323" s="4"/>
      <c r="PA323" s="4"/>
      <c r="PB323" s="4"/>
      <c r="PC323" s="4"/>
      <c r="PD323" s="4"/>
      <c r="PE323" s="4"/>
      <c r="PF323" s="4"/>
      <c r="PG323" s="4"/>
      <c r="PH323" s="4"/>
      <c r="PI323" s="4"/>
      <c r="PJ323" s="4"/>
      <c r="PK323" s="4"/>
      <c r="PL323" s="4"/>
      <c r="PM323" s="4"/>
      <c r="PN323" s="4"/>
      <c r="PO323" s="4"/>
      <c r="PP323" s="4"/>
      <c r="PQ323" s="4"/>
      <c r="PR323" s="4"/>
      <c r="PS323" s="4"/>
      <c r="PT323" s="4"/>
      <c r="PU323" s="4"/>
      <c r="PV323" s="4"/>
      <c r="PW323" s="4"/>
      <c r="PX323" s="4"/>
      <c r="PY323" s="4"/>
      <c r="PZ323" s="4"/>
      <c r="QA323" s="4"/>
      <c r="QB323" s="4"/>
      <c r="QC323" s="4"/>
      <c r="QD323" s="4"/>
      <c r="QE323" s="4"/>
      <c r="QF323" s="4"/>
      <c r="QG323" s="4"/>
      <c r="QH323" s="4"/>
      <c r="QI323" s="4"/>
      <c r="QJ323" s="4"/>
      <c r="QK323" s="4"/>
      <c r="QL323" s="4"/>
      <c r="QM323" s="4"/>
      <c r="QN323" s="4"/>
      <c r="QO323" s="4"/>
      <c r="QP323" s="4"/>
      <c r="QQ323" s="4"/>
      <c r="QR323" s="4"/>
      <c r="QS323" s="4"/>
      <c r="QT323" s="4"/>
      <c r="QU323" s="4"/>
      <c r="QV323" s="4"/>
      <c r="QW323" s="4"/>
      <c r="QX323" s="4"/>
      <c r="QY323" s="4"/>
      <c r="QZ323" s="4"/>
      <c r="RA323" s="4"/>
      <c r="RB323" s="4"/>
      <c r="RC323" s="4"/>
      <c r="RD323" s="4"/>
      <c r="RE323" s="4"/>
      <c r="RF323" s="4"/>
      <c r="RG323" s="4"/>
      <c r="RH323" s="4"/>
      <c r="RI323" s="4"/>
      <c r="RJ323" s="4"/>
      <c r="RK323" s="4"/>
      <c r="RL323" s="4"/>
      <c r="RM323" s="4"/>
      <c r="RN323" s="4"/>
      <c r="RO323" s="4"/>
      <c r="RP323" s="4"/>
      <c r="RQ323" s="4"/>
      <c r="RR323" s="4"/>
      <c r="RS323" s="4"/>
      <c r="RT323" s="4"/>
      <c r="RU323" s="4"/>
      <c r="RV323" s="4"/>
      <c r="RW323" s="4"/>
      <c r="RX323" s="4"/>
      <c r="RY323" s="4"/>
      <c r="RZ323" s="4"/>
      <c r="SA323" s="4"/>
      <c r="SB323" s="4"/>
      <c r="SC323" s="4"/>
      <c r="SD323" s="4"/>
      <c r="SE323" s="4"/>
      <c r="SF323" s="4"/>
      <c r="SG323" s="4"/>
      <c r="SH323" s="4"/>
      <c r="SI323" s="4"/>
      <c r="SJ323" s="4"/>
      <c r="SK323" s="4"/>
      <c r="SL323" s="4"/>
      <c r="SM323" s="4"/>
      <c r="SN323" s="4"/>
      <c r="SO323" s="4"/>
      <c r="SP323" s="4"/>
      <c r="SQ323" s="4"/>
      <c r="SR323" s="4"/>
      <c r="SS323" s="4"/>
      <c r="ST323" s="4"/>
      <c r="SU323" s="4"/>
      <c r="SV323" s="4"/>
      <c r="SW323" s="4"/>
      <c r="SX323" s="4"/>
      <c r="SY323" s="4"/>
      <c r="SZ323" s="4"/>
      <c r="TA323" s="4"/>
      <c r="TB323" s="4"/>
      <c r="TC323" s="4"/>
      <c r="TD323" s="4"/>
      <c r="TE323" s="4"/>
      <c r="TF323" s="4"/>
      <c r="TG323" s="4"/>
      <c r="TH323" s="4"/>
      <c r="TI323" s="4"/>
      <c r="TJ323" s="4"/>
      <c r="TK323" s="4"/>
      <c r="TL323" s="4"/>
      <c r="TM323" s="4"/>
      <c r="TN323" s="4"/>
      <c r="TO323" s="4"/>
      <c r="TP323" s="4"/>
      <c r="TQ323" s="4"/>
      <c r="TR323" s="4"/>
      <c r="TS323" s="4"/>
      <c r="TT323" s="4"/>
      <c r="TU323" s="4"/>
      <c r="TV323" s="4"/>
      <c r="TW323" s="4"/>
      <c r="TX323" s="4"/>
      <c r="TY323" s="4"/>
      <c r="TZ323" s="4"/>
      <c r="UA323" s="4"/>
      <c r="UB323" s="4"/>
      <c r="UC323" s="4"/>
      <c r="UD323" s="4"/>
      <c r="UE323" s="4"/>
      <c r="UF323" s="4"/>
      <c r="UG323" s="4"/>
      <c r="UH323" s="4"/>
      <c r="UI323" s="4"/>
      <c r="UJ323" s="4"/>
      <c r="UK323" s="4"/>
      <c r="UL323" s="4"/>
      <c r="UM323" s="4"/>
      <c r="UN323" s="4"/>
      <c r="UO323" s="4"/>
      <c r="UP323" s="4"/>
      <c r="UQ323" s="4"/>
      <c r="UR323" s="4"/>
      <c r="US323" s="4"/>
      <c r="UT323" s="4"/>
      <c r="UU323" s="4"/>
      <c r="UV323" s="4"/>
      <c r="UW323" s="4"/>
      <c r="UX323" s="4"/>
      <c r="UY323" s="4"/>
      <c r="UZ323" s="4"/>
      <c r="VA323" s="4"/>
      <c r="VB323" s="4"/>
      <c r="VC323" s="4"/>
      <c r="VD323" s="4"/>
      <c r="VE323" s="4"/>
      <c r="VF323" s="4"/>
      <c r="VG323" s="4"/>
      <c r="VH323" s="4"/>
      <c r="VI323" s="4"/>
      <c r="VJ323" s="4"/>
      <c r="VK323" s="4"/>
      <c r="VL323" s="4"/>
      <c r="VM323" s="4"/>
      <c r="VN323" s="4"/>
      <c r="VO323" s="4"/>
      <c r="VP323" s="4"/>
      <c r="VQ323" s="4"/>
      <c r="VR323" s="4"/>
      <c r="VS323" s="4"/>
      <c r="VT323" s="4"/>
      <c r="VU323" s="4"/>
      <c r="VV323" s="4"/>
      <c r="VW323" s="4"/>
      <c r="VX323" s="4"/>
      <c r="VY323" s="4"/>
      <c r="VZ323" s="4"/>
      <c r="WA323" s="4"/>
      <c r="WB323" s="4"/>
      <c r="WC323" s="4"/>
      <c r="WD323" s="4"/>
      <c r="WE323" s="4"/>
      <c r="WF323" s="4"/>
      <c r="WG323" s="4"/>
      <c r="WH323" s="4"/>
      <c r="WI323" s="4"/>
      <c r="WJ323" s="4"/>
      <c r="WK323" s="4"/>
      <c r="WL323" s="4"/>
      <c r="WM323" s="4"/>
      <c r="WN323" s="4"/>
      <c r="WO323" s="4"/>
      <c r="WP323" s="4"/>
      <c r="WQ323" s="4"/>
      <c r="WR323" s="4"/>
      <c r="WS323" s="4"/>
      <c r="WT323" s="4"/>
      <c r="WU323" s="4"/>
      <c r="WV323" s="4"/>
      <c r="WW323" s="4"/>
      <c r="WX323" s="4"/>
      <c r="WY323" s="4"/>
      <c r="WZ323" s="4"/>
      <c r="XA323" s="4"/>
      <c r="XB323" s="4"/>
      <c r="XC323" s="4"/>
      <c r="XD323" s="4"/>
      <c r="XE323" s="4"/>
      <c r="XF323" s="4"/>
      <c r="XG323" s="4"/>
      <c r="XH323" s="4"/>
      <c r="XI323" s="4"/>
      <c r="XJ323" s="4"/>
      <c r="XK323" s="4"/>
      <c r="XL323" s="4"/>
      <c r="XM323" s="4"/>
      <c r="XN323" s="4"/>
      <c r="XO323" s="4"/>
      <c r="XP323" s="4"/>
      <c r="XQ323" s="4"/>
      <c r="XR323" s="4"/>
      <c r="XS323" s="4"/>
      <c r="XT323" s="4"/>
      <c r="XU323" s="4"/>
      <c r="XV323" s="4"/>
      <c r="XW323" s="4"/>
      <c r="XX323" s="4"/>
      <c r="XY323" s="4"/>
      <c r="XZ323" s="4"/>
      <c r="YA323" s="4"/>
      <c r="YB323" s="4"/>
      <c r="YC323" s="4"/>
      <c r="YD323" s="4"/>
      <c r="YE323" s="4"/>
      <c r="YF323" s="4"/>
      <c r="YG323" s="4"/>
      <c r="YH323" s="4"/>
      <c r="YI323" s="4"/>
      <c r="YJ323" s="4"/>
      <c r="YK323" s="4"/>
      <c r="YL323" s="4"/>
      <c r="YM323" s="4"/>
      <c r="YN323" s="4"/>
      <c r="YO323" s="4"/>
      <c r="YP323" s="4"/>
      <c r="YQ323" s="4"/>
      <c r="YR323" s="4"/>
      <c r="YS323" s="4"/>
      <c r="YT323" s="4"/>
      <c r="YU323" s="4"/>
      <c r="YV323" s="4"/>
      <c r="YW323" s="4"/>
      <c r="YX323" s="4"/>
      <c r="YY323" s="4"/>
      <c r="YZ323" s="4"/>
      <c r="ZA323" s="4"/>
      <c r="ZB323" s="4"/>
      <c r="ZC323" s="4"/>
      <c r="ZD323" s="4"/>
      <c r="ZE323" s="4"/>
      <c r="ZF323" s="4"/>
      <c r="ZG323" s="4"/>
      <c r="ZH323" s="4"/>
      <c r="ZI323" s="4"/>
      <c r="ZJ323" s="4"/>
      <c r="ZK323" s="4"/>
      <c r="ZL323" s="4"/>
      <c r="ZM323" s="4"/>
      <c r="ZN323" s="4"/>
      <c r="ZO323" s="4"/>
      <c r="ZP323" s="4"/>
      <c r="ZQ323" s="4"/>
      <c r="ZR323" s="4"/>
      <c r="ZS323" s="4"/>
      <c r="ZT323" s="4"/>
      <c r="ZU323" s="4"/>
      <c r="ZV323" s="4"/>
      <c r="ZW323" s="4"/>
      <c r="ZX323" s="4"/>
      <c r="ZY323" s="4"/>
      <c r="ZZ323" s="4"/>
      <c r="AAA323" s="4"/>
      <c r="AAB323" s="4"/>
      <c r="AAC323" s="4"/>
      <c r="AAD323" s="4"/>
      <c r="AAE323" s="4"/>
      <c r="AAF323" s="4"/>
      <c r="AAG323" s="4"/>
      <c r="AAH323" s="4"/>
      <c r="AAI323" s="4"/>
      <c r="AAJ323" s="4"/>
      <c r="AAK323" s="4"/>
      <c r="AAL323" s="4"/>
      <c r="AAM323" s="4"/>
      <c r="AAN323" s="4"/>
      <c r="AAO323" s="4"/>
      <c r="AAP323" s="4"/>
      <c r="AAQ323" s="4"/>
      <c r="AAR323" s="4"/>
      <c r="AAS323" s="4"/>
      <c r="AAT323" s="4"/>
      <c r="AAU323" s="4"/>
      <c r="AAV323" s="4"/>
      <c r="AAW323" s="4"/>
      <c r="AAX323" s="4"/>
      <c r="AAY323" s="4"/>
      <c r="AAZ323" s="4"/>
      <c r="ABA323" s="4"/>
      <c r="ABB323" s="4"/>
      <c r="ABC323" s="4"/>
      <c r="ABD323" s="4"/>
      <c r="ABE323" s="4"/>
      <c r="ABF323" s="4"/>
      <c r="ABG323" s="4"/>
      <c r="ABH323" s="4"/>
      <c r="ABI323" s="4"/>
      <c r="ABJ323" s="4"/>
      <c r="ABK323" s="4"/>
      <c r="ABL323" s="4"/>
      <c r="ABM323" s="4"/>
      <c r="ABN323" s="4"/>
      <c r="ABO323" s="4"/>
      <c r="ABP323" s="4"/>
      <c r="ABQ323" s="4"/>
      <c r="ABR323" s="4"/>
      <c r="ABS323" s="4"/>
      <c r="ABT323" s="4"/>
      <c r="ABU323" s="4"/>
      <c r="ABV323" s="4"/>
      <c r="ABW323" s="4"/>
      <c r="ABX323" s="4"/>
      <c r="ABY323" s="4"/>
      <c r="ABZ323" s="4"/>
      <c r="ACA323" s="4"/>
      <c r="ACB323" s="4"/>
      <c r="ACC323" s="4"/>
      <c r="ACD323" s="4"/>
      <c r="ACE323" s="4"/>
      <c r="ACF323" s="4"/>
      <c r="ACG323" s="4"/>
      <c r="ACH323" s="4"/>
      <c r="ACI323" s="4"/>
      <c r="ACJ323" s="4"/>
      <c r="ACK323" s="4"/>
      <c r="ACL323" s="4"/>
      <c r="ACM323" s="4"/>
      <c r="ACN323" s="4"/>
      <c r="ACO323" s="4"/>
      <c r="ACP323" s="4"/>
      <c r="ACQ323" s="4"/>
      <c r="ACR323" s="4"/>
      <c r="ACS323" s="4"/>
      <c r="ACT323" s="4"/>
      <c r="ACU323" s="4"/>
      <c r="ACV323" s="4"/>
      <c r="ACW323" s="4"/>
      <c r="ACX323" s="4"/>
      <c r="ACY323" s="4"/>
      <c r="ACZ323" s="4"/>
      <c r="ADA323" s="4"/>
      <c r="ADB323" s="4"/>
      <c r="ADC323" s="4"/>
      <c r="ADD323" s="4"/>
      <c r="ADE323" s="4"/>
      <c r="ADF323" s="4"/>
      <c r="ADG323" s="4"/>
      <c r="ADH323" s="4"/>
      <c r="ADI323" s="4"/>
      <c r="ADJ323" s="4"/>
      <c r="ADK323" s="4"/>
      <c r="ADL323" s="4"/>
      <c r="ADM323" s="4"/>
      <c r="ADN323" s="4"/>
      <c r="ADO323" s="4"/>
      <c r="ADP323" s="4"/>
      <c r="ADQ323" s="4"/>
      <c r="ADR323" s="4"/>
      <c r="ADS323" s="4"/>
      <c r="ADT323" s="4"/>
      <c r="ADU323" s="4"/>
      <c r="ADV323" s="4"/>
      <c r="ADW323" s="4"/>
      <c r="ADX323" s="4"/>
      <c r="ADY323" s="4"/>
      <c r="ADZ323" s="4"/>
      <c r="AEA323" s="4"/>
      <c r="AEB323" s="4"/>
      <c r="AEC323" s="4"/>
      <c r="AED323" s="4"/>
      <c r="AEE323" s="4"/>
      <c r="AEF323" s="4"/>
      <c r="AEG323" s="4"/>
      <c r="AEH323" s="4"/>
      <c r="AEI323" s="4"/>
      <c r="AEJ323" s="4"/>
      <c r="AEK323" s="4"/>
      <c r="AEL323" s="4"/>
      <c r="AEM323" s="4"/>
      <c r="AEN323" s="4"/>
      <c r="AEO323" s="4"/>
      <c r="AEP323" s="4"/>
      <c r="AEQ323" s="4"/>
      <c r="AER323" s="4"/>
      <c r="AES323" s="4"/>
      <c r="AET323" s="4"/>
      <c r="AEU323" s="4"/>
      <c r="AEV323" s="4"/>
      <c r="AEW323" s="4"/>
      <c r="AEX323" s="4"/>
      <c r="AEY323" s="4"/>
      <c r="AEZ323" s="4"/>
      <c r="AFA323" s="4"/>
      <c r="AFB323" s="4"/>
      <c r="AFC323" s="4"/>
      <c r="AFD323" s="4"/>
      <c r="AFE323" s="4"/>
      <c r="AFF323" s="4"/>
      <c r="AFG323" s="4"/>
      <c r="AFH323" s="4"/>
      <c r="AFI323" s="4"/>
      <c r="AFJ323" s="4"/>
      <c r="AFK323" s="4"/>
      <c r="AFL323" s="4"/>
      <c r="AFM323" s="4"/>
      <c r="AFN323" s="4"/>
      <c r="AFO323" s="4"/>
      <c r="AFP323" s="4"/>
      <c r="AFQ323" s="4"/>
      <c r="AFR323" s="4"/>
      <c r="AFS323" s="4"/>
      <c r="AFT323" s="4"/>
      <c r="AFU323" s="4"/>
      <c r="AFV323" s="4"/>
      <c r="AFW323" s="4"/>
      <c r="AFX323" s="4"/>
      <c r="AFY323" s="4"/>
      <c r="AFZ323" s="4"/>
      <c r="AGA323" s="4"/>
      <c r="AGB323" s="4"/>
      <c r="AGC323" s="4"/>
      <c r="AGD323" s="4"/>
      <c r="AGE323" s="4"/>
      <c r="AGF323" s="4"/>
      <c r="AGG323" s="4"/>
      <c r="AGH323" s="4"/>
      <c r="AGI323" s="4"/>
      <c r="AGJ323" s="4"/>
      <c r="AGK323" s="4"/>
      <c r="AGL323" s="4"/>
      <c r="AGM323" s="4"/>
      <c r="AGN323" s="4"/>
      <c r="AGO323" s="4"/>
      <c r="AGP323" s="4"/>
      <c r="AGQ323" s="4"/>
      <c r="AGR323" s="4"/>
      <c r="AGS323" s="4"/>
      <c r="AGT323" s="4"/>
      <c r="AGU323" s="4"/>
      <c r="AGV323" s="4"/>
      <c r="AGW323" s="4"/>
      <c r="AGX323" s="4"/>
      <c r="AGY323" s="4"/>
      <c r="AGZ323" s="4"/>
      <c r="AHA323" s="4"/>
      <c r="AHB323" s="4"/>
      <c r="AHC323" s="4"/>
      <c r="AHD323" s="4"/>
      <c r="AHE323" s="4"/>
      <c r="AHF323" s="4"/>
      <c r="AHG323" s="4"/>
      <c r="AHH323" s="4"/>
      <c r="AHI323" s="4"/>
      <c r="AHJ323" s="4"/>
      <c r="AHK323" s="4"/>
      <c r="AHL323" s="4"/>
      <c r="AHM323" s="4"/>
      <c r="AHN323" s="4"/>
      <c r="AHO323" s="4"/>
      <c r="AHP323" s="4"/>
      <c r="AHQ323" s="4"/>
      <c r="AHR323" s="4"/>
      <c r="AHS323" s="4"/>
      <c r="AHT323" s="4"/>
      <c r="AHU323" s="4"/>
      <c r="AHV323" s="4"/>
      <c r="AHW323" s="4"/>
      <c r="AHX323" s="4"/>
      <c r="AHY323" s="4"/>
      <c r="AHZ323" s="4"/>
      <c r="AIA323" s="4"/>
      <c r="AIB323" s="4"/>
      <c r="AIC323" s="4"/>
      <c r="AID323" s="4"/>
      <c r="AIE323" s="4"/>
      <c r="AIF323" s="4"/>
      <c r="AIG323" s="4"/>
      <c r="AIH323" s="4"/>
      <c r="AII323" s="4"/>
      <c r="AIJ323" s="4"/>
      <c r="AIK323" s="4"/>
      <c r="AIL323" s="4"/>
      <c r="AIM323" s="4"/>
      <c r="AIN323" s="4"/>
      <c r="AIO323" s="4"/>
      <c r="AIP323" s="4"/>
      <c r="AIQ323" s="4"/>
      <c r="AIR323" s="4"/>
      <c r="AIS323" s="4"/>
      <c r="AIT323" s="4"/>
      <c r="AIU323" s="4"/>
      <c r="AIV323" s="4"/>
      <c r="AIW323" s="4"/>
      <c r="AIX323" s="4"/>
      <c r="AIY323" s="4"/>
      <c r="AIZ323" s="4"/>
      <c r="AJA323" s="4"/>
      <c r="AJB323" s="4"/>
      <c r="AJC323" s="4"/>
      <c r="AJD323" s="4"/>
      <c r="AJE323" s="4"/>
      <c r="AJF323" s="4"/>
      <c r="AJG323" s="4"/>
      <c r="AJH323" s="4"/>
      <c r="AJI323" s="4"/>
      <c r="AJJ323" s="4"/>
      <c r="AJK323" s="4"/>
      <c r="AJL323" s="4"/>
      <c r="AJM323" s="4"/>
      <c r="AJN323" s="4"/>
      <c r="AJO323" s="4"/>
      <c r="AJP323" s="4"/>
      <c r="AJQ323" s="4"/>
      <c r="AJR323" s="4"/>
      <c r="AJS323" s="4"/>
      <c r="AJT323" s="4"/>
      <c r="AJU323" s="4"/>
      <c r="AJV323" s="4"/>
      <c r="AJW323" s="4"/>
      <c r="AJX323" s="4"/>
      <c r="AJY323" s="4"/>
      <c r="AJZ323" s="4"/>
      <c r="AKA323" s="4"/>
      <c r="AKB323" s="4"/>
      <c r="AKC323" s="4"/>
      <c r="AKD323" s="4"/>
      <c r="AKE323" s="4"/>
      <c r="AKF323" s="4"/>
      <c r="AKG323" s="4"/>
      <c r="AKH323" s="4"/>
      <c r="AKI323" s="4"/>
      <c r="AKJ323" s="4"/>
      <c r="AKK323" s="4"/>
      <c r="AKL323" s="4"/>
      <c r="AKM323" s="4"/>
      <c r="AKN323" s="4"/>
      <c r="AKO323" s="4"/>
      <c r="AKP323" s="4"/>
      <c r="AKQ323" s="4"/>
      <c r="AKR323" s="4"/>
      <c r="AKS323" s="4"/>
      <c r="AKT323" s="4"/>
      <c r="AKU323" s="4"/>
      <c r="AKV323" s="4"/>
      <c r="AKW323" s="4"/>
      <c r="AKX323" s="4"/>
      <c r="AKY323" s="4"/>
      <c r="AKZ323" s="4"/>
      <c r="ALA323" s="4"/>
      <c r="ALB323" s="4"/>
      <c r="ALC323" s="4"/>
      <c r="ALD323" s="4"/>
      <c r="ALE323" s="4"/>
      <c r="ALF323" s="4"/>
      <c r="ALG323" s="4"/>
      <c r="ALH323" s="4"/>
      <c r="ALI323" s="4"/>
      <c r="ALJ323" s="4"/>
      <c r="ALK323" s="4"/>
      <c r="ALL323" s="4"/>
      <c r="ALM323" s="4"/>
      <c r="ALN323" s="4"/>
      <c r="ALO323" s="4"/>
      <c r="ALP323" s="4"/>
      <c r="ALQ323" s="4"/>
      <c r="ALR323" s="4"/>
      <c r="ALS323" s="4"/>
      <c r="ALT323" s="4"/>
      <c r="ALU323" s="4"/>
      <c r="ALV323" s="4"/>
      <c r="ALW323" s="4"/>
      <c r="ALX323" s="4"/>
      <c r="ALY323" s="4"/>
      <c r="ALZ323" s="4"/>
      <c r="AMA323" s="4"/>
      <c r="AMB323" s="4"/>
      <c r="AMC323" s="4"/>
      <c r="AMD323" s="4"/>
      <c r="AME323" s="4"/>
      <c r="AMF323" s="4"/>
      <c r="AMG323" s="4"/>
      <c r="AMH323" s="4"/>
      <c r="AMI323" s="4"/>
      <c r="AMJ323" s="4"/>
    </row>
    <row r="324" spans="1:1024" ht="17" customHeight="1">
      <c r="A324" s="19" t="s">
        <v>1259</v>
      </c>
      <c r="B324" s="3">
        <f t="shared" si="13"/>
        <v>32.799999999999997</v>
      </c>
      <c r="C324" s="3">
        <f t="shared" si="12"/>
        <v>0</v>
      </c>
      <c r="D324" s="3">
        <v>0</v>
      </c>
      <c r="E324" s="3">
        <f>SUM(32.8)</f>
        <v>32.799999999999997</v>
      </c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  <c r="KR324" s="4"/>
      <c r="KS324" s="4"/>
      <c r="KT324" s="4"/>
      <c r="KU324" s="4"/>
      <c r="KV324" s="4"/>
      <c r="KW324" s="4"/>
      <c r="KX324" s="4"/>
      <c r="KY324" s="4"/>
      <c r="KZ324" s="4"/>
      <c r="LA324" s="4"/>
      <c r="LB324" s="4"/>
      <c r="LC324" s="4"/>
      <c r="LD324" s="4"/>
      <c r="LE324" s="4"/>
      <c r="LF324" s="4"/>
      <c r="LG324" s="4"/>
      <c r="LH324" s="4"/>
      <c r="LI324" s="4"/>
      <c r="LJ324" s="4"/>
      <c r="LK324" s="4"/>
      <c r="LL324" s="4"/>
      <c r="LM324" s="4"/>
      <c r="LN324" s="4"/>
      <c r="LO324" s="4"/>
      <c r="LP324" s="4"/>
      <c r="LQ324" s="4"/>
      <c r="LR324" s="4"/>
      <c r="LS324" s="4"/>
      <c r="LT324" s="4"/>
      <c r="LU324" s="4"/>
      <c r="LV324" s="4"/>
      <c r="LW324" s="4"/>
      <c r="LX324" s="4"/>
      <c r="LY324" s="4"/>
      <c r="LZ324" s="4"/>
      <c r="MA324" s="4"/>
      <c r="MB324" s="4"/>
      <c r="MC324" s="4"/>
      <c r="MD324" s="4"/>
      <c r="ME324" s="4"/>
      <c r="MF324" s="4"/>
      <c r="MG324" s="4"/>
      <c r="MH324" s="4"/>
      <c r="MI324" s="4"/>
      <c r="MJ324" s="4"/>
      <c r="MK324" s="4"/>
      <c r="ML324" s="4"/>
      <c r="MM324" s="4"/>
      <c r="MN324" s="4"/>
      <c r="MO324" s="4"/>
      <c r="MP324" s="4"/>
      <c r="MQ324" s="4"/>
      <c r="MR324" s="4"/>
      <c r="MS324" s="4"/>
      <c r="MT324" s="4"/>
      <c r="MU324" s="4"/>
      <c r="MV324" s="4"/>
      <c r="MW324" s="4"/>
      <c r="MX324" s="4"/>
      <c r="MY324" s="4"/>
      <c r="MZ324" s="4"/>
      <c r="NA324" s="4"/>
      <c r="NB324" s="4"/>
      <c r="NC324" s="4"/>
      <c r="ND324" s="4"/>
      <c r="NE324" s="4"/>
      <c r="NF324" s="4"/>
      <c r="NG324" s="4"/>
      <c r="NH324" s="4"/>
      <c r="NI324" s="4"/>
      <c r="NJ324" s="4"/>
      <c r="NK324" s="4"/>
      <c r="NL324" s="4"/>
      <c r="NM324" s="4"/>
      <c r="NN324" s="4"/>
      <c r="NO324" s="4"/>
      <c r="NP324" s="4"/>
      <c r="NQ324" s="4"/>
      <c r="NR324" s="4"/>
      <c r="NS324" s="4"/>
      <c r="NT324" s="4"/>
      <c r="NU324" s="4"/>
      <c r="NV324" s="4"/>
      <c r="NW324" s="4"/>
      <c r="NX324" s="4"/>
      <c r="NY324" s="4"/>
      <c r="NZ324" s="4"/>
      <c r="OA324" s="4"/>
      <c r="OB324" s="4"/>
      <c r="OC324" s="4"/>
      <c r="OD324" s="4"/>
      <c r="OE324" s="4"/>
      <c r="OF324" s="4"/>
      <c r="OG324" s="4"/>
      <c r="OH324" s="4"/>
      <c r="OI324" s="4"/>
      <c r="OJ324" s="4"/>
      <c r="OK324" s="4"/>
      <c r="OL324" s="4"/>
      <c r="OM324" s="4"/>
      <c r="ON324" s="4"/>
      <c r="OO324" s="4"/>
      <c r="OP324" s="4"/>
      <c r="OQ324" s="4"/>
      <c r="OR324" s="4"/>
      <c r="OS324" s="4"/>
      <c r="OT324" s="4"/>
      <c r="OU324" s="4"/>
      <c r="OV324" s="4"/>
      <c r="OW324" s="4"/>
      <c r="OX324" s="4"/>
      <c r="OY324" s="4"/>
      <c r="OZ324" s="4"/>
      <c r="PA324" s="4"/>
      <c r="PB324" s="4"/>
      <c r="PC324" s="4"/>
      <c r="PD324" s="4"/>
      <c r="PE324" s="4"/>
      <c r="PF324" s="4"/>
      <c r="PG324" s="4"/>
      <c r="PH324" s="4"/>
      <c r="PI324" s="4"/>
      <c r="PJ324" s="4"/>
      <c r="PK324" s="4"/>
      <c r="PL324" s="4"/>
      <c r="PM324" s="4"/>
      <c r="PN324" s="4"/>
      <c r="PO324" s="4"/>
      <c r="PP324" s="4"/>
      <c r="PQ324" s="4"/>
      <c r="PR324" s="4"/>
      <c r="PS324" s="4"/>
      <c r="PT324" s="4"/>
      <c r="PU324" s="4"/>
      <c r="PV324" s="4"/>
      <c r="PW324" s="4"/>
      <c r="PX324" s="4"/>
      <c r="PY324" s="4"/>
      <c r="PZ324" s="4"/>
      <c r="QA324" s="4"/>
      <c r="QB324" s="4"/>
      <c r="QC324" s="4"/>
      <c r="QD324" s="4"/>
      <c r="QE324" s="4"/>
      <c r="QF324" s="4"/>
      <c r="QG324" s="4"/>
      <c r="QH324" s="4"/>
      <c r="QI324" s="4"/>
      <c r="QJ324" s="4"/>
      <c r="QK324" s="4"/>
      <c r="QL324" s="4"/>
      <c r="QM324" s="4"/>
      <c r="QN324" s="4"/>
      <c r="QO324" s="4"/>
      <c r="QP324" s="4"/>
      <c r="QQ324" s="4"/>
      <c r="QR324" s="4"/>
      <c r="QS324" s="4"/>
      <c r="QT324" s="4"/>
      <c r="QU324" s="4"/>
      <c r="QV324" s="4"/>
      <c r="QW324" s="4"/>
      <c r="QX324" s="4"/>
      <c r="QY324" s="4"/>
      <c r="QZ324" s="4"/>
      <c r="RA324" s="4"/>
      <c r="RB324" s="4"/>
      <c r="RC324" s="4"/>
      <c r="RD324" s="4"/>
      <c r="RE324" s="4"/>
      <c r="RF324" s="4"/>
      <c r="RG324" s="4"/>
      <c r="RH324" s="4"/>
      <c r="RI324" s="4"/>
      <c r="RJ324" s="4"/>
      <c r="RK324" s="4"/>
      <c r="RL324" s="4"/>
      <c r="RM324" s="4"/>
      <c r="RN324" s="4"/>
      <c r="RO324" s="4"/>
      <c r="RP324" s="4"/>
      <c r="RQ324" s="4"/>
      <c r="RR324" s="4"/>
      <c r="RS324" s="4"/>
      <c r="RT324" s="4"/>
      <c r="RU324" s="4"/>
      <c r="RV324" s="4"/>
      <c r="RW324" s="4"/>
      <c r="RX324" s="4"/>
      <c r="RY324" s="4"/>
      <c r="RZ324" s="4"/>
      <c r="SA324" s="4"/>
      <c r="SB324" s="4"/>
      <c r="SC324" s="4"/>
      <c r="SD324" s="4"/>
      <c r="SE324" s="4"/>
      <c r="SF324" s="4"/>
      <c r="SG324" s="4"/>
      <c r="SH324" s="4"/>
      <c r="SI324" s="4"/>
      <c r="SJ324" s="4"/>
      <c r="SK324" s="4"/>
      <c r="SL324" s="4"/>
      <c r="SM324" s="4"/>
      <c r="SN324" s="4"/>
      <c r="SO324" s="4"/>
      <c r="SP324" s="4"/>
      <c r="SQ324" s="4"/>
      <c r="SR324" s="4"/>
      <c r="SS324" s="4"/>
      <c r="ST324" s="4"/>
      <c r="SU324" s="4"/>
      <c r="SV324" s="4"/>
      <c r="SW324" s="4"/>
      <c r="SX324" s="4"/>
      <c r="SY324" s="4"/>
      <c r="SZ324" s="4"/>
      <c r="TA324" s="4"/>
      <c r="TB324" s="4"/>
      <c r="TC324" s="4"/>
      <c r="TD324" s="4"/>
      <c r="TE324" s="4"/>
      <c r="TF324" s="4"/>
      <c r="TG324" s="4"/>
      <c r="TH324" s="4"/>
      <c r="TI324" s="4"/>
      <c r="TJ324" s="4"/>
      <c r="TK324" s="4"/>
      <c r="TL324" s="4"/>
      <c r="TM324" s="4"/>
      <c r="TN324" s="4"/>
      <c r="TO324" s="4"/>
      <c r="TP324" s="4"/>
      <c r="TQ324" s="4"/>
      <c r="TR324" s="4"/>
      <c r="TS324" s="4"/>
      <c r="TT324" s="4"/>
      <c r="TU324" s="4"/>
      <c r="TV324" s="4"/>
      <c r="TW324" s="4"/>
      <c r="TX324" s="4"/>
      <c r="TY324" s="4"/>
      <c r="TZ324" s="4"/>
      <c r="UA324" s="4"/>
      <c r="UB324" s="4"/>
      <c r="UC324" s="4"/>
      <c r="UD324" s="4"/>
      <c r="UE324" s="4"/>
      <c r="UF324" s="4"/>
      <c r="UG324" s="4"/>
      <c r="UH324" s="4"/>
      <c r="UI324" s="4"/>
      <c r="UJ324" s="4"/>
      <c r="UK324" s="4"/>
      <c r="UL324" s="4"/>
      <c r="UM324" s="4"/>
      <c r="UN324" s="4"/>
      <c r="UO324" s="4"/>
      <c r="UP324" s="4"/>
      <c r="UQ324" s="4"/>
      <c r="UR324" s="4"/>
      <c r="US324" s="4"/>
      <c r="UT324" s="4"/>
      <c r="UU324" s="4"/>
      <c r="UV324" s="4"/>
      <c r="UW324" s="4"/>
      <c r="UX324" s="4"/>
      <c r="UY324" s="4"/>
      <c r="UZ324" s="4"/>
      <c r="VA324" s="4"/>
      <c r="VB324" s="4"/>
      <c r="VC324" s="4"/>
      <c r="VD324" s="4"/>
      <c r="VE324" s="4"/>
      <c r="VF324" s="4"/>
      <c r="VG324" s="4"/>
      <c r="VH324" s="4"/>
      <c r="VI324" s="4"/>
      <c r="VJ324" s="4"/>
      <c r="VK324" s="4"/>
      <c r="VL324" s="4"/>
      <c r="VM324" s="4"/>
      <c r="VN324" s="4"/>
      <c r="VO324" s="4"/>
      <c r="VP324" s="4"/>
      <c r="VQ324" s="4"/>
      <c r="VR324" s="4"/>
      <c r="VS324" s="4"/>
      <c r="VT324" s="4"/>
      <c r="VU324" s="4"/>
      <c r="VV324" s="4"/>
      <c r="VW324" s="4"/>
      <c r="VX324" s="4"/>
      <c r="VY324" s="4"/>
      <c r="VZ324" s="4"/>
      <c r="WA324" s="4"/>
      <c r="WB324" s="4"/>
      <c r="WC324" s="4"/>
      <c r="WD324" s="4"/>
      <c r="WE324" s="4"/>
      <c r="WF324" s="4"/>
      <c r="WG324" s="4"/>
      <c r="WH324" s="4"/>
      <c r="WI324" s="4"/>
      <c r="WJ324" s="4"/>
      <c r="WK324" s="4"/>
      <c r="WL324" s="4"/>
      <c r="WM324" s="4"/>
      <c r="WN324" s="4"/>
      <c r="WO324" s="4"/>
      <c r="WP324" s="4"/>
      <c r="WQ324" s="4"/>
      <c r="WR324" s="4"/>
      <c r="WS324" s="4"/>
      <c r="WT324" s="4"/>
      <c r="WU324" s="4"/>
      <c r="WV324" s="4"/>
      <c r="WW324" s="4"/>
      <c r="WX324" s="4"/>
      <c r="WY324" s="4"/>
      <c r="WZ324" s="4"/>
      <c r="XA324" s="4"/>
      <c r="XB324" s="4"/>
      <c r="XC324" s="4"/>
      <c r="XD324" s="4"/>
      <c r="XE324" s="4"/>
      <c r="XF324" s="4"/>
      <c r="XG324" s="4"/>
      <c r="XH324" s="4"/>
      <c r="XI324" s="4"/>
      <c r="XJ324" s="4"/>
      <c r="XK324" s="4"/>
      <c r="XL324" s="4"/>
      <c r="XM324" s="4"/>
      <c r="XN324" s="4"/>
      <c r="XO324" s="4"/>
      <c r="XP324" s="4"/>
      <c r="XQ324" s="4"/>
      <c r="XR324" s="4"/>
      <c r="XS324" s="4"/>
      <c r="XT324" s="4"/>
      <c r="XU324" s="4"/>
      <c r="XV324" s="4"/>
      <c r="XW324" s="4"/>
      <c r="XX324" s="4"/>
      <c r="XY324" s="4"/>
      <c r="XZ324" s="4"/>
      <c r="YA324" s="4"/>
      <c r="YB324" s="4"/>
      <c r="YC324" s="4"/>
      <c r="YD324" s="4"/>
      <c r="YE324" s="4"/>
      <c r="YF324" s="4"/>
      <c r="YG324" s="4"/>
      <c r="YH324" s="4"/>
      <c r="YI324" s="4"/>
      <c r="YJ324" s="4"/>
      <c r="YK324" s="4"/>
      <c r="YL324" s="4"/>
      <c r="YM324" s="4"/>
      <c r="YN324" s="4"/>
      <c r="YO324" s="4"/>
      <c r="YP324" s="4"/>
      <c r="YQ324" s="4"/>
      <c r="YR324" s="4"/>
      <c r="YS324" s="4"/>
      <c r="YT324" s="4"/>
      <c r="YU324" s="4"/>
      <c r="YV324" s="4"/>
      <c r="YW324" s="4"/>
      <c r="YX324" s="4"/>
      <c r="YY324" s="4"/>
      <c r="YZ324" s="4"/>
      <c r="ZA324" s="4"/>
      <c r="ZB324" s="4"/>
      <c r="ZC324" s="4"/>
      <c r="ZD324" s="4"/>
      <c r="ZE324" s="4"/>
      <c r="ZF324" s="4"/>
      <c r="ZG324" s="4"/>
      <c r="ZH324" s="4"/>
      <c r="ZI324" s="4"/>
      <c r="ZJ324" s="4"/>
      <c r="ZK324" s="4"/>
      <c r="ZL324" s="4"/>
      <c r="ZM324" s="4"/>
      <c r="ZN324" s="4"/>
      <c r="ZO324" s="4"/>
      <c r="ZP324" s="4"/>
      <c r="ZQ324" s="4"/>
      <c r="ZR324" s="4"/>
      <c r="ZS324" s="4"/>
      <c r="ZT324" s="4"/>
      <c r="ZU324" s="4"/>
      <c r="ZV324" s="4"/>
      <c r="ZW324" s="4"/>
      <c r="ZX324" s="4"/>
      <c r="ZY324" s="4"/>
      <c r="ZZ324" s="4"/>
      <c r="AAA324" s="4"/>
      <c r="AAB324" s="4"/>
      <c r="AAC324" s="4"/>
      <c r="AAD324" s="4"/>
      <c r="AAE324" s="4"/>
      <c r="AAF324" s="4"/>
      <c r="AAG324" s="4"/>
      <c r="AAH324" s="4"/>
      <c r="AAI324" s="4"/>
      <c r="AAJ324" s="4"/>
      <c r="AAK324" s="4"/>
      <c r="AAL324" s="4"/>
      <c r="AAM324" s="4"/>
      <c r="AAN324" s="4"/>
      <c r="AAO324" s="4"/>
      <c r="AAP324" s="4"/>
      <c r="AAQ324" s="4"/>
      <c r="AAR324" s="4"/>
      <c r="AAS324" s="4"/>
      <c r="AAT324" s="4"/>
      <c r="AAU324" s="4"/>
      <c r="AAV324" s="4"/>
      <c r="AAW324" s="4"/>
      <c r="AAX324" s="4"/>
      <c r="AAY324" s="4"/>
      <c r="AAZ324" s="4"/>
      <c r="ABA324" s="4"/>
      <c r="ABB324" s="4"/>
      <c r="ABC324" s="4"/>
      <c r="ABD324" s="4"/>
      <c r="ABE324" s="4"/>
      <c r="ABF324" s="4"/>
      <c r="ABG324" s="4"/>
      <c r="ABH324" s="4"/>
      <c r="ABI324" s="4"/>
      <c r="ABJ324" s="4"/>
      <c r="ABK324" s="4"/>
      <c r="ABL324" s="4"/>
      <c r="ABM324" s="4"/>
      <c r="ABN324" s="4"/>
      <c r="ABO324" s="4"/>
      <c r="ABP324" s="4"/>
      <c r="ABQ324" s="4"/>
      <c r="ABR324" s="4"/>
      <c r="ABS324" s="4"/>
      <c r="ABT324" s="4"/>
      <c r="ABU324" s="4"/>
      <c r="ABV324" s="4"/>
      <c r="ABW324" s="4"/>
      <c r="ABX324" s="4"/>
      <c r="ABY324" s="4"/>
      <c r="ABZ324" s="4"/>
      <c r="ACA324" s="4"/>
      <c r="ACB324" s="4"/>
      <c r="ACC324" s="4"/>
      <c r="ACD324" s="4"/>
      <c r="ACE324" s="4"/>
      <c r="ACF324" s="4"/>
      <c r="ACG324" s="4"/>
      <c r="ACH324" s="4"/>
      <c r="ACI324" s="4"/>
      <c r="ACJ324" s="4"/>
      <c r="ACK324" s="4"/>
      <c r="ACL324" s="4"/>
      <c r="ACM324" s="4"/>
      <c r="ACN324" s="4"/>
      <c r="ACO324" s="4"/>
      <c r="ACP324" s="4"/>
      <c r="ACQ324" s="4"/>
      <c r="ACR324" s="4"/>
      <c r="ACS324" s="4"/>
      <c r="ACT324" s="4"/>
      <c r="ACU324" s="4"/>
      <c r="ACV324" s="4"/>
      <c r="ACW324" s="4"/>
      <c r="ACX324" s="4"/>
      <c r="ACY324" s="4"/>
      <c r="ACZ324" s="4"/>
      <c r="ADA324" s="4"/>
      <c r="ADB324" s="4"/>
      <c r="ADC324" s="4"/>
      <c r="ADD324" s="4"/>
      <c r="ADE324" s="4"/>
      <c r="ADF324" s="4"/>
      <c r="ADG324" s="4"/>
      <c r="ADH324" s="4"/>
      <c r="ADI324" s="4"/>
      <c r="ADJ324" s="4"/>
      <c r="ADK324" s="4"/>
      <c r="ADL324" s="4"/>
      <c r="ADM324" s="4"/>
      <c r="ADN324" s="4"/>
      <c r="ADO324" s="4"/>
      <c r="ADP324" s="4"/>
      <c r="ADQ324" s="4"/>
      <c r="ADR324" s="4"/>
      <c r="ADS324" s="4"/>
      <c r="ADT324" s="4"/>
      <c r="ADU324" s="4"/>
      <c r="ADV324" s="4"/>
      <c r="ADW324" s="4"/>
      <c r="ADX324" s="4"/>
      <c r="ADY324" s="4"/>
      <c r="ADZ324" s="4"/>
      <c r="AEA324" s="4"/>
      <c r="AEB324" s="4"/>
      <c r="AEC324" s="4"/>
      <c r="AED324" s="4"/>
      <c r="AEE324" s="4"/>
      <c r="AEF324" s="4"/>
      <c r="AEG324" s="4"/>
      <c r="AEH324" s="4"/>
      <c r="AEI324" s="4"/>
      <c r="AEJ324" s="4"/>
      <c r="AEK324" s="4"/>
      <c r="AEL324" s="4"/>
      <c r="AEM324" s="4"/>
      <c r="AEN324" s="4"/>
      <c r="AEO324" s="4"/>
      <c r="AEP324" s="4"/>
      <c r="AEQ324" s="4"/>
      <c r="AER324" s="4"/>
      <c r="AES324" s="4"/>
      <c r="AET324" s="4"/>
      <c r="AEU324" s="4"/>
      <c r="AEV324" s="4"/>
      <c r="AEW324" s="4"/>
      <c r="AEX324" s="4"/>
      <c r="AEY324" s="4"/>
      <c r="AEZ324" s="4"/>
      <c r="AFA324" s="4"/>
      <c r="AFB324" s="4"/>
      <c r="AFC324" s="4"/>
      <c r="AFD324" s="4"/>
      <c r="AFE324" s="4"/>
      <c r="AFF324" s="4"/>
      <c r="AFG324" s="4"/>
      <c r="AFH324" s="4"/>
      <c r="AFI324" s="4"/>
      <c r="AFJ324" s="4"/>
      <c r="AFK324" s="4"/>
      <c r="AFL324" s="4"/>
      <c r="AFM324" s="4"/>
      <c r="AFN324" s="4"/>
      <c r="AFO324" s="4"/>
      <c r="AFP324" s="4"/>
      <c r="AFQ324" s="4"/>
      <c r="AFR324" s="4"/>
      <c r="AFS324" s="4"/>
      <c r="AFT324" s="4"/>
      <c r="AFU324" s="4"/>
      <c r="AFV324" s="4"/>
      <c r="AFW324" s="4"/>
      <c r="AFX324" s="4"/>
      <c r="AFY324" s="4"/>
      <c r="AFZ324" s="4"/>
      <c r="AGA324" s="4"/>
      <c r="AGB324" s="4"/>
      <c r="AGC324" s="4"/>
      <c r="AGD324" s="4"/>
      <c r="AGE324" s="4"/>
      <c r="AGF324" s="4"/>
      <c r="AGG324" s="4"/>
      <c r="AGH324" s="4"/>
      <c r="AGI324" s="4"/>
      <c r="AGJ324" s="4"/>
      <c r="AGK324" s="4"/>
      <c r="AGL324" s="4"/>
      <c r="AGM324" s="4"/>
      <c r="AGN324" s="4"/>
      <c r="AGO324" s="4"/>
      <c r="AGP324" s="4"/>
      <c r="AGQ324" s="4"/>
      <c r="AGR324" s="4"/>
      <c r="AGS324" s="4"/>
      <c r="AGT324" s="4"/>
      <c r="AGU324" s="4"/>
      <c r="AGV324" s="4"/>
      <c r="AGW324" s="4"/>
      <c r="AGX324" s="4"/>
      <c r="AGY324" s="4"/>
      <c r="AGZ324" s="4"/>
      <c r="AHA324" s="4"/>
      <c r="AHB324" s="4"/>
      <c r="AHC324" s="4"/>
      <c r="AHD324" s="4"/>
      <c r="AHE324" s="4"/>
      <c r="AHF324" s="4"/>
      <c r="AHG324" s="4"/>
      <c r="AHH324" s="4"/>
      <c r="AHI324" s="4"/>
      <c r="AHJ324" s="4"/>
      <c r="AHK324" s="4"/>
      <c r="AHL324" s="4"/>
      <c r="AHM324" s="4"/>
      <c r="AHN324" s="4"/>
      <c r="AHO324" s="4"/>
      <c r="AHP324" s="4"/>
      <c r="AHQ324" s="4"/>
      <c r="AHR324" s="4"/>
      <c r="AHS324" s="4"/>
      <c r="AHT324" s="4"/>
      <c r="AHU324" s="4"/>
      <c r="AHV324" s="4"/>
      <c r="AHW324" s="4"/>
      <c r="AHX324" s="4"/>
      <c r="AHY324" s="4"/>
      <c r="AHZ324" s="4"/>
      <c r="AIA324" s="4"/>
      <c r="AIB324" s="4"/>
      <c r="AIC324" s="4"/>
      <c r="AID324" s="4"/>
      <c r="AIE324" s="4"/>
      <c r="AIF324" s="4"/>
      <c r="AIG324" s="4"/>
      <c r="AIH324" s="4"/>
      <c r="AII324" s="4"/>
      <c r="AIJ324" s="4"/>
      <c r="AIK324" s="4"/>
      <c r="AIL324" s="4"/>
      <c r="AIM324" s="4"/>
      <c r="AIN324" s="4"/>
      <c r="AIO324" s="4"/>
      <c r="AIP324" s="4"/>
      <c r="AIQ324" s="4"/>
      <c r="AIR324" s="4"/>
      <c r="AIS324" s="4"/>
      <c r="AIT324" s="4"/>
      <c r="AIU324" s="4"/>
      <c r="AIV324" s="4"/>
      <c r="AIW324" s="4"/>
      <c r="AIX324" s="4"/>
      <c r="AIY324" s="4"/>
      <c r="AIZ324" s="4"/>
      <c r="AJA324" s="4"/>
      <c r="AJB324" s="4"/>
      <c r="AJC324" s="4"/>
      <c r="AJD324" s="4"/>
      <c r="AJE324" s="4"/>
      <c r="AJF324" s="4"/>
      <c r="AJG324" s="4"/>
      <c r="AJH324" s="4"/>
      <c r="AJI324" s="4"/>
      <c r="AJJ324" s="4"/>
      <c r="AJK324" s="4"/>
      <c r="AJL324" s="4"/>
      <c r="AJM324" s="4"/>
      <c r="AJN324" s="4"/>
      <c r="AJO324" s="4"/>
      <c r="AJP324" s="4"/>
      <c r="AJQ324" s="4"/>
      <c r="AJR324" s="4"/>
      <c r="AJS324" s="4"/>
      <c r="AJT324" s="4"/>
      <c r="AJU324" s="4"/>
      <c r="AJV324" s="4"/>
      <c r="AJW324" s="4"/>
      <c r="AJX324" s="4"/>
      <c r="AJY324" s="4"/>
      <c r="AJZ324" s="4"/>
      <c r="AKA324" s="4"/>
      <c r="AKB324" s="4"/>
      <c r="AKC324" s="4"/>
      <c r="AKD324" s="4"/>
      <c r="AKE324" s="4"/>
      <c r="AKF324" s="4"/>
      <c r="AKG324" s="4"/>
      <c r="AKH324" s="4"/>
      <c r="AKI324" s="4"/>
      <c r="AKJ324" s="4"/>
      <c r="AKK324" s="4"/>
      <c r="AKL324" s="4"/>
      <c r="AKM324" s="4"/>
      <c r="AKN324" s="4"/>
      <c r="AKO324" s="4"/>
      <c r="AKP324" s="4"/>
      <c r="AKQ324" s="4"/>
      <c r="AKR324" s="4"/>
      <c r="AKS324" s="4"/>
      <c r="AKT324" s="4"/>
      <c r="AKU324" s="4"/>
      <c r="AKV324" s="4"/>
      <c r="AKW324" s="4"/>
      <c r="AKX324" s="4"/>
      <c r="AKY324" s="4"/>
      <c r="AKZ324" s="4"/>
      <c r="ALA324" s="4"/>
      <c r="ALB324" s="4"/>
      <c r="ALC324" s="4"/>
      <c r="ALD324" s="4"/>
      <c r="ALE324" s="4"/>
      <c r="ALF324" s="4"/>
      <c r="ALG324" s="4"/>
      <c r="ALH324" s="4"/>
      <c r="ALI324" s="4"/>
      <c r="ALJ324" s="4"/>
      <c r="ALK324" s="4"/>
      <c r="ALL324" s="4"/>
      <c r="ALM324" s="4"/>
      <c r="ALN324" s="4"/>
      <c r="ALO324" s="4"/>
      <c r="ALP324" s="4"/>
      <c r="ALQ324" s="4"/>
      <c r="ALR324" s="4"/>
      <c r="ALS324" s="4"/>
      <c r="ALT324" s="4"/>
      <c r="ALU324" s="4"/>
      <c r="ALV324" s="4"/>
      <c r="ALW324" s="4"/>
      <c r="ALX324" s="4"/>
      <c r="ALY324" s="4"/>
      <c r="ALZ324" s="4"/>
      <c r="AMA324" s="4"/>
      <c r="AMB324" s="4"/>
      <c r="AMC324" s="4"/>
      <c r="AMD324" s="4"/>
      <c r="AME324" s="4"/>
      <c r="AMF324" s="4"/>
      <c r="AMG324" s="4"/>
      <c r="AMH324" s="4"/>
      <c r="AMI324" s="4"/>
      <c r="AMJ324" s="4"/>
    </row>
    <row r="325" spans="1:1024" ht="17" customHeight="1">
      <c r="A325" s="19" t="s">
        <v>1260</v>
      </c>
      <c r="B325" s="3">
        <f t="shared" si="13"/>
        <v>32.799999999999997</v>
      </c>
      <c r="C325" s="3">
        <f t="shared" si="12"/>
        <v>0</v>
      </c>
      <c r="D325" s="3">
        <v>0</v>
      </c>
      <c r="E325" s="3">
        <f>SUM(32.8)</f>
        <v>32.799999999999997</v>
      </c>
    </row>
    <row r="326" spans="1:1024" ht="17" customHeight="1">
      <c r="A326" s="19" t="s">
        <v>1262</v>
      </c>
      <c r="B326" s="3">
        <f t="shared" si="13"/>
        <v>32</v>
      </c>
      <c r="C326" s="3">
        <f t="shared" si="12"/>
        <v>0</v>
      </c>
      <c r="D326" s="3">
        <v>0</v>
      </c>
      <c r="E326" s="3">
        <f t="shared" ref="E326:E332" si="14">SUM(32)</f>
        <v>32</v>
      </c>
    </row>
    <row r="327" spans="1:1024" ht="17" customHeight="1">
      <c r="A327" s="19" t="s">
        <v>1263</v>
      </c>
      <c r="B327" s="3">
        <f t="shared" si="13"/>
        <v>32</v>
      </c>
      <c r="C327" s="3">
        <f t="shared" si="12"/>
        <v>0</v>
      </c>
      <c r="D327" s="3">
        <v>0</v>
      </c>
      <c r="E327" s="3">
        <f t="shared" si="14"/>
        <v>32</v>
      </c>
    </row>
    <row r="328" spans="1:1024" ht="17" customHeight="1">
      <c r="A328" s="19" t="s">
        <v>1264</v>
      </c>
      <c r="B328" s="3">
        <f t="shared" si="13"/>
        <v>32</v>
      </c>
      <c r="C328" s="3">
        <f t="shared" si="12"/>
        <v>0</v>
      </c>
      <c r="D328" s="3">
        <v>0</v>
      </c>
      <c r="E328" s="3">
        <f t="shared" si="14"/>
        <v>32</v>
      </c>
    </row>
    <row r="329" spans="1:1024" ht="17" customHeight="1">
      <c r="A329" s="19" t="s">
        <v>1265</v>
      </c>
      <c r="B329" s="3">
        <f t="shared" si="13"/>
        <v>32</v>
      </c>
      <c r="C329" s="3">
        <f t="shared" si="12"/>
        <v>0</v>
      </c>
      <c r="D329" s="3">
        <v>0</v>
      </c>
      <c r="E329" s="3">
        <f t="shared" si="14"/>
        <v>32</v>
      </c>
    </row>
    <row r="330" spans="1:1024" ht="17" customHeight="1">
      <c r="A330" s="19" t="s">
        <v>1266</v>
      </c>
      <c r="B330" s="3">
        <f t="shared" si="13"/>
        <v>32</v>
      </c>
      <c r="C330" s="3">
        <f t="shared" si="12"/>
        <v>0</v>
      </c>
      <c r="D330" s="3">
        <v>0</v>
      </c>
      <c r="E330" s="3">
        <f t="shared" si="14"/>
        <v>32</v>
      </c>
    </row>
    <row r="331" spans="1:1024" ht="17" customHeight="1">
      <c r="A331" s="19" t="s">
        <v>1267</v>
      </c>
      <c r="B331" s="3">
        <f t="shared" si="13"/>
        <v>32</v>
      </c>
      <c r="C331" s="3">
        <f t="shared" si="12"/>
        <v>0</v>
      </c>
      <c r="D331" s="3">
        <v>0</v>
      </c>
      <c r="E331" s="3">
        <f t="shared" si="14"/>
        <v>32</v>
      </c>
    </row>
    <row r="332" spans="1:1024" ht="17" customHeight="1">
      <c r="A332" s="19" t="s">
        <v>1269</v>
      </c>
      <c r="B332" s="3">
        <f t="shared" si="13"/>
        <v>32</v>
      </c>
      <c r="C332" s="3">
        <f t="shared" si="12"/>
        <v>0</v>
      </c>
      <c r="D332" s="3">
        <v>0</v>
      </c>
      <c r="E332" s="3">
        <f t="shared" si="14"/>
        <v>32</v>
      </c>
    </row>
    <row r="333" spans="1:1024" ht="17" customHeight="1">
      <c r="A333" s="19" t="s">
        <v>1270</v>
      </c>
      <c r="B333" s="3">
        <f t="shared" si="13"/>
        <v>32</v>
      </c>
      <c r="C333" s="3">
        <f t="shared" si="12"/>
        <v>0</v>
      </c>
      <c r="D333" s="3">
        <v>0</v>
      </c>
      <c r="E333" s="3">
        <v>0</v>
      </c>
      <c r="G333" s="4"/>
      <c r="M333" s="4">
        <v>32</v>
      </c>
    </row>
    <row r="334" spans="1:1024" ht="17" customHeight="1">
      <c r="A334" s="19" t="s">
        <v>1271</v>
      </c>
      <c r="B334" s="3">
        <f t="shared" si="13"/>
        <v>32</v>
      </c>
      <c r="C334" s="3">
        <f t="shared" si="12"/>
        <v>0</v>
      </c>
      <c r="D334" s="3">
        <v>0</v>
      </c>
      <c r="E334" s="3">
        <v>0</v>
      </c>
      <c r="G334" s="4"/>
      <c r="M334" s="4">
        <v>32</v>
      </c>
    </row>
    <row r="335" spans="1:1024" ht="17" customHeight="1">
      <c r="A335" s="19" t="s">
        <v>1272</v>
      </c>
      <c r="B335" s="3">
        <f t="shared" si="13"/>
        <v>32</v>
      </c>
      <c r="C335" s="3">
        <f t="shared" si="12"/>
        <v>0</v>
      </c>
      <c r="D335" s="3">
        <v>0</v>
      </c>
      <c r="E335" s="3">
        <v>0</v>
      </c>
      <c r="G335" s="4">
        <f>SUM(32)</f>
        <v>32</v>
      </c>
    </row>
    <row r="336" spans="1:1024" ht="17" customHeight="1">
      <c r="A336" s="19" t="s">
        <v>1273</v>
      </c>
      <c r="B336" s="3">
        <f t="shared" si="13"/>
        <v>32</v>
      </c>
      <c r="C336" s="3">
        <f t="shared" si="12"/>
        <v>0</v>
      </c>
      <c r="D336" s="3">
        <v>0</v>
      </c>
      <c r="E336" s="3">
        <v>0</v>
      </c>
      <c r="G336" s="4">
        <f>SUM(32)</f>
        <v>32</v>
      </c>
    </row>
    <row r="337" spans="1:7" ht="17" customHeight="1">
      <c r="A337" s="19" t="s">
        <v>1275</v>
      </c>
      <c r="B337" s="3">
        <f t="shared" si="13"/>
        <v>32</v>
      </c>
      <c r="C337" s="3">
        <f t="shared" si="12"/>
        <v>0</v>
      </c>
      <c r="D337" s="3">
        <v>0</v>
      </c>
      <c r="E337" s="3">
        <f>SUM(32)</f>
        <v>32</v>
      </c>
    </row>
    <row r="338" spans="1:7" ht="17" customHeight="1">
      <c r="A338" s="19" t="s">
        <v>1360</v>
      </c>
      <c r="B338" s="3">
        <f t="shared" si="13"/>
        <v>32</v>
      </c>
      <c r="C338" s="3">
        <f>SUM(32)</f>
        <v>32</v>
      </c>
      <c r="E338" s="3">
        <v>0</v>
      </c>
    </row>
    <row r="339" spans="1:7" ht="17" customHeight="1">
      <c r="A339" s="19" t="s">
        <v>1375</v>
      </c>
      <c r="B339" s="3">
        <f t="shared" si="13"/>
        <v>32</v>
      </c>
      <c r="C339" s="3">
        <f>SUM(32)</f>
        <v>32</v>
      </c>
      <c r="E339" s="3">
        <v>0</v>
      </c>
    </row>
    <row r="340" spans="1:7" ht="17" customHeight="1">
      <c r="A340" s="19" t="s">
        <v>1376</v>
      </c>
      <c r="B340" s="3">
        <f t="shared" si="13"/>
        <v>32</v>
      </c>
      <c r="C340" s="3">
        <f>SUM(32)</f>
        <v>32</v>
      </c>
      <c r="E340" s="3">
        <v>0</v>
      </c>
    </row>
    <row r="341" spans="1:7" ht="17" customHeight="1">
      <c r="A341" s="19" t="s">
        <v>1377</v>
      </c>
      <c r="B341" s="3">
        <f t="shared" si="13"/>
        <v>32</v>
      </c>
      <c r="C341" s="3">
        <f>SUM(32)</f>
        <v>32</v>
      </c>
      <c r="E341" s="3">
        <v>0</v>
      </c>
    </row>
    <row r="342" spans="1:7" ht="17" customHeight="1">
      <c r="A342" s="19" t="s">
        <v>1281</v>
      </c>
      <c r="B342" s="3">
        <f t="shared" si="13"/>
        <v>31.6</v>
      </c>
      <c r="C342" s="3">
        <f>SUM(0)</f>
        <v>0</v>
      </c>
      <c r="D342" s="3">
        <v>0</v>
      </c>
      <c r="E342" s="3">
        <v>0</v>
      </c>
      <c r="F342" s="4">
        <f>SUM(31.6)</f>
        <v>31.6</v>
      </c>
      <c r="G342" s="4"/>
    </row>
    <row r="343" spans="1:7" ht="17" customHeight="1">
      <c r="A343" s="19" t="s">
        <v>1283</v>
      </c>
      <c r="B343" s="3">
        <f t="shared" si="13"/>
        <v>31</v>
      </c>
      <c r="C343" s="3">
        <f>SUM(0)</f>
        <v>0</v>
      </c>
      <c r="D343" s="3">
        <v>0</v>
      </c>
      <c r="E343" s="3">
        <v>0</v>
      </c>
      <c r="F343" s="4">
        <f>SUM(31)</f>
        <v>31</v>
      </c>
      <c r="G343" s="4"/>
    </row>
    <row r="344" spans="1:7" ht="17" customHeight="1">
      <c r="A344" s="19" t="s">
        <v>1285</v>
      </c>
      <c r="B344" s="3">
        <f t="shared" si="13"/>
        <v>31</v>
      </c>
      <c r="C344" s="3">
        <f>SUM(0)</f>
        <v>0</v>
      </c>
      <c r="D344" s="3">
        <v>0</v>
      </c>
      <c r="E344" s="3">
        <v>0</v>
      </c>
      <c r="F344" s="4">
        <f>SUM(31)</f>
        <v>31</v>
      </c>
      <c r="G344" s="4"/>
    </row>
    <row r="345" spans="1:7" ht="17" customHeight="1">
      <c r="A345" s="19" t="s">
        <v>1361</v>
      </c>
      <c r="B345" s="3">
        <f t="shared" si="13"/>
        <v>31</v>
      </c>
      <c r="C345" s="3">
        <f t="shared" ref="C345:C352" si="15">SUM(31)</f>
        <v>31</v>
      </c>
      <c r="E345" s="3">
        <v>0</v>
      </c>
    </row>
    <row r="346" spans="1:7" ht="17" customHeight="1">
      <c r="A346" s="19" t="s">
        <v>1201</v>
      </c>
      <c r="B346" s="3">
        <f t="shared" si="13"/>
        <v>31</v>
      </c>
      <c r="C346" s="3">
        <f t="shared" si="15"/>
        <v>31</v>
      </c>
      <c r="E346" s="3">
        <v>0</v>
      </c>
    </row>
    <row r="347" spans="1:7" ht="17" customHeight="1">
      <c r="A347" s="19" t="s">
        <v>1362</v>
      </c>
      <c r="B347" s="3">
        <f t="shared" si="13"/>
        <v>31</v>
      </c>
      <c r="C347" s="3">
        <f t="shared" si="15"/>
        <v>31</v>
      </c>
      <c r="E347" s="3">
        <v>0</v>
      </c>
    </row>
    <row r="348" spans="1:7" ht="17" customHeight="1">
      <c r="A348" s="19" t="s">
        <v>1363</v>
      </c>
      <c r="B348" s="3">
        <f t="shared" si="13"/>
        <v>31</v>
      </c>
      <c r="C348" s="3">
        <f t="shared" si="15"/>
        <v>31</v>
      </c>
      <c r="E348" s="3">
        <v>0</v>
      </c>
    </row>
    <row r="349" spans="1:7" ht="17" customHeight="1">
      <c r="A349" s="19" t="s">
        <v>1365</v>
      </c>
      <c r="B349" s="3">
        <f t="shared" si="13"/>
        <v>31</v>
      </c>
      <c r="C349" s="3">
        <f t="shared" si="15"/>
        <v>31</v>
      </c>
      <c r="E349" s="3">
        <v>0</v>
      </c>
    </row>
    <row r="350" spans="1:7" ht="17" customHeight="1">
      <c r="A350" s="19" t="s">
        <v>1366</v>
      </c>
      <c r="B350" s="3">
        <f t="shared" si="13"/>
        <v>31</v>
      </c>
      <c r="C350" s="3">
        <f t="shared" si="15"/>
        <v>31</v>
      </c>
      <c r="E350" s="3">
        <v>0</v>
      </c>
    </row>
    <row r="351" spans="1:7" ht="17" customHeight="1">
      <c r="A351" s="19" t="s">
        <v>1374</v>
      </c>
      <c r="B351" s="3">
        <f t="shared" si="13"/>
        <v>31</v>
      </c>
      <c r="C351" s="3">
        <f t="shared" si="15"/>
        <v>31</v>
      </c>
      <c r="E351" s="3">
        <v>0</v>
      </c>
    </row>
    <row r="352" spans="1:7" ht="17" customHeight="1">
      <c r="A352" s="19" t="s">
        <v>1132</v>
      </c>
      <c r="B352" s="3">
        <f t="shared" si="13"/>
        <v>31</v>
      </c>
      <c r="C352" s="3">
        <f t="shared" si="15"/>
        <v>31</v>
      </c>
      <c r="E352" s="3">
        <v>0</v>
      </c>
    </row>
    <row r="353" spans="1:14" ht="17" customHeight="1">
      <c r="A353" s="19" t="s">
        <v>1287</v>
      </c>
      <c r="B353" s="3">
        <f t="shared" si="13"/>
        <v>30.6</v>
      </c>
      <c r="C353" s="3">
        <f t="shared" ref="C353:C380" si="16">SUM(0)</f>
        <v>0</v>
      </c>
      <c r="D353" s="3">
        <v>0</v>
      </c>
      <c r="E353" s="3">
        <v>0</v>
      </c>
      <c r="F353" s="4">
        <f>SUM(30.6)</f>
        <v>30.6</v>
      </c>
      <c r="G353" s="4"/>
    </row>
    <row r="354" spans="1:14" ht="17" customHeight="1">
      <c r="A354" s="19" t="s">
        <v>1329</v>
      </c>
      <c r="B354" s="3">
        <f t="shared" si="13"/>
        <v>30.5</v>
      </c>
      <c r="C354" s="3">
        <f t="shared" si="16"/>
        <v>0</v>
      </c>
      <c r="D354" s="3">
        <f t="shared" ref="D354:D359" si="17">SUM(30.5)</f>
        <v>30.5</v>
      </c>
      <c r="E354" s="3">
        <v>0</v>
      </c>
    </row>
    <row r="355" spans="1:14" ht="17" customHeight="1">
      <c r="A355" s="19" t="s">
        <v>1330</v>
      </c>
      <c r="B355" s="3">
        <f t="shared" si="13"/>
        <v>30.5</v>
      </c>
      <c r="C355" s="3">
        <f t="shared" si="16"/>
        <v>0</v>
      </c>
      <c r="D355" s="3">
        <f t="shared" si="17"/>
        <v>30.5</v>
      </c>
      <c r="E355" s="3">
        <v>0</v>
      </c>
    </row>
    <row r="356" spans="1:14" ht="17" customHeight="1">
      <c r="A356" s="19" t="s">
        <v>1331</v>
      </c>
      <c r="B356" s="3">
        <f t="shared" si="13"/>
        <v>30.5</v>
      </c>
      <c r="C356" s="3">
        <f t="shared" si="16"/>
        <v>0</v>
      </c>
      <c r="D356" s="3">
        <f t="shared" si="17"/>
        <v>30.5</v>
      </c>
      <c r="E356" s="3">
        <v>0</v>
      </c>
    </row>
    <row r="357" spans="1:14" ht="17" customHeight="1">
      <c r="A357" s="19" t="s">
        <v>1332</v>
      </c>
      <c r="B357" s="3">
        <f t="shared" si="13"/>
        <v>30.5</v>
      </c>
      <c r="C357" s="3">
        <f t="shared" si="16"/>
        <v>0</v>
      </c>
      <c r="D357" s="3">
        <f t="shared" si="17"/>
        <v>30.5</v>
      </c>
      <c r="E357" s="3">
        <v>0</v>
      </c>
    </row>
    <row r="358" spans="1:14" ht="17" customHeight="1">
      <c r="A358" s="19" t="s">
        <v>1333</v>
      </c>
      <c r="B358" s="3">
        <f t="shared" si="13"/>
        <v>30.5</v>
      </c>
      <c r="C358" s="3">
        <f t="shared" si="16"/>
        <v>0</v>
      </c>
      <c r="D358" s="3">
        <f t="shared" si="17"/>
        <v>30.5</v>
      </c>
      <c r="E358" s="3">
        <v>0</v>
      </c>
    </row>
    <row r="359" spans="1:14" ht="17" customHeight="1">
      <c r="A359" s="19" t="s">
        <v>1334</v>
      </c>
      <c r="B359" s="3">
        <f t="shared" si="13"/>
        <v>30.5</v>
      </c>
      <c r="C359" s="3">
        <f t="shared" si="16"/>
        <v>0</v>
      </c>
      <c r="D359" s="3">
        <f t="shared" si="17"/>
        <v>30.5</v>
      </c>
      <c r="E359" s="3">
        <v>0</v>
      </c>
    </row>
    <row r="360" spans="1:14" ht="17" customHeight="1">
      <c r="A360" s="19" t="s">
        <v>1288</v>
      </c>
      <c r="B360" s="3">
        <f t="shared" si="13"/>
        <v>30</v>
      </c>
      <c r="C360" s="3">
        <f t="shared" si="16"/>
        <v>0</v>
      </c>
      <c r="D360" s="3">
        <v>0</v>
      </c>
      <c r="E360" s="3">
        <v>0</v>
      </c>
      <c r="G360" s="4">
        <f>SUM(30)</f>
        <v>30</v>
      </c>
    </row>
    <row r="361" spans="1:14" ht="17" customHeight="1">
      <c r="A361" s="19" t="s">
        <v>1289</v>
      </c>
      <c r="B361" s="3">
        <f t="shared" si="13"/>
        <v>30</v>
      </c>
      <c r="C361" s="3">
        <f t="shared" si="16"/>
        <v>0</v>
      </c>
      <c r="D361" s="3">
        <v>0</v>
      </c>
      <c r="E361" s="3">
        <v>0</v>
      </c>
      <c r="G361" s="4">
        <f>SUM(30)</f>
        <v>30</v>
      </c>
    </row>
    <row r="362" spans="1:14" ht="17" customHeight="1">
      <c r="A362" s="19" t="s">
        <v>1290</v>
      </c>
      <c r="B362" s="3">
        <f t="shared" si="13"/>
        <v>30</v>
      </c>
      <c r="C362" s="3">
        <f t="shared" si="16"/>
        <v>0</v>
      </c>
      <c r="D362" s="3">
        <v>0</v>
      </c>
      <c r="E362" s="3">
        <v>0</v>
      </c>
      <c r="G362" s="4">
        <f>SUM(30)</f>
        <v>30</v>
      </c>
    </row>
    <row r="363" spans="1:14" ht="17" customHeight="1">
      <c r="A363" s="19" t="s">
        <v>1291</v>
      </c>
      <c r="B363" s="3">
        <f t="shared" si="13"/>
        <v>30</v>
      </c>
      <c r="C363" s="3">
        <f t="shared" si="16"/>
        <v>0</v>
      </c>
      <c r="D363" s="3">
        <v>0</v>
      </c>
      <c r="E363" s="3">
        <v>0</v>
      </c>
      <c r="G363" s="4">
        <f>SUM(30)</f>
        <v>30</v>
      </c>
    </row>
    <row r="364" spans="1:14" ht="17" customHeight="1">
      <c r="A364" s="19" t="s">
        <v>1292</v>
      </c>
      <c r="B364" s="3">
        <f t="shared" si="13"/>
        <v>30</v>
      </c>
      <c r="C364" s="3">
        <f t="shared" si="16"/>
        <v>0</v>
      </c>
      <c r="D364" s="3">
        <v>0</v>
      </c>
      <c r="E364" s="3">
        <v>0</v>
      </c>
      <c r="G364" s="4">
        <f>SUM(30)</f>
        <v>30</v>
      </c>
    </row>
    <row r="365" spans="1:14" ht="17" customHeight="1">
      <c r="A365" s="19" t="s">
        <v>1226</v>
      </c>
      <c r="B365" s="3">
        <f t="shared" si="13"/>
        <v>30</v>
      </c>
      <c r="C365" s="3">
        <f t="shared" si="16"/>
        <v>0</v>
      </c>
      <c r="D365" s="3">
        <v>0</v>
      </c>
      <c r="E365" s="3">
        <v>0</v>
      </c>
      <c r="G365" s="4"/>
      <c r="M365" s="4">
        <v>30</v>
      </c>
    </row>
    <row r="366" spans="1:14" ht="17" customHeight="1">
      <c r="A366" s="19" t="s">
        <v>1294</v>
      </c>
      <c r="B366" s="3">
        <f t="shared" si="13"/>
        <v>30</v>
      </c>
      <c r="C366" s="3">
        <f t="shared" si="16"/>
        <v>0</v>
      </c>
      <c r="D366" s="3">
        <v>0</v>
      </c>
      <c r="E366" s="3">
        <v>0</v>
      </c>
      <c r="G366" s="4"/>
      <c r="N366" s="4">
        <v>30</v>
      </c>
    </row>
    <row r="367" spans="1:14" ht="17" customHeight="1">
      <c r="A367" s="19" t="s">
        <v>1295</v>
      </c>
      <c r="B367" s="3">
        <f t="shared" si="13"/>
        <v>30</v>
      </c>
      <c r="C367" s="3">
        <f t="shared" si="16"/>
        <v>0</v>
      </c>
      <c r="D367" s="3">
        <v>0</v>
      </c>
      <c r="E367" s="3">
        <v>0</v>
      </c>
      <c r="G367" s="4"/>
      <c r="N367" s="4">
        <v>30</v>
      </c>
    </row>
    <row r="368" spans="1:14" ht="17" customHeight="1">
      <c r="A368" s="19" t="s">
        <v>1296</v>
      </c>
      <c r="B368" s="3">
        <f t="shared" si="13"/>
        <v>30</v>
      </c>
      <c r="C368" s="3">
        <f t="shared" si="16"/>
        <v>0</v>
      </c>
      <c r="D368" s="3">
        <v>0</v>
      </c>
      <c r="E368" s="3">
        <f>SUM(30)</f>
        <v>30</v>
      </c>
    </row>
    <row r="369" spans="1:5" ht="17" customHeight="1">
      <c r="A369" s="19" t="s">
        <v>1297</v>
      </c>
      <c r="B369" s="3">
        <f t="shared" si="13"/>
        <v>30</v>
      </c>
      <c r="C369" s="3">
        <f t="shared" si="16"/>
        <v>0</v>
      </c>
      <c r="D369" s="3">
        <v>0</v>
      </c>
      <c r="E369" s="3">
        <f>SUM(30)</f>
        <v>30</v>
      </c>
    </row>
    <row r="370" spans="1:5" ht="17" customHeight="1">
      <c r="A370" s="19" t="s">
        <v>1300</v>
      </c>
      <c r="B370" s="3">
        <f t="shared" si="13"/>
        <v>30</v>
      </c>
      <c r="C370" s="3">
        <f t="shared" si="16"/>
        <v>0</v>
      </c>
      <c r="D370" s="3">
        <f>SUM(30)</f>
        <v>30</v>
      </c>
      <c r="E370" s="3">
        <v>0</v>
      </c>
    </row>
    <row r="371" spans="1:5" ht="17" customHeight="1">
      <c r="A371" s="19" t="s">
        <v>1319</v>
      </c>
      <c r="B371" s="3">
        <f t="shared" si="13"/>
        <v>30</v>
      </c>
      <c r="C371" s="3">
        <f t="shared" si="16"/>
        <v>0</v>
      </c>
      <c r="D371" s="3">
        <f>SUM(30)</f>
        <v>30</v>
      </c>
      <c r="E371" s="3">
        <v>0</v>
      </c>
    </row>
    <row r="372" spans="1:5" ht="17" customHeight="1">
      <c r="B372" s="3">
        <f t="shared" si="13"/>
        <v>0</v>
      </c>
      <c r="C372" s="3">
        <f t="shared" si="16"/>
        <v>0</v>
      </c>
      <c r="E372" s="3">
        <v>0</v>
      </c>
    </row>
    <row r="373" spans="1:5" ht="17" customHeight="1">
      <c r="B373" s="3">
        <f t="shared" si="13"/>
        <v>0</v>
      </c>
      <c r="C373" s="3">
        <f t="shared" si="16"/>
        <v>0</v>
      </c>
      <c r="E373" s="3">
        <v>0</v>
      </c>
    </row>
    <row r="374" spans="1:5" ht="17" customHeight="1">
      <c r="B374" s="3">
        <f t="shared" si="13"/>
        <v>0</v>
      </c>
      <c r="C374" s="3">
        <f t="shared" si="16"/>
        <v>0</v>
      </c>
      <c r="E374" s="3">
        <v>0</v>
      </c>
    </row>
    <row r="375" spans="1:5" ht="17" customHeight="1">
      <c r="B375" s="3">
        <f t="shared" si="13"/>
        <v>0</v>
      </c>
      <c r="C375" s="3">
        <f t="shared" si="16"/>
        <v>0</v>
      </c>
      <c r="E375" s="3">
        <v>0</v>
      </c>
    </row>
    <row r="376" spans="1:5" ht="17" customHeight="1">
      <c r="B376" s="3">
        <f t="shared" si="13"/>
        <v>0</v>
      </c>
      <c r="C376" s="3">
        <f t="shared" si="16"/>
        <v>0</v>
      </c>
      <c r="E376" s="3">
        <v>0</v>
      </c>
    </row>
    <row r="377" spans="1:5" ht="17" customHeight="1">
      <c r="B377" s="3">
        <f t="shared" si="13"/>
        <v>0</v>
      </c>
      <c r="C377" s="3">
        <f t="shared" si="16"/>
        <v>0</v>
      </c>
      <c r="E377" s="3">
        <v>0</v>
      </c>
    </row>
    <row r="378" spans="1:5" ht="17" customHeight="1">
      <c r="B378" s="3">
        <f t="shared" si="13"/>
        <v>0</v>
      </c>
      <c r="C378" s="3">
        <f t="shared" si="16"/>
        <v>0</v>
      </c>
      <c r="E378" s="3">
        <v>0</v>
      </c>
    </row>
    <row r="379" spans="1:5" ht="17" customHeight="1">
      <c r="B379" s="3">
        <f t="shared" si="13"/>
        <v>0</v>
      </c>
      <c r="C379" s="3">
        <f t="shared" si="16"/>
        <v>0</v>
      </c>
    </row>
    <row r="380" spans="1:5" ht="17" customHeight="1">
      <c r="B380" s="3">
        <f t="shared" si="13"/>
        <v>0</v>
      </c>
      <c r="C380" s="3">
        <f t="shared" si="16"/>
        <v>0</v>
      </c>
    </row>
  </sheetData>
  <pageMargins left="0.70000000000000007" right="0.70000000000000007" top="1.4389763779527549" bottom="1.4389763779527549" header="1.0452755905511799" footer="1.0452755905511799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1"/>
  <sheetViews>
    <sheetView workbookViewId="0"/>
  </sheetViews>
  <sheetFormatPr defaultColWidth="13" defaultRowHeight="12.75" customHeight="1"/>
  <cols>
    <col min="1" max="1" width="22.875" style="7" customWidth="1"/>
    <col min="2" max="3" width="6.625" style="7" customWidth="1"/>
    <col min="4" max="4" width="4.625" style="7" customWidth="1"/>
    <col min="5" max="5" width="5" style="7" customWidth="1"/>
    <col min="6" max="6" width="5.75" style="7" customWidth="1"/>
    <col min="7" max="7" width="4.875" style="7" customWidth="1"/>
    <col min="8" max="8" width="4.625" style="7" customWidth="1"/>
    <col min="9" max="10" width="5.125" style="7" customWidth="1"/>
    <col min="11" max="11" width="5" style="7" customWidth="1"/>
    <col min="12" max="12" width="4.75" style="7" customWidth="1"/>
    <col min="13" max="13" width="6" style="7" customWidth="1"/>
    <col min="14" max="14" width="5.125" style="7" customWidth="1"/>
    <col min="15" max="15" width="4.5" style="7" customWidth="1"/>
    <col min="16" max="16" width="4.75" style="7" customWidth="1"/>
    <col min="17" max="17" width="9" style="7" customWidth="1"/>
    <col min="18" max="257" width="8.25" style="7" customWidth="1"/>
    <col min="258" max="1024" width="8.25" customWidth="1"/>
    <col min="1025" max="1025" width="13" customWidth="1"/>
  </cols>
  <sheetData>
    <row r="1" spans="1:17" ht="12.75" customHeight="1">
      <c r="A1" s="5"/>
      <c r="B1" s="5"/>
      <c r="C1" s="6"/>
      <c r="D1" s="5">
        <v>2012</v>
      </c>
      <c r="E1" s="5">
        <v>2011</v>
      </c>
      <c r="F1" s="5">
        <v>2010</v>
      </c>
      <c r="G1" s="5">
        <v>2009</v>
      </c>
      <c r="H1" s="6">
        <v>2008</v>
      </c>
      <c r="I1" s="5">
        <v>2007</v>
      </c>
      <c r="J1" s="5">
        <v>2006</v>
      </c>
      <c r="K1" s="5">
        <v>2005</v>
      </c>
      <c r="L1" s="5">
        <v>2004</v>
      </c>
      <c r="M1" s="5">
        <v>2003</v>
      </c>
      <c r="N1" s="5">
        <v>2002</v>
      </c>
      <c r="O1" s="5">
        <v>2001</v>
      </c>
      <c r="P1" s="5">
        <v>2000</v>
      </c>
      <c r="Q1" s="5" t="s">
        <v>1381</v>
      </c>
    </row>
    <row r="2" spans="1:17" ht="12.75" customHeight="1">
      <c r="A2" s="8" t="s">
        <v>1034</v>
      </c>
      <c r="B2" s="8">
        <v>1973</v>
      </c>
      <c r="C2" s="8"/>
      <c r="D2" s="9"/>
      <c r="E2" s="9"/>
      <c r="F2" s="9"/>
      <c r="G2" s="9">
        <v>401</v>
      </c>
      <c r="H2" s="9">
        <v>63</v>
      </c>
      <c r="I2" s="9">
        <v>261</v>
      </c>
      <c r="J2" s="9">
        <v>371</v>
      </c>
      <c r="K2" s="9">
        <v>350</v>
      </c>
      <c r="L2" s="9">
        <v>306</v>
      </c>
      <c r="M2" s="9">
        <v>188</v>
      </c>
      <c r="N2" s="9">
        <v>33</v>
      </c>
      <c r="O2" s="9"/>
      <c r="P2" s="9"/>
      <c r="Q2" s="9"/>
    </row>
    <row r="3" spans="1:17" ht="12.75" customHeight="1">
      <c r="A3" s="10" t="s">
        <v>1039</v>
      </c>
      <c r="B3" s="10">
        <f>SUM(J3:AV3)</f>
        <v>952</v>
      </c>
      <c r="C3" s="10"/>
      <c r="D3" s="11"/>
      <c r="E3" s="11">
        <v>23</v>
      </c>
      <c r="F3" s="11">
        <v>144</v>
      </c>
      <c r="G3" s="11">
        <v>142</v>
      </c>
      <c r="H3" s="11">
        <v>106</v>
      </c>
      <c r="I3" s="11"/>
      <c r="J3" s="11">
        <v>183</v>
      </c>
      <c r="K3" s="11">
        <v>249</v>
      </c>
      <c r="L3" s="11">
        <v>305</v>
      </c>
      <c r="M3" s="11">
        <v>182</v>
      </c>
      <c r="N3" s="11">
        <v>33</v>
      </c>
      <c r="O3" s="11"/>
      <c r="P3" s="11"/>
      <c r="Q3" s="11"/>
    </row>
    <row r="4" spans="1:17" ht="12.75" customHeight="1">
      <c r="A4" s="12" t="s">
        <v>1047</v>
      </c>
      <c r="B4" s="12">
        <v>1169</v>
      </c>
      <c r="C4" s="12"/>
      <c r="D4" s="11"/>
      <c r="E4" s="11">
        <v>400</v>
      </c>
      <c r="F4" s="11">
        <v>374.5</v>
      </c>
      <c r="G4" s="11">
        <v>249.5</v>
      </c>
      <c r="H4" s="11">
        <v>50</v>
      </c>
      <c r="I4" s="11">
        <v>55</v>
      </c>
      <c r="J4" s="11">
        <v>40</v>
      </c>
      <c r="K4" s="11"/>
      <c r="L4" s="11"/>
      <c r="M4" s="11"/>
      <c r="N4" s="11"/>
      <c r="O4" s="11"/>
      <c r="P4" s="11"/>
      <c r="Q4" s="11"/>
    </row>
    <row r="5" spans="1:17" ht="12.75" customHeight="1">
      <c r="A5" s="11" t="s">
        <v>1075</v>
      </c>
      <c r="B5" s="11">
        <f>SUM(J5:AV5)</f>
        <v>449</v>
      </c>
      <c r="C5" s="11"/>
      <c r="D5" s="11"/>
      <c r="E5" s="11"/>
      <c r="F5" s="11"/>
      <c r="G5" s="11"/>
      <c r="H5" s="11"/>
      <c r="I5" s="11">
        <v>85</v>
      </c>
      <c r="J5" s="11">
        <v>129</v>
      </c>
      <c r="K5" s="11"/>
      <c r="L5" s="11"/>
      <c r="M5" s="11">
        <v>50</v>
      </c>
      <c r="N5" s="11">
        <v>160</v>
      </c>
      <c r="O5" s="11">
        <v>110</v>
      </c>
      <c r="P5" s="11"/>
      <c r="Q5" s="11"/>
    </row>
    <row r="6" spans="1:17" ht="12.75" customHeight="1">
      <c r="A6" s="11" t="s">
        <v>1071</v>
      </c>
      <c r="B6" s="11">
        <v>520</v>
      </c>
      <c r="C6" s="11"/>
      <c r="D6" s="11"/>
      <c r="E6" s="11"/>
      <c r="F6" s="11"/>
      <c r="G6" s="11">
        <v>59</v>
      </c>
      <c r="H6" s="11">
        <v>355</v>
      </c>
      <c r="I6" s="11">
        <v>123</v>
      </c>
      <c r="J6" s="11">
        <v>34</v>
      </c>
      <c r="K6" s="11"/>
      <c r="L6" s="11"/>
      <c r="M6" s="11"/>
      <c r="N6" s="11"/>
      <c r="O6" s="11"/>
      <c r="P6" s="11"/>
      <c r="Q6" s="11"/>
    </row>
    <row r="7" spans="1:17" ht="12.75" customHeight="1">
      <c r="A7" s="11" t="s">
        <v>1083</v>
      </c>
      <c r="B7" s="11">
        <v>500</v>
      </c>
      <c r="C7" s="11"/>
      <c r="D7" s="11"/>
      <c r="E7" s="11"/>
      <c r="F7" s="11"/>
      <c r="G7" s="11"/>
      <c r="H7" s="11"/>
      <c r="I7" s="11"/>
      <c r="J7" s="11">
        <v>107</v>
      </c>
      <c r="K7" s="11">
        <v>131</v>
      </c>
      <c r="L7" s="11">
        <v>82</v>
      </c>
      <c r="M7" s="11">
        <v>180</v>
      </c>
      <c r="N7" s="11"/>
      <c r="O7" s="11"/>
      <c r="P7" s="11"/>
      <c r="Q7" s="11"/>
    </row>
    <row r="8" spans="1:17" ht="12.75" customHeight="1">
      <c r="A8" s="11" t="s">
        <v>1091</v>
      </c>
      <c r="B8" s="11">
        <v>420.5</v>
      </c>
      <c r="C8" s="11"/>
      <c r="D8" s="11"/>
      <c r="E8" s="11"/>
      <c r="F8" s="11"/>
      <c r="G8" s="11">
        <v>369</v>
      </c>
      <c r="H8" s="11">
        <v>71</v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12.75" customHeight="1">
      <c r="A9" s="11" t="s">
        <v>1115</v>
      </c>
      <c r="B9" s="11">
        <v>358</v>
      </c>
      <c r="C9" s="11"/>
      <c r="D9" s="11"/>
      <c r="E9" s="11"/>
      <c r="F9" s="11"/>
      <c r="G9" s="11">
        <v>94</v>
      </c>
      <c r="H9" s="11">
        <v>102</v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12.75" customHeight="1">
      <c r="A10" s="11" t="s">
        <v>1102</v>
      </c>
      <c r="B10" s="11">
        <f>SUM(J10:AV10)</f>
        <v>34</v>
      </c>
      <c r="C10" s="11"/>
      <c r="D10" s="11"/>
      <c r="E10" s="11"/>
      <c r="F10" s="11"/>
      <c r="G10" s="11"/>
      <c r="H10" s="11"/>
      <c r="I10" s="11">
        <v>289</v>
      </c>
      <c r="J10" s="11">
        <v>34</v>
      </c>
      <c r="K10" s="11"/>
      <c r="L10" s="11"/>
      <c r="M10" s="11"/>
      <c r="N10" s="11"/>
      <c r="O10" s="11"/>
      <c r="P10" s="11"/>
      <c r="Q10" s="11"/>
    </row>
    <row r="11" spans="1:17" ht="12.75" customHeight="1">
      <c r="A11" s="11" t="s">
        <v>1107</v>
      </c>
      <c r="B11" s="11">
        <f>SUM(J11:AV11)</f>
        <v>80</v>
      </c>
      <c r="C11" s="11"/>
      <c r="D11" s="11"/>
      <c r="E11" s="11"/>
      <c r="F11" s="11"/>
      <c r="G11" s="11"/>
      <c r="H11" s="11">
        <v>55</v>
      </c>
      <c r="I11" s="11">
        <v>140</v>
      </c>
      <c r="J11" s="11"/>
      <c r="K11" s="11"/>
      <c r="L11" s="11"/>
      <c r="M11" s="11"/>
      <c r="N11" s="11">
        <v>80</v>
      </c>
      <c r="O11" s="11"/>
      <c r="P11" s="11"/>
      <c r="Q11" s="11"/>
    </row>
    <row r="12" spans="1:17" ht="12.75" customHeight="1">
      <c r="A12" s="11" t="s">
        <v>1109</v>
      </c>
      <c r="B12" s="11">
        <v>270</v>
      </c>
      <c r="C12" s="11"/>
      <c r="D12" s="11"/>
      <c r="E12" s="11"/>
      <c r="F12" s="11"/>
      <c r="G12" s="11"/>
      <c r="H12" s="11"/>
      <c r="I12" s="11">
        <v>270</v>
      </c>
      <c r="J12" s="11"/>
      <c r="K12" s="11"/>
      <c r="L12" s="11"/>
      <c r="M12" s="11"/>
      <c r="N12" s="11"/>
      <c r="O12" s="11"/>
      <c r="P12" s="11"/>
      <c r="Q12" s="11"/>
    </row>
    <row r="13" spans="1:17" ht="12.75" customHeight="1">
      <c r="A13" s="11" t="s">
        <v>1119</v>
      </c>
      <c r="B13" s="11">
        <v>225.85</v>
      </c>
      <c r="C13" s="11"/>
      <c r="D13" s="11">
        <v>118.85</v>
      </c>
      <c r="E13" s="11">
        <v>107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2.75" customHeight="1">
      <c r="A14" s="11" t="s">
        <v>1131</v>
      </c>
      <c r="B14" s="11">
        <f>SUM(J14:AV14)</f>
        <v>31</v>
      </c>
      <c r="C14" s="11"/>
      <c r="D14" s="11"/>
      <c r="E14" s="11"/>
      <c r="F14" s="11"/>
      <c r="G14" s="11">
        <v>39</v>
      </c>
      <c r="H14" s="11">
        <v>92</v>
      </c>
      <c r="I14" s="11">
        <v>30</v>
      </c>
      <c r="J14" s="11">
        <v>31</v>
      </c>
      <c r="K14" s="11"/>
      <c r="L14" s="11"/>
      <c r="M14" s="11"/>
      <c r="N14" s="11"/>
      <c r="O14" s="11"/>
      <c r="P14" s="11"/>
      <c r="Q14" s="11"/>
    </row>
    <row r="15" spans="1:17" ht="12.75" customHeight="1">
      <c r="A15" s="11" t="s">
        <v>1133</v>
      </c>
      <c r="B15" s="11">
        <f>SUM(J15:AV15)</f>
        <v>73</v>
      </c>
      <c r="C15" s="11"/>
      <c r="D15" s="11"/>
      <c r="E15" s="11"/>
      <c r="F15" s="11"/>
      <c r="G15" s="11"/>
      <c r="H15" s="11">
        <v>38</v>
      </c>
      <c r="I15" s="11">
        <v>74</v>
      </c>
      <c r="J15" s="11">
        <v>73</v>
      </c>
      <c r="K15" s="11"/>
      <c r="L15" s="11"/>
      <c r="M15" s="11"/>
      <c r="N15" s="11"/>
      <c r="O15" s="11"/>
      <c r="P15" s="11"/>
      <c r="Q15" s="11"/>
    </row>
    <row r="16" spans="1:17" ht="12.75" customHeight="1">
      <c r="A16" s="11" t="s">
        <v>1134</v>
      </c>
      <c r="B16" s="11">
        <f>SUM(J16:AV16)</f>
        <v>0</v>
      </c>
      <c r="C16" s="11"/>
      <c r="D16" s="11"/>
      <c r="E16" s="11"/>
      <c r="F16" s="11"/>
      <c r="G16" s="11"/>
      <c r="H16" s="11"/>
      <c r="I16" s="11">
        <v>176</v>
      </c>
      <c r="J16" s="11"/>
      <c r="K16" s="11"/>
      <c r="L16" s="11"/>
      <c r="M16" s="11"/>
      <c r="N16" s="11"/>
      <c r="O16" s="11"/>
      <c r="P16" s="11"/>
      <c r="Q16" s="11"/>
    </row>
    <row r="17" spans="1:17" ht="12.75" customHeight="1">
      <c r="A17" s="11" t="s">
        <v>1141</v>
      </c>
      <c r="B17" s="11">
        <f>SUM(J17:AV17)</f>
        <v>0</v>
      </c>
      <c r="C17" s="11"/>
      <c r="D17" s="11"/>
      <c r="E17" s="11"/>
      <c r="F17" s="11"/>
      <c r="G17" s="11"/>
      <c r="H17" s="11"/>
      <c r="I17" s="11">
        <v>165</v>
      </c>
      <c r="J17" s="11"/>
      <c r="K17" s="11"/>
      <c r="L17" s="11"/>
      <c r="M17" s="11"/>
      <c r="N17" s="11"/>
      <c r="O17" s="11"/>
      <c r="P17" s="11"/>
      <c r="Q17" s="11"/>
    </row>
    <row r="18" spans="1:17" ht="12.75" customHeight="1">
      <c r="A18" s="11" t="s">
        <v>1147</v>
      </c>
      <c r="B18" s="11">
        <f>SUM(J18:AV18)</f>
        <v>110</v>
      </c>
      <c r="C18" s="11"/>
      <c r="D18" s="11"/>
      <c r="E18" s="11"/>
      <c r="F18" s="11"/>
      <c r="G18" s="11"/>
      <c r="H18" s="11"/>
      <c r="I18" s="11">
        <v>34</v>
      </c>
      <c r="J18" s="11"/>
      <c r="K18" s="11"/>
      <c r="L18" s="11"/>
      <c r="M18" s="11"/>
      <c r="N18" s="11">
        <v>80</v>
      </c>
      <c r="O18" s="11">
        <v>30</v>
      </c>
      <c r="P18" s="11"/>
      <c r="Q18" s="11"/>
    </row>
    <row r="19" spans="1:17" ht="12.75" customHeight="1">
      <c r="A19" s="11" t="s">
        <v>1160</v>
      </c>
      <c r="B19" s="11">
        <v>122</v>
      </c>
      <c r="C19" s="11"/>
      <c r="D19" s="11"/>
      <c r="E19" s="11"/>
      <c r="F19" s="11"/>
      <c r="G19" s="11"/>
      <c r="H19" s="11">
        <v>51</v>
      </c>
      <c r="I19" s="11">
        <v>40</v>
      </c>
      <c r="J19" s="11">
        <v>31</v>
      </c>
      <c r="K19" s="11"/>
      <c r="L19" s="11"/>
      <c r="M19" s="11"/>
      <c r="N19" s="11"/>
      <c r="O19" s="11"/>
      <c r="P19" s="11"/>
      <c r="Q19" s="11"/>
    </row>
    <row r="20" spans="1:17" ht="12.75" customHeight="1">
      <c r="A20" s="13" t="s">
        <v>1174</v>
      </c>
      <c r="B20" s="11">
        <f>SUM(J20:AV20)</f>
        <v>0</v>
      </c>
      <c r="C20" s="11"/>
      <c r="D20" s="11"/>
      <c r="E20" s="11"/>
      <c r="F20" s="11"/>
      <c r="G20" s="11"/>
      <c r="H20" s="11"/>
      <c r="I20" s="11">
        <v>90</v>
      </c>
      <c r="J20" s="11"/>
      <c r="K20" s="11"/>
      <c r="L20" s="11"/>
      <c r="M20" s="11"/>
      <c r="N20" s="11"/>
      <c r="O20" s="11"/>
      <c r="P20" s="11"/>
      <c r="Q20" s="11"/>
    </row>
    <row r="21" spans="1:17" ht="12.75" customHeight="1">
      <c r="A21" s="11" t="s">
        <v>1144</v>
      </c>
      <c r="B21" s="11">
        <v>89</v>
      </c>
      <c r="C21" s="11"/>
      <c r="D21" s="11"/>
      <c r="E21" s="11"/>
      <c r="F21" s="11"/>
      <c r="G21" s="11"/>
      <c r="H21" s="11">
        <v>146</v>
      </c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2.75" customHeight="1">
      <c r="A22" s="11" t="s">
        <v>1181</v>
      </c>
      <c r="B22" s="11">
        <v>83</v>
      </c>
      <c r="C22" s="11"/>
      <c r="D22" s="11"/>
      <c r="E22" s="11"/>
      <c r="F22" s="11"/>
      <c r="G22" s="11">
        <v>83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2.75" customHeight="1">
      <c r="A23" s="11" t="s">
        <v>1196</v>
      </c>
      <c r="B23" s="11">
        <f>SUM(J23:AV23)</f>
        <v>0</v>
      </c>
      <c r="C23" s="11"/>
      <c r="D23" s="11"/>
      <c r="E23" s="11"/>
      <c r="F23" s="11"/>
      <c r="G23" s="11"/>
      <c r="H23" s="11"/>
      <c r="I23" s="11">
        <v>72</v>
      </c>
      <c r="J23" s="11"/>
      <c r="K23" s="11"/>
      <c r="L23" s="11"/>
      <c r="M23" s="11"/>
      <c r="N23" s="11"/>
      <c r="O23" s="11"/>
      <c r="P23" s="11"/>
      <c r="Q23" s="11"/>
    </row>
    <row r="24" spans="1:17" ht="12.75" customHeight="1">
      <c r="A24" s="11" t="s">
        <v>1199</v>
      </c>
      <c r="B24" s="11">
        <f>SUM(J24:AV24)</f>
        <v>0</v>
      </c>
      <c r="C24" s="11"/>
      <c r="D24" s="11"/>
      <c r="E24" s="11"/>
      <c r="F24" s="11"/>
      <c r="G24" s="11"/>
      <c r="H24" s="11"/>
      <c r="I24" s="11">
        <v>69</v>
      </c>
      <c r="J24" s="11"/>
      <c r="K24" s="11"/>
      <c r="L24" s="11"/>
      <c r="M24" s="11"/>
      <c r="N24" s="11"/>
      <c r="O24" s="11"/>
      <c r="P24" s="11"/>
      <c r="Q24" s="11"/>
    </row>
    <row r="25" spans="1:17" ht="12.75" customHeight="1">
      <c r="A25" s="11" t="s">
        <v>1200</v>
      </c>
      <c r="B25" s="11">
        <f>SUM(J25:AV25)</f>
        <v>0</v>
      </c>
      <c r="C25" s="11"/>
      <c r="D25" s="11"/>
      <c r="E25" s="11"/>
      <c r="F25" s="11"/>
      <c r="G25" s="11"/>
      <c r="H25" s="11"/>
      <c r="I25" s="11">
        <v>69</v>
      </c>
      <c r="J25" s="11"/>
      <c r="K25" s="11"/>
      <c r="L25" s="11"/>
      <c r="M25" s="11"/>
      <c r="N25" s="11"/>
      <c r="O25" s="11"/>
      <c r="P25" s="11"/>
      <c r="Q25" s="11"/>
    </row>
    <row r="26" spans="1:17" ht="12.75" customHeight="1">
      <c r="A26" s="11" t="s">
        <v>1198</v>
      </c>
      <c r="B26" s="11">
        <v>69</v>
      </c>
      <c r="C26" s="11"/>
      <c r="D26" s="11"/>
      <c r="E26" s="11"/>
      <c r="F26" s="11"/>
      <c r="G26" s="11"/>
      <c r="H26" s="11"/>
      <c r="I26" s="11">
        <v>69</v>
      </c>
      <c r="J26" s="11"/>
      <c r="K26" s="11"/>
      <c r="L26" s="11"/>
      <c r="M26" s="11"/>
      <c r="N26" s="11"/>
      <c r="O26" s="11"/>
      <c r="P26" s="11"/>
      <c r="Q26" s="11"/>
    </row>
    <row r="27" spans="1:17" ht="12.75" customHeight="1">
      <c r="A27" s="11" t="s">
        <v>1175</v>
      </c>
      <c r="B27" s="11">
        <v>69</v>
      </c>
      <c r="C27" s="11"/>
      <c r="D27" s="11"/>
      <c r="E27" s="11"/>
      <c r="F27" s="11"/>
      <c r="G27" s="11"/>
      <c r="H27" s="11"/>
      <c r="I27" s="11">
        <v>89</v>
      </c>
      <c r="J27" s="11"/>
      <c r="K27" s="11"/>
      <c r="L27" s="11"/>
      <c r="M27" s="11"/>
      <c r="N27" s="11"/>
      <c r="O27" s="11"/>
      <c r="P27" s="11"/>
      <c r="Q27" s="11"/>
    </row>
    <row r="28" spans="1:17" ht="12.75" customHeight="1">
      <c r="A28" s="13" t="s">
        <v>1201</v>
      </c>
      <c r="B28" s="11">
        <f>SUM(J28:AV28)</f>
        <v>0</v>
      </c>
      <c r="C28" s="11"/>
      <c r="D28" s="11"/>
      <c r="E28" s="11"/>
      <c r="F28" s="11"/>
      <c r="G28" s="11"/>
      <c r="H28" s="11"/>
      <c r="I28" s="11">
        <v>68</v>
      </c>
      <c r="J28" s="11"/>
      <c r="K28" s="11"/>
      <c r="L28" s="11"/>
      <c r="M28" s="11"/>
      <c r="N28" s="11"/>
      <c r="O28" s="11"/>
      <c r="P28" s="11"/>
      <c r="Q28" s="11"/>
    </row>
    <row r="29" spans="1:17" ht="12.75" customHeight="1">
      <c r="A29" s="11" t="s">
        <v>1198</v>
      </c>
      <c r="B29" s="11">
        <v>66</v>
      </c>
      <c r="C29" s="11"/>
      <c r="D29" s="11"/>
      <c r="E29" s="11"/>
      <c r="F29" s="11"/>
      <c r="G29" s="11"/>
      <c r="H29" s="11"/>
      <c r="I29" s="11">
        <v>69</v>
      </c>
      <c r="J29" s="11"/>
      <c r="K29" s="11"/>
      <c r="L29" s="11"/>
      <c r="M29" s="11"/>
      <c r="N29" s="11"/>
      <c r="O29" s="11"/>
      <c r="P29" s="11"/>
      <c r="Q29" s="11"/>
    </row>
    <row r="30" spans="1:17" ht="12.75" customHeight="1">
      <c r="A30" s="11" t="s">
        <v>1229</v>
      </c>
      <c r="B30" s="11">
        <f>SUM(J30:AV30)</f>
        <v>0</v>
      </c>
      <c r="C30" s="11"/>
      <c r="D30" s="11"/>
      <c r="E30" s="11"/>
      <c r="F30" s="11"/>
      <c r="G30" s="11"/>
      <c r="H30" s="11"/>
      <c r="I30" s="11">
        <v>40</v>
      </c>
      <c r="J30" s="11"/>
      <c r="K30" s="11"/>
      <c r="L30" s="11"/>
      <c r="M30" s="11"/>
      <c r="N30" s="11"/>
      <c r="O30" s="11"/>
      <c r="P30" s="11"/>
      <c r="Q30" s="11"/>
    </row>
    <row r="31" spans="1:17" ht="12.75" customHeight="1">
      <c r="A31" s="11" t="s">
        <v>1230</v>
      </c>
      <c r="B31" s="11">
        <f>SUM(J31:AV31)</f>
        <v>0</v>
      </c>
      <c r="C31" s="11"/>
      <c r="D31" s="11"/>
      <c r="E31" s="11"/>
      <c r="F31" s="11"/>
      <c r="G31" s="11"/>
      <c r="H31" s="11"/>
      <c r="I31" s="11">
        <v>40</v>
      </c>
      <c r="J31" s="11"/>
      <c r="K31" s="11"/>
      <c r="L31" s="11"/>
      <c r="M31" s="11"/>
      <c r="N31" s="11"/>
      <c r="O31" s="11"/>
      <c r="P31" s="11"/>
      <c r="Q31" s="11"/>
    </row>
    <row r="32" spans="1:17" ht="12.75" customHeight="1">
      <c r="A32" s="11" t="s">
        <v>1233</v>
      </c>
      <c r="B32" s="11">
        <f>SUM(J32:AV32)</f>
        <v>0</v>
      </c>
      <c r="C32" s="11"/>
      <c r="D32" s="11"/>
      <c r="E32" s="11"/>
      <c r="F32" s="11"/>
      <c r="G32" s="11"/>
      <c r="H32" s="11">
        <v>39</v>
      </c>
      <c r="I32" s="11"/>
      <c r="J32" s="11"/>
      <c r="K32" s="11"/>
      <c r="L32" s="11"/>
      <c r="M32" s="11"/>
      <c r="N32" s="11"/>
      <c r="O32" s="11"/>
      <c r="P32" s="11"/>
      <c r="Q32" s="11"/>
    </row>
    <row r="33" spans="1:18" ht="12.75" customHeight="1">
      <c r="A33" s="11" t="s">
        <v>1231</v>
      </c>
      <c r="B33" s="11">
        <v>39</v>
      </c>
      <c r="C33" s="11"/>
      <c r="D33" s="11"/>
      <c r="E33" s="11"/>
      <c r="F33" s="11"/>
      <c r="G33" s="11">
        <v>39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8" ht="12.75" customHeight="1">
      <c r="A34" s="11" t="s">
        <v>1232</v>
      </c>
      <c r="B34" s="11">
        <v>39</v>
      </c>
      <c r="C34" s="11"/>
      <c r="D34" s="11"/>
      <c r="E34" s="11"/>
      <c r="F34" s="11"/>
      <c r="G34" s="11">
        <v>39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8" ht="12.75" customHeight="1">
      <c r="A35" s="11" t="s">
        <v>1237</v>
      </c>
      <c r="B35" s="11">
        <v>37</v>
      </c>
      <c r="C35" s="11"/>
      <c r="D35" s="11"/>
      <c r="E35" s="11"/>
      <c r="F35" s="11"/>
      <c r="G35" s="11">
        <v>37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8" ht="12.75" customHeight="1">
      <c r="A36" s="13" t="s">
        <v>1243</v>
      </c>
      <c r="B36" s="11">
        <f>SUM(J36:AV36)</f>
        <v>0</v>
      </c>
      <c r="C36" s="11"/>
      <c r="D36" s="11"/>
      <c r="E36" s="11"/>
      <c r="F36" s="11"/>
      <c r="G36" s="11"/>
      <c r="H36" s="11"/>
      <c r="I36" s="11">
        <v>34</v>
      </c>
      <c r="J36" s="11"/>
      <c r="K36" s="11"/>
      <c r="L36" s="11"/>
      <c r="M36" s="11"/>
      <c r="N36" s="11"/>
      <c r="O36" s="11"/>
      <c r="P36" s="11"/>
      <c r="Q36" s="11"/>
    </row>
    <row r="37" spans="1:18" ht="12.75" customHeight="1">
      <c r="A37" s="13" t="s">
        <v>1135</v>
      </c>
      <c r="B37" s="11">
        <f>SUM(Hobused_koos!O73:AW73)</f>
        <v>0</v>
      </c>
      <c r="C37" s="11"/>
      <c r="D37" s="11"/>
      <c r="E37" s="11"/>
      <c r="F37" s="11"/>
      <c r="G37" s="11"/>
      <c r="H37" s="11">
        <v>174</v>
      </c>
      <c r="I37" s="11"/>
      <c r="J37" s="11"/>
      <c r="K37" s="11"/>
      <c r="L37" s="11"/>
      <c r="M37" s="11"/>
      <c r="N37" s="11"/>
      <c r="O37" s="11"/>
      <c r="P37" s="11"/>
      <c r="Q37" s="11"/>
    </row>
    <row r="38" spans="1:18" ht="12.75" customHeight="1">
      <c r="A38" s="11" t="s">
        <v>1206</v>
      </c>
      <c r="B38" s="11">
        <v>32</v>
      </c>
      <c r="C38" s="11"/>
      <c r="D38" s="11"/>
      <c r="E38" s="11"/>
      <c r="F38" s="11"/>
      <c r="G38" s="11"/>
      <c r="H38" s="11">
        <v>66</v>
      </c>
      <c r="I38" s="11"/>
      <c r="J38" s="11"/>
      <c r="K38" s="11"/>
      <c r="L38" s="11"/>
      <c r="M38" s="11"/>
      <c r="N38" s="11"/>
      <c r="O38" s="11"/>
      <c r="P38" s="11"/>
      <c r="Q38" s="11"/>
    </row>
    <row r="39" spans="1:18" ht="12.75" customHeight="1">
      <c r="A39" s="11" t="s">
        <v>1270</v>
      </c>
      <c r="B39" s="11">
        <v>32</v>
      </c>
      <c r="C39" s="11"/>
      <c r="D39" s="11"/>
      <c r="E39" s="11"/>
      <c r="F39" s="11"/>
      <c r="G39" s="11"/>
      <c r="H39" s="11">
        <v>32</v>
      </c>
      <c r="I39" s="11"/>
      <c r="J39" s="11"/>
      <c r="K39" s="11"/>
      <c r="L39" s="11"/>
      <c r="M39" s="11"/>
      <c r="N39" s="11"/>
      <c r="O39" s="11"/>
      <c r="P39" s="11"/>
      <c r="Q39" s="11"/>
    </row>
    <row r="40" spans="1:18" ht="12.75" customHeight="1">
      <c r="A40" s="11" t="s">
        <v>1271</v>
      </c>
      <c r="B40" s="11">
        <v>32</v>
      </c>
      <c r="C40" s="11"/>
      <c r="D40" s="11"/>
      <c r="E40" s="11"/>
      <c r="F40" s="11"/>
      <c r="G40" s="11"/>
      <c r="H40" s="11">
        <v>32</v>
      </c>
      <c r="I40" s="11"/>
      <c r="J40" s="11"/>
      <c r="K40" s="11"/>
      <c r="L40" s="11"/>
      <c r="M40" s="11"/>
      <c r="N40" s="11"/>
      <c r="O40" s="11"/>
      <c r="P40" s="11"/>
      <c r="Q40" s="11"/>
    </row>
    <row r="41" spans="1:18" ht="12.75" customHeight="1">
      <c r="A41" s="11" t="s">
        <v>1294</v>
      </c>
      <c r="B41" s="11">
        <f>SUM(J41:AV41)</f>
        <v>0</v>
      </c>
      <c r="C41" s="11"/>
      <c r="D41" s="11"/>
      <c r="E41" s="11"/>
      <c r="F41" s="11"/>
      <c r="G41" s="11"/>
      <c r="H41" s="11"/>
      <c r="I41" s="11">
        <v>30</v>
      </c>
      <c r="J41" s="11"/>
      <c r="K41" s="11"/>
      <c r="L41" s="11"/>
      <c r="M41" s="11"/>
      <c r="N41" s="11"/>
      <c r="O41" s="11"/>
      <c r="P41" s="11"/>
      <c r="Q41" s="11"/>
    </row>
    <row r="42" spans="1:18" ht="12.75" customHeight="1">
      <c r="A42" s="11" t="s">
        <v>1295</v>
      </c>
      <c r="B42" s="11">
        <f>SUM(J42:AV42)</f>
        <v>0</v>
      </c>
      <c r="C42" s="11"/>
      <c r="D42" s="11"/>
      <c r="E42" s="11"/>
      <c r="F42" s="11"/>
      <c r="G42" s="11"/>
      <c r="H42" s="11"/>
      <c r="I42" s="11">
        <v>30</v>
      </c>
      <c r="J42" s="11"/>
      <c r="K42" s="11"/>
      <c r="L42" s="11"/>
      <c r="M42" s="11"/>
      <c r="N42" s="11"/>
      <c r="O42" s="11"/>
      <c r="P42" s="11"/>
      <c r="Q42" s="11"/>
    </row>
    <row r="43" spans="1:18" ht="12.75" customHeight="1">
      <c r="A43" s="11" t="s">
        <v>1226</v>
      </c>
      <c r="B43" s="11">
        <v>30</v>
      </c>
      <c r="C43" s="11"/>
      <c r="D43" s="11"/>
      <c r="E43" s="11"/>
      <c r="F43" s="11"/>
      <c r="G43" s="11"/>
      <c r="H43" s="11">
        <v>30</v>
      </c>
      <c r="I43" s="11"/>
      <c r="J43" s="11"/>
      <c r="K43" s="11"/>
      <c r="L43" s="11"/>
      <c r="M43" s="11"/>
      <c r="N43" s="11"/>
      <c r="O43" s="11"/>
      <c r="P43" s="11"/>
      <c r="Q43" s="11"/>
    </row>
    <row r="44" spans="1:18" ht="12.75" customHeight="1">
      <c r="A44" s="11" t="s">
        <v>1154</v>
      </c>
      <c r="B44" s="11">
        <f>SUM(Hobused_koos!O82:AW82)</f>
        <v>0</v>
      </c>
      <c r="C44" s="11"/>
      <c r="D44" s="11"/>
      <c r="E44" s="11"/>
      <c r="F44" s="11"/>
      <c r="G44" s="11"/>
      <c r="H44" s="11">
        <v>128</v>
      </c>
      <c r="I44" s="11"/>
      <c r="J44" s="11"/>
      <c r="K44" s="11"/>
      <c r="L44" s="11"/>
      <c r="M44" s="11"/>
      <c r="N44" s="11"/>
      <c r="O44" s="11"/>
      <c r="P44" s="11"/>
      <c r="Q44" s="11"/>
    </row>
    <row r="45" spans="1:18" ht="12.75" customHeight="1">
      <c r="A45" s="14" t="s">
        <v>1046</v>
      </c>
      <c r="B45" s="12">
        <v>1188.2</v>
      </c>
      <c r="C45" s="15"/>
      <c r="D45" s="16">
        <v>206.2</v>
      </c>
      <c r="E45" s="11">
        <v>428</v>
      </c>
      <c r="F45" s="11">
        <v>522</v>
      </c>
      <c r="G45" s="11">
        <v>32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2.75" customHeight="1">
      <c r="A46" s="11" t="s">
        <v>1057</v>
      </c>
      <c r="B46" s="11">
        <v>638.70000000000005</v>
      </c>
      <c r="C46" s="16"/>
      <c r="D46" s="16"/>
      <c r="E46" s="11"/>
      <c r="F46" s="11">
        <v>44</v>
      </c>
      <c r="G46" s="11">
        <v>98</v>
      </c>
      <c r="H46" s="11">
        <v>360</v>
      </c>
      <c r="I46" s="11">
        <v>213</v>
      </c>
      <c r="J46" s="11">
        <v>240</v>
      </c>
      <c r="K46" s="11"/>
      <c r="L46" s="11"/>
      <c r="M46" s="11"/>
      <c r="N46" s="11"/>
      <c r="O46" s="11"/>
      <c r="P46" s="11"/>
      <c r="Q46" s="11"/>
      <c r="R46" s="11"/>
    </row>
    <row r="47" spans="1:18" ht="12.75" customHeight="1">
      <c r="A47" s="11" t="s">
        <v>1065</v>
      </c>
      <c r="B47" s="11">
        <v>614</v>
      </c>
      <c r="C47" s="16"/>
      <c r="D47" s="16"/>
      <c r="E47" s="11"/>
      <c r="F47" s="11"/>
      <c r="G47" s="11">
        <v>135</v>
      </c>
      <c r="H47" s="11">
        <v>286</v>
      </c>
      <c r="I47" s="11">
        <v>193</v>
      </c>
      <c r="J47" s="11"/>
      <c r="K47" s="11"/>
      <c r="L47" s="11"/>
      <c r="M47" s="11"/>
      <c r="N47" s="13"/>
      <c r="O47" s="11"/>
      <c r="P47" s="11"/>
      <c r="Q47" s="11"/>
      <c r="R47" s="11"/>
    </row>
    <row r="48" spans="1:18" ht="12.75" customHeight="1">
      <c r="A48" s="17" t="s">
        <v>1076</v>
      </c>
      <c r="B48" s="11">
        <v>522</v>
      </c>
      <c r="C48" s="16"/>
      <c r="D48" s="16"/>
      <c r="E48" s="11"/>
      <c r="F48" s="11">
        <v>301</v>
      </c>
      <c r="G48" s="11">
        <v>221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2.75" customHeight="1">
      <c r="A49" s="11" t="s">
        <v>1089</v>
      </c>
      <c r="B49" s="11">
        <v>472.5</v>
      </c>
      <c r="C49" s="16"/>
      <c r="D49" s="16"/>
      <c r="E49" s="11"/>
      <c r="F49" s="11"/>
      <c r="G49" s="11">
        <v>136</v>
      </c>
      <c r="H49" s="11">
        <v>89</v>
      </c>
      <c r="I49" s="11">
        <v>295</v>
      </c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2.75" customHeight="1">
      <c r="A50" s="11" t="s">
        <v>1222</v>
      </c>
      <c r="B50" s="11">
        <v>42</v>
      </c>
      <c r="C50" s="16"/>
      <c r="D50" s="16"/>
      <c r="E50" s="11">
        <v>42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2.75" customHeight="1">
      <c r="A51" s="11" t="s">
        <v>1140</v>
      </c>
      <c r="B51" s="11">
        <v>167</v>
      </c>
      <c r="C51" s="16"/>
      <c r="D51" s="16"/>
      <c r="E51" s="11"/>
      <c r="F51" s="11"/>
      <c r="G51" s="11">
        <v>135</v>
      </c>
      <c r="H51" s="11">
        <v>32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</row>
  </sheetData>
  <pageMargins left="0.70000000000000007" right="0.70000000000000007" top="1.4389763779527549" bottom="1.4389763779527549" header="1.0452755905511799" footer="1.0452755905511799"/>
  <pageSetup paperSize="0" fitToWidth="0" fitToHeight="0" pageOrder="overThenDown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Hobused_koos</vt:lpstr>
      <vt:lpstr>aegunud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Lauri Maldre</cp:lastModifiedBy>
  <cp:revision>43</cp:revision>
  <dcterms:created xsi:type="dcterms:W3CDTF">2018-11-01T17:11:52Z</dcterms:created>
  <dcterms:modified xsi:type="dcterms:W3CDTF">2018-12-01T13:18:39Z</dcterms:modified>
</cp:coreProperties>
</file>