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i\Downloads\"/>
    </mc:Choice>
  </mc:AlternateContent>
  <xr:revisionPtr revIDLastSave="0" documentId="13_ncr:1_{2F699C8E-059A-443E-A52B-C0CE2F8C1357}" xr6:coauthVersionLast="38" xr6:coauthVersionMax="38" xr10:uidLastSave="{00000000-0000-0000-0000-000000000000}"/>
  <bookViews>
    <workbookView xWindow="0" yWindow="0" windowWidth="24000" windowHeight="9255" xr2:uid="{00000000-000D-0000-FFFF-FFFF00000000}"/>
  </bookViews>
  <sheets>
    <sheet name="Hobused_koos" sheetId="1" r:id="rId1"/>
    <sheet name="aegunud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4" i="2" l="1"/>
  <c r="B37" i="2"/>
  <c r="B42" i="2"/>
  <c r="B41" i="2"/>
  <c r="B36" i="2"/>
  <c r="B32" i="2"/>
  <c r="B31" i="2"/>
  <c r="B30" i="2"/>
  <c r="B28" i="2"/>
  <c r="B25" i="2"/>
  <c r="B24" i="2"/>
  <c r="B23" i="2"/>
  <c r="B20" i="2"/>
  <c r="B18" i="2"/>
  <c r="B17" i="2"/>
  <c r="B16" i="2"/>
  <c r="B15" i="2"/>
  <c r="B14" i="2"/>
  <c r="B11" i="2"/>
  <c r="B10" i="2"/>
  <c r="B5" i="2"/>
  <c r="B3" i="2"/>
  <c r="C380" i="1"/>
  <c r="B380" i="1"/>
  <c r="C379" i="1"/>
  <c r="B379" i="1" s="1"/>
  <c r="C378" i="1"/>
  <c r="B378" i="1" s="1"/>
  <c r="C377" i="1"/>
  <c r="B377" i="1" s="1"/>
  <c r="C376" i="1"/>
  <c r="B376" i="1" s="1"/>
  <c r="C375" i="1"/>
  <c r="B375" i="1" s="1"/>
  <c r="C374" i="1"/>
  <c r="B374" i="1" s="1"/>
  <c r="C373" i="1"/>
  <c r="B373" i="1" s="1"/>
  <c r="C372" i="1"/>
  <c r="B372" i="1" s="1"/>
  <c r="C229" i="1"/>
  <c r="B229" i="1" s="1"/>
  <c r="C298" i="1"/>
  <c r="B298" i="1" s="1"/>
  <c r="C297" i="1"/>
  <c r="B297" i="1" s="1"/>
  <c r="C341" i="1"/>
  <c r="B341" i="1" s="1"/>
  <c r="C340" i="1"/>
  <c r="B340" i="1" s="1"/>
  <c r="C339" i="1"/>
  <c r="B339" i="1" s="1"/>
  <c r="C352" i="1"/>
  <c r="B352" i="1" s="1"/>
  <c r="C351" i="1"/>
  <c r="B351" i="1" s="1"/>
  <c r="C265" i="1"/>
  <c r="B265" i="1" s="1"/>
  <c r="C184" i="1"/>
  <c r="B184" i="1" s="1"/>
  <c r="C238" i="1"/>
  <c r="B238" i="1" s="1"/>
  <c r="C202" i="1"/>
  <c r="B202" i="1" s="1"/>
  <c r="C201" i="1"/>
  <c r="B201" i="1" s="1"/>
  <c r="C300" i="1"/>
  <c r="B300" i="1" s="1"/>
  <c r="C260" i="1"/>
  <c r="B260" i="1" s="1"/>
  <c r="C350" i="1"/>
  <c r="B350" i="1" s="1"/>
  <c r="C349" i="1"/>
  <c r="B349" i="1" s="1"/>
  <c r="C235" i="1"/>
  <c r="B235" i="1" s="1"/>
  <c r="C348" i="1"/>
  <c r="B348" i="1" s="1"/>
  <c r="C347" i="1"/>
  <c r="B347" i="1" s="1"/>
  <c r="C346" i="1"/>
  <c r="B346" i="1" s="1"/>
  <c r="C345" i="1"/>
  <c r="B345" i="1" s="1"/>
  <c r="C338" i="1"/>
  <c r="B338" i="1" s="1"/>
  <c r="C152" i="1"/>
  <c r="B152" i="1" s="1"/>
  <c r="C157" i="1"/>
  <c r="B157" i="1" s="1"/>
  <c r="C140" i="1"/>
  <c r="B140" i="1" s="1"/>
  <c r="C139" i="1"/>
  <c r="B139" i="1" s="1"/>
  <c r="C138" i="1"/>
  <c r="B138" i="1" s="1"/>
  <c r="C193" i="1"/>
  <c r="B193" i="1" s="1"/>
  <c r="C192" i="1"/>
  <c r="B192" i="1" s="1"/>
  <c r="C213" i="1"/>
  <c r="B213" i="1" s="1"/>
  <c r="C320" i="1"/>
  <c r="B320" i="1" s="1"/>
  <c r="C319" i="1"/>
  <c r="B319" i="1" s="1"/>
  <c r="C318" i="1"/>
  <c r="B318" i="1" s="1"/>
  <c r="C163" i="1"/>
  <c r="B163" i="1" s="1"/>
  <c r="C317" i="1"/>
  <c r="B317" i="1" s="1"/>
  <c r="C262" i="1"/>
  <c r="B262" i="1" s="1"/>
  <c r="C253" i="1"/>
  <c r="B253" i="1" s="1"/>
  <c r="C150" i="1"/>
  <c r="B150" i="1" s="1"/>
  <c r="C232" i="1"/>
  <c r="B232" i="1"/>
  <c r="C93" i="1"/>
  <c r="B93" i="1" s="1"/>
  <c r="C171" i="1"/>
  <c r="B171" i="1" s="1"/>
  <c r="C241" i="1"/>
  <c r="B241" i="1" s="1"/>
  <c r="C199" i="1"/>
  <c r="B199" i="1" s="1"/>
  <c r="C153" i="1"/>
  <c r="B153" i="1" s="1"/>
  <c r="C187" i="1"/>
  <c r="B187" i="1" s="1"/>
  <c r="C130" i="1"/>
  <c r="B130" i="1" s="1"/>
  <c r="C128" i="1"/>
  <c r="B128" i="1"/>
  <c r="D359" i="1"/>
  <c r="C359" i="1"/>
  <c r="D358" i="1"/>
  <c r="C358" i="1"/>
  <c r="B358" i="1" s="1"/>
  <c r="D357" i="1"/>
  <c r="C357" i="1"/>
  <c r="B357" i="1" s="1"/>
  <c r="D356" i="1"/>
  <c r="C356" i="1"/>
  <c r="B356" i="1" s="1"/>
  <c r="D355" i="1"/>
  <c r="C355" i="1"/>
  <c r="D354" i="1"/>
  <c r="C354" i="1"/>
  <c r="D266" i="1"/>
  <c r="C266" i="1"/>
  <c r="D203" i="1"/>
  <c r="B203" i="1" s="1"/>
  <c r="C203" i="1"/>
  <c r="D135" i="1"/>
  <c r="C135" i="1"/>
  <c r="B135" i="1" s="1"/>
  <c r="D216" i="1"/>
  <c r="C216" i="1"/>
  <c r="B216" i="1" s="1"/>
  <c r="D188" i="1"/>
  <c r="C188" i="1"/>
  <c r="B188" i="1" s="1"/>
  <c r="D148" i="1"/>
  <c r="C148" i="1"/>
  <c r="B148" i="1" s="1"/>
  <c r="D154" i="1"/>
  <c r="C154" i="1"/>
  <c r="D218" i="1"/>
  <c r="C218" i="1"/>
  <c r="D129" i="1"/>
  <c r="C129" i="1"/>
  <c r="D371" i="1"/>
  <c r="C371" i="1"/>
  <c r="B371" i="1"/>
  <c r="D177" i="1"/>
  <c r="C177" i="1"/>
  <c r="B177" i="1" s="1"/>
  <c r="D158" i="1"/>
  <c r="C158" i="1"/>
  <c r="B158" i="1" s="1"/>
  <c r="D137" i="1"/>
  <c r="C137" i="1"/>
  <c r="B137" i="1" s="1"/>
  <c r="D208" i="1"/>
  <c r="C208" i="1"/>
  <c r="B208" i="1" s="1"/>
  <c r="D69" i="1"/>
  <c r="C69" i="1"/>
  <c r="D106" i="1"/>
  <c r="C106" i="1"/>
  <c r="D94" i="1"/>
  <c r="C94" i="1"/>
  <c r="D107" i="1"/>
  <c r="B107" i="1" s="1"/>
  <c r="C107" i="1"/>
  <c r="D97" i="1"/>
  <c r="C97" i="1"/>
  <c r="B97" i="1" s="1"/>
  <c r="D178" i="1"/>
  <c r="C178" i="1"/>
  <c r="B178" i="1" s="1"/>
  <c r="D110" i="1"/>
  <c r="C110" i="1"/>
  <c r="B110" i="1" s="1"/>
  <c r="D109" i="1"/>
  <c r="C109" i="1"/>
  <c r="B109" i="1"/>
  <c r="D149" i="1"/>
  <c r="C149" i="1"/>
  <c r="F133" i="1"/>
  <c r="E133" i="1"/>
  <c r="D133" i="1"/>
  <c r="B133" i="1" s="1"/>
  <c r="C133" i="1"/>
  <c r="D142" i="1"/>
  <c r="C142" i="1"/>
  <c r="B142" i="1" s="1"/>
  <c r="D85" i="1"/>
  <c r="C85" i="1"/>
  <c r="B85" i="1" s="1"/>
  <c r="D299" i="1"/>
  <c r="C299" i="1"/>
  <c r="B299" i="1" s="1"/>
  <c r="D87" i="1"/>
  <c r="C87" i="1"/>
  <c r="B87" i="1"/>
  <c r="D370" i="1"/>
  <c r="C370" i="1"/>
  <c r="D121" i="1"/>
  <c r="C121" i="1"/>
  <c r="B121" i="1" s="1"/>
  <c r="D111" i="1"/>
  <c r="C111" i="1"/>
  <c r="E369" i="1"/>
  <c r="C369" i="1"/>
  <c r="B369" i="1"/>
  <c r="E368" i="1"/>
  <c r="B368" i="1" s="1"/>
  <c r="C368" i="1"/>
  <c r="C367" i="1"/>
  <c r="B367" i="1" s="1"/>
  <c r="C366" i="1"/>
  <c r="B366" i="1" s="1"/>
  <c r="C365" i="1"/>
  <c r="B365" i="1" s="1"/>
  <c r="G270" i="1"/>
  <c r="D270" i="1"/>
  <c r="C270" i="1"/>
  <c r="G364" i="1"/>
  <c r="C364" i="1"/>
  <c r="B364" i="1"/>
  <c r="G363" i="1"/>
  <c r="B363" i="1" s="1"/>
  <c r="C363" i="1"/>
  <c r="G362" i="1"/>
  <c r="C362" i="1"/>
  <c r="B362" i="1" s="1"/>
  <c r="G361" i="1"/>
  <c r="C361" i="1"/>
  <c r="G360" i="1"/>
  <c r="C360" i="1"/>
  <c r="B360" i="1" s="1"/>
  <c r="E230" i="1"/>
  <c r="D230" i="1"/>
  <c r="C230" i="1"/>
  <c r="B230" i="1" s="1"/>
  <c r="F353" i="1"/>
  <c r="C353" i="1"/>
  <c r="E118" i="1"/>
  <c r="C118" i="1"/>
  <c r="F344" i="1"/>
  <c r="C344" i="1"/>
  <c r="B344" i="1" s="1"/>
  <c r="F207" i="1"/>
  <c r="D207" i="1"/>
  <c r="C207" i="1"/>
  <c r="F343" i="1"/>
  <c r="C343" i="1"/>
  <c r="B343" i="1" s="1"/>
  <c r="E237" i="1"/>
  <c r="D237" i="1"/>
  <c r="C237" i="1"/>
  <c r="B237" i="1" s="1"/>
  <c r="F342" i="1"/>
  <c r="C342" i="1"/>
  <c r="E222" i="1"/>
  <c r="D222" i="1"/>
  <c r="C222" i="1"/>
  <c r="E221" i="1"/>
  <c r="C221" i="1"/>
  <c r="B221" i="1" s="1"/>
  <c r="E220" i="1"/>
  <c r="D220" i="1"/>
  <c r="C220" i="1"/>
  <c r="B220" i="1" s="1"/>
  <c r="E219" i="1"/>
  <c r="D219" i="1"/>
  <c r="C219" i="1"/>
  <c r="E61" i="1"/>
  <c r="D61" i="1"/>
  <c r="C61" i="1"/>
  <c r="E337" i="1"/>
  <c r="C337" i="1"/>
  <c r="B337" i="1" s="1"/>
  <c r="E175" i="1"/>
  <c r="B175" i="1" s="1"/>
  <c r="C175" i="1"/>
  <c r="G336" i="1"/>
  <c r="C336" i="1"/>
  <c r="G335" i="1"/>
  <c r="C335" i="1"/>
  <c r="B335" i="1" s="1"/>
  <c r="C334" i="1"/>
  <c r="B334" i="1"/>
  <c r="C333" i="1"/>
  <c r="B333" i="1" s="1"/>
  <c r="E332" i="1"/>
  <c r="C332" i="1"/>
  <c r="B332" i="1" s="1"/>
  <c r="E92" i="1"/>
  <c r="D92" i="1"/>
  <c r="C92" i="1"/>
  <c r="E331" i="1"/>
  <c r="C331" i="1"/>
  <c r="B331" i="1" s="1"/>
  <c r="E330" i="1"/>
  <c r="C330" i="1"/>
  <c r="E329" i="1"/>
  <c r="C329" i="1"/>
  <c r="E328" i="1"/>
  <c r="C328" i="1"/>
  <c r="B328" i="1" s="1"/>
  <c r="E327" i="1"/>
  <c r="B327" i="1" s="1"/>
  <c r="C327" i="1"/>
  <c r="E264" i="1"/>
  <c r="C264" i="1"/>
  <c r="E326" i="1"/>
  <c r="C326" i="1"/>
  <c r="B326" i="1" s="1"/>
  <c r="E166" i="1"/>
  <c r="D166" i="1"/>
  <c r="C166" i="1"/>
  <c r="E325" i="1"/>
  <c r="C325" i="1"/>
  <c r="B325" i="1" s="1"/>
  <c r="E324" i="1"/>
  <c r="B324" i="1" s="1"/>
  <c r="C324" i="1"/>
  <c r="F234" i="1"/>
  <c r="D234" i="1"/>
  <c r="B234" i="1" s="1"/>
  <c r="C234" i="1"/>
  <c r="F323" i="1"/>
  <c r="C323" i="1"/>
  <c r="C322" i="1"/>
  <c r="B322" i="1" s="1"/>
  <c r="C321" i="1"/>
  <c r="B321" i="1"/>
  <c r="E117" i="1"/>
  <c r="C117" i="1"/>
  <c r="E316" i="1"/>
  <c r="C316" i="1"/>
  <c r="B316" i="1" s="1"/>
  <c r="F315" i="1"/>
  <c r="B315" i="1" s="1"/>
  <c r="C315" i="1"/>
  <c r="F263" i="1"/>
  <c r="D263" i="1"/>
  <c r="B263" i="1" s="1"/>
  <c r="C263" i="1"/>
  <c r="F314" i="1"/>
  <c r="C314" i="1"/>
  <c r="F313" i="1"/>
  <c r="C313" i="1"/>
  <c r="B313" i="1" s="1"/>
  <c r="F312" i="1"/>
  <c r="C312" i="1"/>
  <c r="B312" i="1" s="1"/>
  <c r="G311" i="1"/>
  <c r="C311" i="1"/>
  <c r="B311" i="1"/>
  <c r="G310" i="1"/>
  <c r="B310" i="1" s="1"/>
  <c r="C310" i="1"/>
  <c r="G309" i="1"/>
  <c r="C309" i="1"/>
  <c r="B309" i="1" s="1"/>
  <c r="G308" i="1"/>
  <c r="C308" i="1"/>
  <c r="G307" i="1"/>
  <c r="C307" i="1"/>
  <c r="B307" i="1"/>
  <c r="C306" i="1"/>
  <c r="B306" i="1" s="1"/>
  <c r="C305" i="1"/>
  <c r="B305" i="1"/>
  <c r="G304" i="1"/>
  <c r="B304" i="1" s="1"/>
  <c r="C304" i="1"/>
  <c r="G303" i="1"/>
  <c r="C303" i="1"/>
  <c r="B303" i="1" s="1"/>
  <c r="E302" i="1"/>
  <c r="C302" i="1"/>
  <c r="F301" i="1"/>
  <c r="C301" i="1"/>
  <c r="B301" i="1"/>
  <c r="C296" i="1"/>
  <c r="B296" i="1" s="1"/>
  <c r="G295" i="1"/>
  <c r="C295" i="1"/>
  <c r="B295" i="1" s="1"/>
  <c r="G294" i="1"/>
  <c r="C294" i="1"/>
  <c r="B294" i="1" s="1"/>
  <c r="G293" i="1"/>
  <c r="C293" i="1"/>
  <c r="C292" i="1"/>
  <c r="B292" i="1" s="1"/>
  <c r="C291" i="1"/>
  <c r="B291" i="1"/>
  <c r="C290" i="1"/>
  <c r="B290" i="1" s="1"/>
  <c r="C289" i="1"/>
  <c r="B289" i="1" s="1"/>
  <c r="C288" i="1"/>
  <c r="B288" i="1" s="1"/>
  <c r="C287" i="1"/>
  <c r="B287" i="1" s="1"/>
  <c r="C286" i="1"/>
  <c r="B286" i="1" s="1"/>
  <c r="C285" i="1"/>
  <c r="B285" i="1"/>
  <c r="C284" i="1"/>
  <c r="B284" i="1" s="1"/>
  <c r="F283" i="1"/>
  <c r="C283" i="1"/>
  <c r="B283" i="1"/>
  <c r="F282" i="1"/>
  <c r="B282" i="1" s="1"/>
  <c r="C282" i="1"/>
  <c r="C281" i="1"/>
  <c r="B281" i="1" s="1"/>
  <c r="C280" i="1"/>
  <c r="B280" i="1" s="1"/>
  <c r="C279" i="1"/>
  <c r="B279" i="1" s="1"/>
  <c r="C278" i="1"/>
  <c r="B278" i="1"/>
  <c r="C277" i="1"/>
  <c r="B277" i="1" s="1"/>
  <c r="C210" i="1"/>
  <c r="B210" i="1"/>
  <c r="E276" i="1"/>
  <c r="C276" i="1"/>
  <c r="E275" i="1"/>
  <c r="C275" i="1"/>
  <c r="B275" i="1" s="1"/>
  <c r="C274" i="1"/>
  <c r="B274" i="1" s="1"/>
  <c r="C273" i="1"/>
  <c r="B273" i="1" s="1"/>
  <c r="C272" i="1"/>
  <c r="B272" i="1"/>
  <c r="C271" i="1"/>
  <c r="B271" i="1" s="1"/>
  <c r="F269" i="1"/>
  <c r="C269" i="1"/>
  <c r="B269" i="1"/>
  <c r="G268" i="1"/>
  <c r="F268" i="1"/>
  <c r="C268" i="1"/>
  <c r="B268" i="1"/>
  <c r="E100" i="1"/>
  <c r="D100" i="1"/>
  <c r="C100" i="1"/>
  <c r="B100" i="1"/>
  <c r="C267" i="1"/>
  <c r="B267" i="1" s="1"/>
  <c r="C261" i="1"/>
  <c r="B261" i="1"/>
  <c r="E115" i="1"/>
  <c r="B115" i="1" s="1"/>
  <c r="D115" i="1"/>
  <c r="C115" i="1"/>
  <c r="E132" i="1"/>
  <c r="B132" i="1" s="1"/>
  <c r="D132" i="1"/>
  <c r="C132" i="1"/>
  <c r="G259" i="1"/>
  <c r="B259" i="1" s="1"/>
  <c r="C259" i="1"/>
  <c r="G258" i="1"/>
  <c r="C258" i="1"/>
  <c r="B258" i="1" s="1"/>
  <c r="C257" i="1"/>
  <c r="B257" i="1" s="1"/>
  <c r="C256" i="1"/>
  <c r="B256" i="1" s="1"/>
  <c r="C255" i="1"/>
  <c r="B255" i="1"/>
  <c r="C254" i="1"/>
  <c r="B254" i="1" s="1"/>
  <c r="F252" i="1"/>
  <c r="C252" i="1"/>
  <c r="B252" i="1" s="1"/>
  <c r="C251" i="1"/>
  <c r="B251" i="1" s="1"/>
  <c r="C250" i="1"/>
  <c r="B250" i="1" s="1"/>
  <c r="C249" i="1"/>
  <c r="B249" i="1"/>
  <c r="G161" i="1"/>
  <c r="C161" i="1"/>
  <c r="B161" i="1" s="1"/>
  <c r="F248" i="1"/>
  <c r="E248" i="1"/>
  <c r="C248" i="1"/>
  <c r="E50" i="1"/>
  <c r="D50" i="1"/>
  <c r="C50" i="1"/>
  <c r="B50" i="1" s="1"/>
  <c r="C247" i="1"/>
  <c r="B247" i="1"/>
  <c r="E49" i="1"/>
  <c r="D49" i="1"/>
  <c r="B49" i="1" s="1"/>
  <c r="C49" i="1"/>
  <c r="E246" i="1"/>
  <c r="C246" i="1"/>
  <c r="E245" i="1"/>
  <c r="C245" i="1"/>
  <c r="B245" i="1" s="1"/>
  <c r="G244" i="1"/>
  <c r="C244" i="1"/>
  <c r="B244" i="1" s="1"/>
  <c r="G243" i="1"/>
  <c r="C243" i="1"/>
  <c r="B243" i="1"/>
  <c r="G242" i="1"/>
  <c r="B242" i="1" s="1"/>
  <c r="C242" i="1"/>
  <c r="F240" i="1"/>
  <c r="C240" i="1"/>
  <c r="B240" i="1" s="1"/>
  <c r="F239" i="1"/>
  <c r="E239" i="1"/>
  <c r="C239" i="1"/>
  <c r="F236" i="1"/>
  <c r="C236" i="1"/>
  <c r="B236" i="1" s="1"/>
  <c r="C233" i="1"/>
  <c r="B233" i="1"/>
  <c r="E231" i="1"/>
  <c r="C231" i="1"/>
  <c r="B231" i="1" s="1"/>
  <c r="E104" i="1"/>
  <c r="D104" i="1"/>
  <c r="C104" i="1"/>
  <c r="B104" i="1" s="1"/>
  <c r="G228" i="1"/>
  <c r="F228" i="1"/>
  <c r="C228" i="1"/>
  <c r="E103" i="1"/>
  <c r="D103" i="1"/>
  <c r="C103" i="1"/>
  <c r="C227" i="1"/>
  <c r="B227" i="1"/>
  <c r="G226" i="1"/>
  <c r="B226" i="1" s="1"/>
  <c r="F226" i="1"/>
  <c r="C226" i="1"/>
  <c r="C225" i="1"/>
  <c r="B225" i="1" s="1"/>
  <c r="C224" i="1"/>
  <c r="B224" i="1"/>
  <c r="C223" i="1"/>
  <c r="B223" i="1" s="1"/>
  <c r="C217" i="1"/>
  <c r="B217" i="1" s="1"/>
  <c r="E105" i="1"/>
  <c r="D105" i="1"/>
  <c r="C105" i="1"/>
  <c r="B105" i="1" s="1"/>
  <c r="F215" i="1"/>
  <c r="C215" i="1"/>
  <c r="B215" i="1" s="1"/>
  <c r="F214" i="1"/>
  <c r="C214" i="1"/>
  <c r="F212" i="1"/>
  <c r="E212" i="1"/>
  <c r="C212" i="1"/>
  <c r="B212" i="1" s="1"/>
  <c r="C211" i="1"/>
  <c r="B211" i="1"/>
  <c r="G209" i="1"/>
  <c r="F209" i="1"/>
  <c r="B209" i="1" s="1"/>
  <c r="C209" i="1"/>
  <c r="F206" i="1"/>
  <c r="E206" i="1"/>
  <c r="B206" i="1" s="1"/>
  <c r="C206" i="1"/>
  <c r="F205" i="1"/>
  <c r="E205" i="1"/>
  <c r="B205" i="1" s="1"/>
  <c r="C205" i="1"/>
  <c r="E204" i="1"/>
  <c r="C204" i="1"/>
  <c r="B204" i="1" s="1"/>
  <c r="E147" i="1"/>
  <c r="C147" i="1"/>
  <c r="B147" i="1" s="1"/>
  <c r="C200" i="1"/>
  <c r="B200" i="1"/>
  <c r="C198" i="1"/>
  <c r="B198" i="1" s="1"/>
  <c r="C197" i="1"/>
  <c r="B197" i="1"/>
  <c r="G196" i="1"/>
  <c r="B196" i="1" s="1"/>
  <c r="F196" i="1"/>
  <c r="C196" i="1"/>
  <c r="F195" i="1"/>
  <c r="C195" i="1"/>
  <c r="G78" i="1"/>
  <c r="F78" i="1"/>
  <c r="D78" i="1"/>
  <c r="B78" i="1" s="1"/>
  <c r="C78" i="1"/>
  <c r="C194" i="1"/>
  <c r="B194" i="1" s="1"/>
  <c r="C191" i="1"/>
  <c r="B191" i="1" s="1"/>
  <c r="F190" i="1"/>
  <c r="C190" i="1"/>
  <c r="B190" i="1" s="1"/>
  <c r="F189" i="1"/>
  <c r="C189" i="1"/>
  <c r="F73" i="1"/>
  <c r="E73" i="1"/>
  <c r="D73" i="1"/>
  <c r="C73" i="1"/>
  <c r="F64" i="1"/>
  <c r="E64" i="1"/>
  <c r="D64" i="1"/>
  <c r="B64" i="1" s="1"/>
  <c r="C64" i="1"/>
  <c r="F186" i="1"/>
  <c r="C186" i="1"/>
  <c r="B186" i="1" s="1"/>
  <c r="G185" i="1"/>
  <c r="C185" i="1"/>
  <c r="B185" i="1" s="1"/>
  <c r="C183" i="1"/>
  <c r="B183" i="1"/>
  <c r="G182" i="1"/>
  <c r="F182" i="1"/>
  <c r="E182" i="1"/>
  <c r="C182" i="1"/>
  <c r="B182" i="1" s="1"/>
  <c r="G181" i="1"/>
  <c r="C181" i="1"/>
  <c r="B181" i="1"/>
  <c r="C180" i="1"/>
  <c r="B180" i="1" s="1"/>
  <c r="G179" i="1"/>
  <c r="C179" i="1"/>
  <c r="B179" i="1" s="1"/>
  <c r="F164" i="1"/>
  <c r="E164" i="1"/>
  <c r="C164" i="1"/>
  <c r="E68" i="1"/>
  <c r="D68" i="1"/>
  <c r="C68" i="1"/>
  <c r="B68" i="1" s="1"/>
  <c r="C176" i="1"/>
  <c r="B176" i="1"/>
  <c r="C174" i="1"/>
  <c r="B174" i="1" s="1"/>
  <c r="G173" i="1"/>
  <c r="F173" i="1"/>
  <c r="C173" i="1"/>
  <c r="C172" i="1"/>
  <c r="B172" i="1" s="1"/>
  <c r="G170" i="1"/>
  <c r="F170" i="1"/>
  <c r="C170" i="1"/>
  <c r="G169" i="1"/>
  <c r="C169" i="1"/>
  <c r="B169" i="1" s="1"/>
  <c r="C168" i="1"/>
  <c r="B168" i="1"/>
  <c r="C167" i="1"/>
  <c r="B167" i="1" s="1"/>
  <c r="C165" i="1"/>
  <c r="B165" i="1" s="1"/>
  <c r="E91" i="1"/>
  <c r="D91" i="1"/>
  <c r="C91" i="1"/>
  <c r="B91" i="1" s="1"/>
  <c r="C162" i="1"/>
  <c r="B162" i="1" s="1"/>
  <c r="H160" i="1"/>
  <c r="G160" i="1"/>
  <c r="C160" i="1"/>
  <c r="F159" i="1"/>
  <c r="E159" i="1"/>
  <c r="C159" i="1"/>
  <c r="B159" i="1" s="1"/>
  <c r="E99" i="1"/>
  <c r="D99" i="1"/>
  <c r="C99" i="1"/>
  <c r="B99" i="1" s="1"/>
  <c r="F65" i="1"/>
  <c r="D65" i="1"/>
  <c r="C65" i="1"/>
  <c r="E156" i="1"/>
  <c r="C156" i="1"/>
  <c r="B156" i="1" s="1"/>
  <c r="F155" i="1"/>
  <c r="E155" i="1"/>
  <c r="C155" i="1"/>
  <c r="B155" i="1" s="1"/>
  <c r="F88" i="1"/>
  <c r="E88" i="1"/>
  <c r="D88" i="1"/>
  <c r="C88" i="1"/>
  <c r="F51" i="1"/>
  <c r="E51" i="1"/>
  <c r="D51" i="1"/>
  <c r="C51" i="1"/>
  <c r="C151" i="1"/>
  <c r="B151" i="1" s="1"/>
  <c r="E127" i="1"/>
  <c r="D127" i="1"/>
  <c r="C127" i="1"/>
  <c r="B127" i="1" s="1"/>
  <c r="E120" i="1"/>
  <c r="D120" i="1"/>
  <c r="C120" i="1"/>
  <c r="G131" i="1"/>
  <c r="F131" i="1"/>
  <c r="C131" i="1"/>
  <c r="E62" i="1"/>
  <c r="D62" i="1"/>
  <c r="C62" i="1"/>
  <c r="B62" i="1" s="1"/>
  <c r="C146" i="1"/>
  <c r="B146" i="1"/>
  <c r="F145" i="1"/>
  <c r="E145" i="1"/>
  <c r="B145" i="1" s="1"/>
  <c r="C145" i="1"/>
  <c r="E98" i="1"/>
  <c r="D98" i="1"/>
  <c r="C98" i="1"/>
  <c r="F124" i="1"/>
  <c r="C124" i="1"/>
  <c r="B124" i="1" s="1"/>
  <c r="C144" i="1"/>
  <c r="B144" i="1"/>
  <c r="C143" i="1"/>
  <c r="B143" i="1" s="1"/>
  <c r="C141" i="1"/>
  <c r="B141" i="1"/>
  <c r="H136" i="1"/>
  <c r="B136" i="1" s="1"/>
  <c r="G136" i="1"/>
  <c r="C136" i="1"/>
  <c r="G134" i="1"/>
  <c r="F134" i="1"/>
  <c r="E134" i="1"/>
  <c r="C134" i="1"/>
  <c r="F42" i="1"/>
  <c r="E42" i="1"/>
  <c r="D42" i="1"/>
  <c r="C42" i="1"/>
  <c r="F47" i="1"/>
  <c r="E47" i="1"/>
  <c r="D47" i="1"/>
  <c r="C47" i="1"/>
  <c r="C126" i="1"/>
  <c r="B126" i="1" s="1"/>
  <c r="C125" i="1"/>
  <c r="B125" i="1"/>
  <c r="C123" i="1"/>
  <c r="B123" i="1" s="1"/>
  <c r="F67" i="1"/>
  <c r="E67" i="1"/>
  <c r="D67" i="1"/>
  <c r="C67" i="1"/>
  <c r="C122" i="1"/>
  <c r="B122" i="1" s="1"/>
  <c r="F114" i="1"/>
  <c r="E114" i="1"/>
  <c r="C114" i="1"/>
  <c r="B114" i="1" s="1"/>
  <c r="C119" i="1"/>
  <c r="B119" i="1" s="1"/>
  <c r="C116" i="1"/>
  <c r="B116" i="1"/>
  <c r="G113" i="1"/>
  <c r="F113" i="1"/>
  <c r="E113" i="1"/>
  <c r="C113" i="1"/>
  <c r="B113" i="1" s="1"/>
  <c r="G112" i="1"/>
  <c r="F112" i="1"/>
  <c r="C112" i="1"/>
  <c r="B112" i="1" s="1"/>
  <c r="E37" i="1"/>
  <c r="D37" i="1"/>
  <c r="C37" i="1"/>
  <c r="C108" i="1"/>
  <c r="B108" i="1"/>
  <c r="F58" i="1"/>
  <c r="E58" i="1"/>
  <c r="D58" i="1"/>
  <c r="C58" i="1"/>
  <c r="B58" i="1" s="1"/>
  <c r="F29" i="1"/>
  <c r="E29" i="1"/>
  <c r="D29" i="1"/>
  <c r="C29" i="1"/>
  <c r="F56" i="1"/>
  <c r="E56" i="1"/>
  <c r="D56" i="1"/>
  <c r="C56" i="1"/>
  <c r="F63" i="1"/>
  <c r="E63" i="1"/>
  <c r="D63" i="1"/>
  <c r="B63" i="1" s="1"/>
  <c r="C63" i="1"/>
  <c r="F46" i="1"/>
  <c r="E46" i="1"/>
  <c r="D46" i="1"/>
  <c r="B46" i="1" s="1"/>
  <c r="C46" i="1"/>
  <c r="G102" i="1"/>
  <c r="F102" i="1"/>
  <c r="E102" i="1"/>
  <c r="C102" i="1"/>
  <c r="G101" i="1"/>
  <c r="F101" i="1"/>
  <c r="E101" i="1"/>
  <c r="C101" i="1"/>
  <c r="C96" i="1"/>
  <c r="B96" i="1"/>
  <c r="C95" i="1"/>
  <c r="B95" i="1"/>
  <c r="C90" i="1"/>
  <c r="B90" i="1"/>
  <c r="C89" i="1"/>
  <c r="B89" i="1"/>
  <c r="G54" i="1"/>
  <c r="F54" i="1"/>
  <c r="E54" i="1"/>
  <c r="D54" i="1"/>
  <c r="C54" i="1"/>
  <c r="B54" i="1"/>
  <c r="G31" i="1"/>
  <c r="F31" i="1"/>
  <c r="E31" i="1"/>
  <c r="D31" i="1"/>
  <c r="B31" i="1" s="1"/>
  <c r="C31" i="1"/>
  <c r="C86" i="1"/>
  <c r="B86" i="1"/>
  <c r="H84" i="1"/>
  <c r="G84" i="1"/>
  <c r="F84" i="1"/>
  <c r="C84" i="1"/>
  <c r="C83" i="1"/>
  <c r="B83" i="1" s="1"/>
  <c r="G82" i="1"/>
  <c r="E82" i="1"/>
  <c r="C82" i="1"/>
  <c r="F81" i="1"/>
  <c r="E81" i="1"/>
  <c r="C81" i="1"/>
  <c r="G80" i="1"/>
  <c r="F80" i="1"/>
  <c r="E80" i="1"/>
  <c r="C80" i="1"/>
  <c r="B80" i="1"/>
  <c r="G79" i="1"/>
  <c r="F79" i="1"/>
  <c r="C79" i="1"/>
  <c r="B79" i="1"/>
  <c r="F35" i="1"/>
  <c r="E35" i="1"/>
  <c r="D35" i="1"/>
  <c r="C35" i="1"/>
  <c r="B35" i="1" s="1"/>
  <c r="G77" i="1"/>
  <c r="F77" i="1"/>
  <c r="C77" i="1"/>
  <c r="B77" i="1" s="1"/>
  <c r="C76" i="1"/>
  <c r="B76" i="1" s="1"/>
  <c r="C75" i="1"/>
  <c r="B75" i="1" s="1"/>
  <c r="F52" i="1"/>
  <c r="E52" i="1"/>
  <c r="D52" i="1"/>
  <c r="C52" i="1"/>
  <c r="G74" i="1"/>
  <c r="F74" i="1"/>
  <c r="B74" i="1" s="1"/>
  <c r="E74" i="1"/>
  <c r="C74" i="1"/>
  <c r="C72" i="1"/>
  <c r="B72" i="1" s="1"/>
  <c r="C71" i="1"/>
  <c r="B71" i="1" s="1"/>
  <c r="C70" i="1"/>
  <c r="B70" i="1" s="1"/>
  <c r="G38" i="1"/>
  <c r="F38" i="1"/>
  <c r="E38" i="1"/>
  <c r="D38" i="1"/>
  <c r="C38" i="1"/>
  <c r="G66" i="1"/>
  <c r="C66" i="1"/>
  <c r="G57" i="1"/>
  <c r="F57" i="1"/>
  <c r="E57" i="1"/>
  <c r="D57" i="1"/>
  <c r="C57" i="1"/>
  <c r="F45" i="1"/>
  <c r="E45" i="1"/>
  <c r="D45" i="1"/>
  <c r="C45" i="1"/>
  <c r="C60" i="1"/>
  <c r="B60" i="1"/>
  <c r="G39" i="1"/>
  <c r="F39" i="1"/>
  <c r="E39" i="1"/>
  <c r="D39" i="1"/>
  <c r="C39" i="1"/>
  <c r="G59" i="1"/>
  <c r="F59" i="1"/>
  <c r="C59" i="1"/>
  <c r="B59" i="1" s="1"/>
  <c r="G41" i="1"/>
  <c r="F41" i="1"/>
  <c r="E41" i="1"/>
  <c r="D41" i="1"/>
  <c r="C41" i="1"/>
  <c r="C55" i="1"/>
  <c r="B55" i="1" s="1"/>
  <c r="G28" i="1"/>
  <c r="F28" i="1"/>
  <c r="E28" i="1"/>
  <c r="D28" i="1"/>
  <c r="C28" i="1"/>
  <c r="G53" i="1"/>
  <c r="B53" i="1" s="1"/>
  <c r="F53" i="1"/>
  <c r="E53" i="1"/>
  <c r="C53" i="1"/>
  <c r="G23" i="1"/>
  <c r="F23" i="1"/>
  <c r="E23" i="1"/>
  <c r="D23" i="1"/>
  <c r="C23" i="1"/>
  <c r="C48" i="1"/>
  <c r="B48" i="1"/>
  <c r="H43" i="1"/>
  <c r="G43" i="1"/>
  <c r="F43" i="1"/>
  <c r="D43" i="1"/>
  <c r="C43" i="1"/>
  <c r="H27" i="1"/>
  <c r="G27" i="1"/>
  <c r="F27" i="1"/>
  <c r="E27" i="1"/>
  <c r="D27" i="1"/>
  <c r="C27" i="1"/>
  <c r="G15" i="1"/>
  <c r="F15" i="1"/>
  <c r="E15" i="1"/>
  <c r="D15" i="1"/>
  <c r="C15" i="1"/>
  <c r="I44" i="1"/>
  <c r="H44" i="1"/>
  <c r="G44" i="1"/>
  <c r="F44" i="1"/>
  <c r="C44" i="1"/>
  <c r="B44" i="1" s="1"/>
  <c r="C40" i="1"/>
  <c r="B40" i="1"/>
  <c r="H22" i="1"/>
  <c r="G22" i="1"/>
  <c r="F22" i="1"/>
  <c r="E22" i="1"/>
  <c r="D22" i="1"/>
  <c r="C22" i="1"/>
  <c r="G21" i="1"/>
  <c r="F21" i="1"/>
  <c r="E21" i="1"/>
  <c r="D21" i="1"/>
  <c r="B21" i="1" s="1"/>
  <c r="C21" i="1"/>
  <c r="G30" i="1"/>
  <c r="F30" i="1"/>
  <c r="E30" i="1"/>
  <c r="D30" i="1"/>
  <c r="C30" i="1"/>
  <c r="G14" i="1"/>
  <c r="F14" i="1"/>
  <c r="E14" i="1"/>
  <c r="D14" i="1"/>
  <c r="C14" i="1"/>
  <c r="B14" i="1" s="1"/>
  <c r="C36" i="1"/>
  <c r="B36" i="1" s="1"/>
  <c r="C34" i="1"/>
  <c r="B34" i="1"/>
  <c r="C33" i="1"/>
  <c r="B33" i="1" s="1"/>
  <c r="G32" i="1"/>
  <c r="C32" i="1"/>
  <c r="B32" i="1" s="1"/>
  <c r="G10" i="1"/>
  <c r="F10" i="1"/>
  <c r="E10" i="1"/>
  <c r="D10" i="1"/>
  <c r="C10" i="1"/>
  <c r="G26" i="1"/>
  <c r="F26" i="1"/>
  <c r="E26" i="1"/>
  <c r="D26" i="1"/>
  <c r="C26" i="1"/>
  <c r="G25" i="1"/>
  <c r="F25" i="1"/>
  <c r="C25" i="1"/>
  <c r="B25" i="1" s="1"/>
  <c r="G20" i="1"/>
  <c r="F20" i="1"/>
  <c r="E20" i="1"/>
  <c r="D20" i="1"/>
  <c r="C20" i="1"/>
  <c r="C24" i="1"/>
  <c r="B24" i="1" s="1"/>
  <c r="G9" i="1"/>
  <c r="F9" i="1"/>
  <c r="E9" i="1"/>
  <c r="D9" i="1"/>
  <c r="C9" i="1"/>
  <c r="G18" i="1"/>
  <c r="F18" i="1"/>
  <c r="E18" i="1"/>
  <c r="D18" i="1"/>
  <c r="C18" i="1"/>
  <c r="B18" i="1" s="1"/>
  <c r="G19" i="1"/>
  <c r="F19" i="1"/>
  <c r="C19" i="1"/>
  <c r="B19" i="1" s="1"/>
  <c r="C17" i="1"/>
  <c r="B17" i="1" s="1"/>
  <c r="C16" i="1"/>
  <c r="B16" i="1" s="1"/>
  <c r="G11" i="1"/>
  <c r="F11" i="1"/>
  <c r="E11" i="1"/>
  <c r="D11" i="1"/>
  <c r="C11" i="1"/>
  <c r="G13" i="1"/>
  <c r="F13" i="1"/>
  <c r="E13" i="1"/>
  <c r="D13" i="1"/>
  <c r="C13" i="1"/>
  <c r="B13" i="1" s="1"/>
  <c r="G12" i="1"/>
  <c r="F12" i="1"/>
  <c r="E12" i="1"/>
  <c r="D12" i="1"/>
  <c r="C12" i="1"/>
  <c r="G5" i="1"/>
  <c r="F5" i="1"/>
  <c r="E5" i="1"/>
  <c r="D5" i="1"/>
  <c r="C5" i="1"/>
  <c r="G6" i="1"/>
  <c r="F6" i="1"/>
  <c r="E6" i="1"/>
  <c r="D6" i="1"/>
  <c r="C6" i="1"/>
  <c r="F8" i="1"/>
  <c r="B8" i="1" s="1"/>
  <c r="E8" i="1"/>
  <c r="C8" i="1"/>
  <c r="G4" i="1"/>
  <c r="F4" i="1"/>
  <c r="E4" i="1"/>
  <c r="D4" i="1"/>
  <c r="C4" i="1"/>
  <c r="G7" i="1"/>
  <c r="F7" i="1"/>
  <c r="E7" i="1"/>
  <c r="C7" i="1"/>
  <c r="G2" i="1"/>
  <c r="F2" i="1"/>
  <c r="E2" i="1"/>
  <c r="D2" i="1"/>
  <c r="C2" i="1"/>
  <c r="G3" i="1"/>
  <c r="F3" i="1"/>
  <c r="E3" i="1"/>
  <c r="D3" i="1"/>
  <c r="C3" i="1"/>
  <c r="B30" i="1" l="1"/>
  <c r="B41" i="1"/>
  <c r="B134" i="1"/>
  <c r="B98" i="1"/>
  <c r="B51" i="1"/>
  <c r="B88" i="1"/>
  <c r="B246" i="1"/>
  <c r="B293" i="1"/>
  <c r="B314" i="1"/>
  <c r="B323" i="1"/>
  <c r="B264" i="1"/>
  <c r="B336" i="1"/>
  <c r="B94" i="1"/>
  <c r="B69" i="1"/>
  <c r="B218" i="1"/>
  <c r="B266" i="1"/>
  <c r="B355" i="1"/>
  <c r="B4" i="1"/>
  <c r="B12" i="1"/>
  <c r="B20" i="1"/>
  <c r="B67" i="1"/>
  <c r="B42" i="1"/>
  <c r="B10" i="1"/>
  <c r="B27" i="1"/>
  <c r="B45" i="1"/>
  <c r="B52" i="1"/>
  <c r="B82" i="1"/>
  <c r="B101" i="1"/>
  <c r="B102" i="1"/>
  <c r="B37" i="1"/>
  <c r="B47" i="1"/>
  <c r="B120" i="1"/>
  <c r="B65" i="1"/>
  <c r="B173" i="1"/>
  <c r="B228" i="1"/>
  <c r="B239" i="1"/>
  <c r="B330" i="1"/>
  <c r="B92" i="1"/>
  <c r="B219" i="1"/>
  <c r="B342" i="1"/>
  <c r="B207" i="1"/>
  <c r="B353" i="1"/>
  <c r="B361" i="1"/>
  <c r="B359" i="1"/>
  <c r="B57" i="1"/>
  <c r="B84" i="1"/>
  <c r="B5" i="1"/>
  <c r="B2" i="1"/>
  <c r="B6" i="1"/>
  <c r="B11" i="1"/>
  <c r="B9" i="1"/>
  <c r="B26" i="1"/>
  <c r="B15" i="1"/>
  <c r="B23" i="1"/>
  <c r="B28" i="1"/>
  <c r="B39" i="1"/>
  <c r="B38" i="1"/>
  <c r="B81" i="1"/>
  <c r="B29" i="1"/>
  <c r="B131" i="1"/>
  <c r="B164" i="1"/>
  <c r="B195" i="1"/>
  <c r="B302" i="1"/>
  <c r="B308" i="1"/>
  <c r="B270" i="1"/>
  <c r="B111" i="1"/>
  <c r="B370" i="1"/>
  <c r="B149" i="1"/>
  <c r="B129" i="1"/>
  <c r="B154" i="1"/>
  <c r="B7" i="1"/>
  <c r="B170" i="1"/>
  <c r="B3" i="1"/>
  <c r="B22" i="1"/>
  <c r="B43" i="1"/>
  <c r="B66" i="1"/>
  <c r="B56" i="1"/>
  <c r="B160" i="1"/>
  <c r="B73" i="1"/>
  <c r="B189" i="1"/>
  <c r="B214" i="1"/>
  <c r="B103" i="1"/>
  <c r="B248" i="1"/>
  <c r="B276" i="1"/>
  <c r="B117" i="1"/>
  <c r="B166" i="1"/>
  <c r="B329" i="1"/>
  <c r="B61" i="1"/>
  <c r="B222" i="1"/>
  <c r="B118" i="1"/>
  <c r="B106" i="1"/>
  <c r="B3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46" authorId="0" shapeId="0" xr:uid="{00000000-0006-0000-0100-000001000000}">
      <text>
        <r>
          <rPr>
            <sz val="10"/>
            <color rgb="FF000000"/>
            <rFont val="Arial"/>
            <family val="2"/>
          </rPr>
          <t>Kasutaja:</t>
        </r>
      </text>
    </comment>
  </commentList>
</comments>
</file>

<file path=xl/sharedStrings.xml><?xml version="1.0" encoding="utf-8"?>
<sst xmlns="http://schemas.openxmlformats.org/spreadsheetml/2006/main" count="1445" uniqueCount="1389">
  <si>
    <t>Hobune</t>
  </si>
  <si>
    <t>km kokku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</si>
  <si>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</si>
  <si>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</si>
  <si>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</si>
  <si>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</si>
  <si>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</si>
  <si>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</si>
  <si>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</si>
  <si>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</si>
  <si>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</si>
  <si>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</si>
  <si>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</si>
  <si>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</si>
  <si>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</si>
  <si>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</si>
  <si>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</si>
  <si>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</si>
  <si>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</si>
  <si>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</si>
  <si>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</si>
  <si>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enne 2000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</si>
  <si>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</si>
  <si>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</si>
  <si>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</si>
  <si>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</si>
  <si>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</si>
  <si>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</si>
  <si>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</si>
  <si>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</si>
  <si>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</si>
  <si>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</si>
  <si>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</si>
  <si>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</si>
  <si>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</si>
  <si>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</si>
  <si>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</si>
  <si>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</si>
  <si>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</si>
  <si>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</si>
  <si>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</si>
  <si>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</si>
  <si>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</si>
  <si>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</si>
  <si>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</si>
  <si>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</si>
  <si>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</si>
  <si>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</si>
  <si>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</si>
  <si>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</si>
  <si>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</si>
  <si>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</si>
  <si>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</si>
  <si>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</si>
  <si>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</si>
  <si>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</si>
  <si>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</si>
  <si>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</si>
  <si>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</si>
  <si>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</si>
  <si>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</si>
  <si>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</si>
  <si>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</si>
  <si>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</si>
  <si>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</si>
  <si>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</si>
  <si>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</si>
  <si>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</si>
  <si>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</si>
  <si>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</si>
  <si>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</si>
  <si>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</si>
  <si>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</si>
  <si>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</si>
  <si>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</si>
  <si>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</si>
  <si>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</si>
  <si>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</si>
  <si>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</si>
  <si>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</si>
  <si>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</si>
  <si>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</si>
  <si>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</si>
  <si>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</si>
  <si>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</si>
  <si>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</si>
  <si>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</si>
  <si>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</si>
  <si>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</si>
  <si>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</si>
  <si>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</si>
  <si>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</si>
  <si>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</si>
  <si>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</si>
  <si>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</si>
  <si>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</si>
  <si>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</si>
  <si>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</si>
  <si>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</si>
  <si>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</si>
  <si>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</si>
  <si>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</si>
  <si>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</si>
  <si>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</si>
  <si>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</si>
  <si>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</si>
  <si>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</si>
  <si>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</si>
  <si>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</si>
  <si>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</si>
  <si>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</si>
  <si>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</si>
  <si>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</si>
  <si>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</si>
  <si>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</si>
  <si>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</si>
  <si>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</si>
  <si>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</si>
  <si>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</si>
  <si>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</si>
  <si>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</si>
  <si>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</si>
  <si>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</si>
  <si>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</si>
  <si>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</si>
  <si>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</si>
  <si>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</si>
  <si>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</si>
  <si>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</si>
  <si>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</si>
  <si>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</si>
  <si>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</si>
  <si>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</si>
  <si>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</si>
  <si>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</si>
  <si>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</si>
  <si>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</si>
  <si>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</si>
  <si>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</si>
  <si>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</si>
  <si>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</si>
  <si>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</si>
  <si>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</si>
  <si>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</si>
  <si>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</si>
  <si>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</si>
  <si>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</si>
  <si>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</si>
  <si>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</si>
  <si>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</si>
  <si>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</si>
  <si>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</si>
  <si>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</si>
  <si>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</si>
  <si>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</si>
  <si>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</si>
  <si>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</si>
  <si>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</si>
  <si>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</si>
  <si>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</si>
  <si>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</si>
  <si>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</si>
  <si>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</si>
  <si>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</si>
  <si>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</si>
  <si>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</si>
  <si>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</si>
  <si>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</si>
  <si>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</si>
  <si>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</si>
  <si>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</si>
  <si>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</si>
  <si>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</si>
  <si>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</si>
  <si>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</si>
  <si>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</si>
  <si>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</si>
  <si>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</si>
  <si>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</si>
  <si>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</si>
  <si>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</si>
  <si>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</si>
  <si>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</si>
  <si>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</si>
  <si>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</si>
  <si>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</si>
  <si>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</si>
  <si>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</si>
  <si>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</si>
  <si>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</si>
  <si>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</si>
  <si>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</si>
  <si>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</si>
  <si>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</si>
  <si>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</si>
  <si>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</si>
  <si>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</si>
  <si>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</si>
  <si>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</si>
  <si>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</si>
  <si>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</si>
  <si>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</si>
  <si>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</si>
  <si>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</si>
  <si>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</si>
  <si>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</si>
  <si>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</si>
  <si>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</si>
  <si>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</si>
  <si>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</si>
  <si>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</si>
  <si>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</si>
  <si>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</si>
  <si>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</si>
  <si>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</si>
  <si>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</si>
  <si>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</si>
  <si>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</si>
  <si>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</si>
  <si>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</si>
  <si>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</si>
  <si>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</si>
  <si>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</si>
  <si>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</si>
  <si>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</si>
  <si>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</si>
  <si>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</si>
  <si>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</si>
  <si>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</si>
  <si>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</si>
  <si>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</si>
  <si>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</si>
  <si>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</si>
  <si>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</si>
  <si>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</si>
  <si>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</si>
  <si>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</si>
  <si>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</si>
  <si>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</si>
  <si>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</si>
  <si>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</si>
  <si>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</si>
  <si>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</si>
  <si>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</si>
  <si>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</si>
  <si>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</si>
  <si>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</si>
  <si>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</si>
  <si>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</si>
  <si>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</si>
  <si>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</si>
  <si>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</si>
  <si>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</si>
  <si>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</si>
  <si>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</si>
  <si>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</si>
  <si>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</si>
  <si>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</si>
  <si>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</si>
  <si>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</si>
  <si>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</si>
  <si>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</si>
  <si>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</si>
  <si>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</si>
  <si>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</si>
  <si>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</si>
  <si>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</si>
  <si>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</si>
  <si>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</si>
  <si>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</si>
  <si>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</si>
  <si>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</si>
  <si>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</si>
  <si>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</si>
  <si>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</si>
  <si>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</si>
  <si>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</si>
  <si>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</si>
  <si>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</si>
  <si>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</si>
  <si>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</si>
  <si>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</si>
  <si>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</si>
  <si>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</si>
  <si>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</si>
  <si>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</si>
  <si>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</si>
  <si>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</si>
  <si>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</si>
  <si>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</si>
  <si>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</si>
  <si>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</si>
  <si>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</si>
  <si>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</si>
  <si>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</si>
  <si>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</si>
  <si>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</si>
  <si>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</si>
  <si>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</si>
  <si>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</si>
  <si>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</si>
  <si>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</si>
  <si>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</si>
  <si>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</si>
  <si>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</si>
  <si>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</si>
  <si>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</si>
  <si>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</si>
  <si>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</si>
  <si>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</si>
  <si>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</si>
  <si>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</si>
  <si>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</si>
  <si>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</si>
  <si>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</si>
  <si>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</si>
  <si>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</si>
  <si>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</si>
  <si>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</si>
  <si>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</si>
  <si>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</si>
  <si>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</si>
  <si>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</si>
  <si>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</si>
  <si>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</si>
  <si>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</si>
  <si>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</si>
  <si>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</si>
  <si>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</si>
  <si>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</si>
  <si>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</si>
  <si>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</si>
  <si>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</si>
  <si>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</si>
  <si>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</si>
  <si>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</si>
  <si>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</si>
  <si>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</si>
  <si>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</si>
  <si>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</si>
  <si>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</si>
  <si>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</si>
  <si>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</si>
  <si>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</si>
  <si>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</si>
  <si>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</si>
  <si>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</si>
  <si>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</si>
  <si>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</si>
  <si>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</si>
  <si>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</si>
  <si>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</si>
  <si>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</si>
  <si>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</si>
  <si>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</si>
  <si>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</si>
  <si>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</si>
  <si>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</si>
  <si>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</si>
  <si>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</si>
  <si>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</si>
  <si>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</si>
  <si>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</si>
  <si>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</si>
  <si>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</si>
  <si>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</si>
  <si>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</si>
  <si>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</si>
  <si>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</si>
  <si>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</si>
  <si>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</si>
  <si>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</si>
  <si>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</si>
  <si>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</si>
  <si>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</si>
  <si>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</si>
  <si>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</si>
  <si>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</si>
  <si>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</si>
  <si>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</si>
  <si>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</si>
  <si>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</si>
  <si>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</si>
  <si>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</si>
  <si>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</si>
  <si>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</si>
  <si>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</si>
  <si>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</si>
  <si>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</si>
  <si>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</si>
  <si>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</si>
  <si>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</si>
  <si>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</si>
  <si>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</si>
  <si>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</si>
  <si>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</si>
  <si>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</si>
  <si>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</si>
  <si>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</si>
  <si>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</si>
  <si>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</si>
  <si>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</si>
  <si>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</si>
  <si>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</si>
  <si>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</si>
  <si>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</si>
  <si>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</si>
  <si>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</si>
  <si>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</si>
  <si>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</si>
  <si>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</si>
  <si>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</si>
  <si>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</si>
  <si>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</si>
  <si>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</si>
  <si>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</si>
  <si>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</si>
  <si>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</si>
  <si>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</si>
  <si>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</si>
  <si>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</si>
  <si>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</si>
  <si>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</si>
  <si>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</si>
  <si>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</si>
  <si>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</si>
  <si>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</si>
  <si>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</si>
  <si>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</si>
  <si>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</si>
  <si>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</si>
  <si>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</si>
  <si>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</si>
  <si>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</si>
  <si>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</si>
  <si>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</si>
  <si>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</si>
  <si>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</si>
  <si>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</si>
  <si>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</si>
  <si>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</si>
  <si>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</si>
  <si>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</si>
  <si>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</si>
  <si>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</si>
  <si>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</si>
  <si>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</si>
  <si>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</si>
  <si>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</si>
  <si>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</si>
  <si>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</si>
  <si>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</si>
  <si>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</si>
  <si>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</si>
  <si>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</si>
  <si>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</si>
  <si>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</si>
  <si>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</si>
  <si>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</si>
  <si>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</si>
  <si>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</si>
  <si>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</si>
  <si>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</si>
  <si>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</si>
  <si>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</si>
  <si>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</si>
  <si>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</si>
  <si>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</si>
  <si>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</si>
  <si>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</si>
  <si>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</si>
  <si>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</si>
  <si>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</si>
  <si>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</si>
  <si>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</si>
  <si>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</si>
  <si>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</si>
  <si>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</si>
  <si>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</si>
  <si>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</si>
  <si>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</si>
  <si>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</si>
  <si>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</si>
  <si>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</si>
  <si>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</si>
  <si>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</si>
  <si>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</si>
  <si>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</si>
  <si>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</si>
  <si>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</si>
  <si>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</si>
  <si>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</si>
  <si>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</si>
  <si>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</si>
  <si>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</si>
  <si>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</si>
  <si>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</si>
  <si>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</si>
  <si>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</si>
  <si>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</si>
  <si>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</si>
  <si>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</si>
  <si>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</si>
  <si>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</si>
  <si>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</si>
  <si>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</si>
  <si>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</si>
  <si>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</si>
  <si>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</si>
  <si>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</si>
  <si>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</si>
  <si>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</si>
  <si>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</si>
  <si>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</si>
  <si>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</si>
  <si>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</si>
  <si>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</si>
  <si>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</si>
  <si>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</si>
  <si>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</si>
  <si>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</si>
  <si>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</si>
  <si>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</si>
  <si>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</si>
  <si>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</si>
  <si>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</si>
  <si>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</si>
  <si>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</si>
  <si>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</si>
  <si>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</si>
  <si>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</si>
  <si>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</si>
  <si>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</si>
  <si>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</si>
  <si>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</si>
  <si>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</si>
  <si>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</si>
  <si>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</si>
  <si>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</si>
  <si>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</si>
  <si>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</si>
  <si>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</si>
  <si>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</si>
  <si>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</si>
  <si>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</si>
  <si>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</si>
  <si>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</si>
  <si>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</si>
  <si>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</si>
  <si>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</si>
  <si>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</si>
  <si>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</si>
  <si>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</si>
  <si>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</si>
  <si>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</si>
  <si>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</si>
  <si>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</si>
  <si>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</si>
  <si>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</si>
  <si>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</si>
  <si>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</si>
  <si>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</si>
  <si>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</si>
  <si>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</si>
  <si>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</si>
  <si>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</si>
  <si>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</si>
  <si>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</si>
  <si>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</si>
  <si>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</si>
  <si>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</si>
  <si>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</si>
  <si>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</si>
  <si>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</si>
  <si>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</si>
  <si>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</si>
  <si>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</si>
  <si>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</si>
  <si>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</si>
  <si>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</si>
  <si>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</si>
  <si>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</si>
  <si>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</si>
  <si>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</si>
  <si>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</si>
  <si>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</si>
  <si>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</si>
  <si>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</si>
  <si>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</si>
  <si>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</si>
  <si>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</si>
  <si>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</si>
  <si>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</si>
  <si>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</si>
  <si>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</si>
  <si>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</si>
  <si>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</si>
  <si>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</si>
  <si>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</si>
  <si>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</si>
  <si>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</si>
  <si>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</si>
  <si>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</si>
  <si>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</si>
  <si>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</si>
  <si>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</si>
  <si>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</si>
  <si>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</si>
  <si>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</si>
  <si>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</si>
  <si>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</si>
  <si>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</si>
  <si>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</si>
  <si>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</si>
  <si>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</si>
  <si>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</si>
  <si>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</si>
  <si>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</si>
  <si>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</si>
  <si>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</si>
  <si>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</si>
  <si>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</si>
  <si>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</si>
  <si>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</si>
  <si>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</si>
  <si>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</si>
  <si>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</si>
  <si>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</si>
  <si>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</si>
  <si>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</si>
  <si>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</si>
  <si>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</si>
  <si>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</si>
  <si>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</si>
  <si>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</si>
  <si>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</si>
  <si>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</si>
  <si>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</si>
  <si>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</si>
  <si>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</si>
  <si>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</si>
  <si>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</si>
  <si>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</si>
  <si>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</si>
  <si>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</si>
  <si>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</si>
  <si>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</si>
  <si>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</si>
  <si>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</si>
  <si>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</si>
  <si>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</si>
  <si>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</si>
  <si>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</si>
  <si>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</si>
  <si>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</si>
  <si>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</si>
  <si>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</si>
  <si>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</si>
  <si>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</si>
  <si>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</si>
  <si>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</si>
  <si>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</si>
  <si>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</si>
  <si>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</si>
  <si>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</si>
  <si>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</si>
  <si>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</si>
  <si>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</si>
  <si>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</si>
  <si>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</si>
  <si>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</si>
  <si>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</si>
  <si>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</si>
  <si>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</si>
  <si>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</si>
  <si>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</si>
  <si>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</si>
  <si>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</si>
  <si>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</si>
  <si>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</si>
  <si>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</si>
  <si>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</si>
  <si>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</si>
  <si>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</si>
  <si>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</si>
  <si>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</si>
  <si>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</si>
  <si>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</si>
  <si>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</si>
  <si>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</si>
  <si>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</si>
  <si>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</si>
  <si>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</si>
  <si>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</si>
  <si>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</si>
  <si>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</si>
  <si>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</si>
  <si>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</si>
  <si>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</si>
  <si>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</si>
  <si>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</si>
  <si>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</si>
  <si>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</si>
  <si>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</si>
  <si>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</si>
  <si>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</si>
  <si>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</si>
  <si>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</si>
  <si>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</si>
  <si>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</si>
  <si>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</si>
  <si>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</si>
  <si>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</si>
  <si>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</si>
  <si>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</si>
  <si>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</si>
  <si>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</si>
  <si>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</si>
  <si>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</si>
  <si>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</si>
  <si>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</si>
  <si>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</si>
  <si>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</si>
  <si>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</si>
  <si>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</si>
  <si>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</si>
  <si>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</si>
  <si>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</si>
  <si>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</si>
  <si>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</si>
  <si>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</si>
  <si>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</si>
  <si>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</si>
  <si>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</si>
  <si>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</si>
  <si>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</si>
  <si>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</si>
  <si>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</si>
  <si>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</si>
  <si>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</si>
  <si>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</si>
  <si>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</si>
  <si>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</si>
  <si>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</si>
  <si>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</si>
  <si>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</si>
  <si>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</si>
  <si>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</si>
  <si>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</si>
  <si>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</si>
  <si>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</si>
  <si>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</si>
  <si>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</si>
  <si>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</si>
  <si>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</si>
  <si>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</si>
  <si>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</si>
  <si>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</si>
  <si>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</si>
  <si>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</si>
  <si>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</si>
  <si>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</si>
  <si>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</si>
  <si>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</si>
  <si>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</si>
  <si>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</si>
  <si>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</si>
  <si>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</si>
  <si>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</si>
  <si>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</si>
  <si>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</si>
  <si>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</si>
  <si>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</si>
  <si>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</si>
  <si>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</si>
  <si>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</si>
  <si>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</si>
  <si>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</si>
  <si>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</si>
  <si>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</si>
  <si>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</si>
  <si>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</si>
  <si>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</si>
  <si>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</si>
  <si>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</si>
  <si>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</si>
  <si>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</si>
  <si>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</si>
  <si>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</si>
  <si>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</si>
  <si>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</si>
  <si>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</si>
  <si>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</si>
  <si>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</si>
  <si>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</si>
  <si>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</si>
  <si>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</si>
  <si>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</si>
  <si>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</si>
  <si>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</si>
  <si>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</si>
  <si>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</si>
  <si>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</si>
  <si>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</si>
  <si>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</si>
  <si>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</si>
  <si>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</si>
  <si>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</si>
  <si>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</si>
  <si>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</si>
  <si>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</si>
  <si>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</si>
  <si>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</si>
  <si>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</si>
  <si>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</si>
  <si>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</si>
  <si>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</si>
  <si>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</si>
  <si>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</si>
  <si>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</si>
  <si>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</si>
  <si>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</si>
  <si>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</si>
  <si>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</si>
  <si>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</si>
  <si>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</si>
  <si>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</si>
  <si>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</si>
  <si>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</si>
  <si>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</si>
  <si>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</si>
  <si>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</si>
  <si>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</si>
  <si>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</si>
  <si>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</si>
  <si>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</si>
  <si>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</si>
  <si>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</si>
  <si>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</si>
  <si>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</si>
  <si>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</si>
  <si>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</si>
  <si>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</si>
  <si>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</si>
  <si>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</si>
  <si>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</si>
  <si>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</si>
  <si>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</si>
  <si>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</si>
  <si>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</si>
  <si>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</si>
  <si>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</si>
  <si>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</si>
  <si>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</si>
  <si>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</si>
  <si>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</si>
  <si>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</si>
  <si>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</si>
  <si>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</si>
  <si>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</si>
  <si>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</si>
  <si>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</si>
  <si>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</si>
  <si>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</si>
  <si>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</si>
  <si>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</si>
  <si>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</si>
  <si>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</si>
  <si>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</si>
  <si>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</si>
  <si>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</si>
  <si>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</si>
  <si>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</si>
  <si>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</si>
  <si>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</si>
  <si>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</si>
  <si>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</si>
  <si>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</si>
  <si>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</si>
  <si>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</si>
  <si>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</si>
  <si>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</si>
  <si>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</si>
  <si>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</si>
  <si>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</si>
  <si>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</si>
  <si>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</si>
  <si>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</si>
  <si>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</si>
  <si>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</si>
  <si>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</si>
  <si>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</si>
  <si>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</si>
  <si>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</si>
  <si>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</si>
  <si>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</si>
  <si>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</si>
  <si>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</si>
  <si>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</si>
  <si>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</si>
  <si>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</si>
  <si>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</si>
  <si>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</si>
  <si>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</si>
  <si>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</si>
  <si>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</si>
  <si>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</si>
  <si>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</si>
  <si>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</si>
  <si>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</si>
  <si>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</si>
  <si>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</si>
  <si>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</si>
  <si>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</si>
  <si>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</si>
  <si>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</si>
  <si>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</si>
  <si>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</si>
  <si>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</si>
  <si>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</si>
  <si>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</si>
  <si>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</si>
  <si>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</si>
  <si>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</si>
  <si>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</si>
  <si>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</si>
  <si>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</si>
  <si>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</si>
  <si>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</si>
  <si>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</si>
  <si>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</si>
  <si>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</si>
  <si>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</si>
  <si>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</si>
  <si>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</si>
  <si>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</si>
  <si>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</si>
  <si>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</si>
  <si>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</si>
  <si>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</si>
  <si>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</si>
  <si>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</si>
  <si>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</si>
  <si>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</si>
  <si>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</si>
  <si>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</si>
  <si>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</si>
  <si>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</si>
  <si>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</si>
  <si>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</si>
  <si>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</si>
  <si>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</si>
  <si>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</si>
  <si>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</si>
  <si>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</si>
  <si>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</si>
  <si>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</si>
  <si>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</si>
  <si>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</si>
  <si>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</si>
  <si>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</si>
  <si>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</si>
  <si>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</si>
  <si>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</si>
  <si>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</si>
  <si>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</si>
  <si>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</si>
  <si>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</si>
  <si>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</si>
  <si>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</si>
  <si>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</si>
  <si>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</si>
  <si>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</si>
  <si>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</si>
  <si>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</si>
  <si>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</si>
  <si>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</si>
  <si>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</si>
  <si>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</si>
  <si>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</si>
  <si>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</si>
  <si>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</si>
  <si>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</si>
  <si>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</si>
  <si>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</si>
  <si>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</si>
  <si>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</si>
  <si>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</si>
  <si>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</si>
  <si>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</si>
  <si>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</si>
  <si>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</si>
  <si>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</si>
  <si>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</si>
  <si>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</si>
  <si>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</si>
  <si>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</si>
  <si>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</si>
  <si>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</si>
  <si>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</si>
  <si>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</si>
  <si>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</si>
  <si>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</si>
  <si>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</si>
  <si>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</si>
  <si>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</si>
  <si>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</si>
  <si>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</si>
  <si>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</si>
  <si>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</si>
  <si>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</si>
  <si>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</si>
  <si>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</si>
  <si>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</si>
  <si>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</si>
  <si>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</si>
  <si>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</si>
  <si>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</si>
  <si>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</si>
  <si>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</si>
  <si>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</si>
  <si>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</si>
  <si>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</si>
  <si>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</si>
  <si>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Baltimor</t>
  </si>
  <si>
    <t>Filly Bella</t>
  </si>
  <si>
    <t>Jethro</t>
  </si>
  <si>
    <t>Kilvet</t>
  </si>
  <si>
    <t>Byron</t>
  </si>
  <si>
    <t>Pleyon</t>
  </si>
  <si>
    <t>Nilsson</t>
  </si>
  <si>
    <t>Amanda</t>
  </si>
  <si>
    <t>Frank Fränk</t>
  </si>
  <si>
    <t>Herr Hugo</t>
  </si>
  <si>
    <t>Galarina</t>
  </si>
  <si>
    <t>Fiasko</t>
  </si>
  <si>
    <t>Nola</t>
  </si>
  <si>
    <t>Ecuador Baff</t>
  </si>
  <si>
    <t>Fatas Zanisbaar</t>
  </si>
  <si>
    <t>Jadu</t>
  </si>
  <si>
    <t>Paragon</t>
  </si>
  <si>
    <t>Suzuki</t>
  </si>
  <si>
    <t>Jalizza Adamas</t>
  </si>
  <si>
    <t>Nella</t>
  </si>
  <si>
    <t>Memphis</t>
  </si>
  <si>
    <t>Sebastian</t>
  </si>
  <si>
    <t>Nero</t>
  </si>
  <si>
    <t>Oopus</t>
  </si>
  <si>
    <t>Ilueedi</t>
  </si>
  <si>
    <t>Parzival</t>
  </si>
  <si>
    <t>Local Sunshine</t>
  </si>
  <si>
    <t>Galaxy</t>
  </si>
  <si>
    <t>Wierusz</t>
  </si>
  <si>
    <t>Super pearl</t>
  </si>
  <si>
    <t>Assmann</t>
  </si>
  <si>
    <t>Sofa</t>
  </si>
  <si>
    <t>Thor Emira</t>
  </si>
  <si>
    <t>Adidas</t>
  </si>
  <si>
    <t>SALSA</t>
  </si>
  <si>
    <t>Cairo OX</t>
  </si>
  <si>
    <t>Jaliszko</t>
  </si>
  <si>
    <t>Mozart</t>
  </si>
  <si>
    <t>Samurai</t>
  </si>
  <si>
    <t>Tigris Line</t>
  </si>
  <si>
    <t>Vigor ox</t>
  </si>
  <si>
    <t>AdmiralB</t>
  </si>
  <si>
    <t>POLEDRA</t>
  </si>
  <si>
    <t>Atrillo</t>
  </si>
  <si>
    <t>Amorita</t>
  </si>
  <si>
    <t>Bergama ox</t>
  </si>
  <si>
    <t>Brethila</t>
  </si>
  <si>
    <t>Arhuuskonventsioon</t>
  </si>
  <si>
    <t>Samurai junior</t>
  </si>
  <si>
    <t>Michel</t>
  </si>
  <si>
    <t>WIN O`FAYA</t>
  </si>
  <si>
    <t>Aabram</t>
  </si>
  <si>
    <t>Fantaghiro</t>
  </si>
  <si>
    <t>Greek Ministra</t>
  </si>
  <si>
    <t>GUNPOWDER BOY</t>
  </si>
  <si>
    <t>FARID IBN SHADWAN</t>
  </si>
  <si>
    <t>Ruudik</t>
  </si>
  <si>
    <t>CVR ATHINO OX</t>
  </si>
  <si>
    <t>MAZUNA'S JASMIN</t>
  </si>
  <si>
    <t>Zlatograd</t>
  </si>
  <si>
    <t>Vandah el Aryes</t>
  </si>
  <si>
    <t>Simson</t>
  </si>
  <si>
    <t>Fix</t>
  </si>
  <si>
    <t>JAMILA EL AWRAH OX</t>
  </si>
  <si>
    <t>Frühling Kassarist</t>
  </si>
  <si>
    <t>Atlas</t>
  </si>
  <si>
    <t>Mahal Zadida</t>
  </si>
  <si>
    <t>Nobel</t>
  </si>
  <si>
    <t>PIRATE</t>
  </si>
  <si>
    <t>Rumba-Arma</t>
  </si>
  <si>
    <t>Mercy (SP)</t>
  </si>
  <si>
    <t>Penton</t>
  </si>
  <si>
    <t>PENELOPE</t>
  </si>
  <si>
    <t>VON VÜRTSPETER</t>
  </si>
  <si>
    <t>VIVA-DENUSTE OX</t>
  </si>
  <si>
    <t>Vilgas</t>
  </si>
  <si>
    <t>Autor</t>
  </si>
  <si>
    <t>Viiking</t>
  </si>
  <si>
    <t>Fakiir Kassarist</t>
  </si>
  <si>
    <t>Pärlike</t>
  </si>
  <si>
    <t>DAGÖ BANKER</t>
  </si>
  <si>
    <t>Orhidee</t>
  </si>
  <si>
    <t>Luukas</t>
  </si>
  <si>
    <t>Dimitri Donskoi</t>
  </si>
  <si>
    <t>Africana</t>
  </si>
  <si>
    <t>Arabel</t>
  </si>
  <si>
    <t>AMAL EL AWRAH OX</t>
  </si>
  <si>
    <t>Rossa</t>
  </si>
  <si>
    <t>Kalibar</t>
  </si>
  <si>
    <t>Alora</t>
  </si>
  <si>
    <t>Muusik</t>
  </si>
  <si>
    <t>Surra-Muura-Donna</t>
  </si>
  <si>
    <t>Maybach</t>
  </si>
  <si>
    <t>GRETI-GREY</t>
  </si>
  <si>
    <t>CHIQUITA</t>
  </si>
  <si>
    <t>Gilmor</t>
  </si>
  <si>
    <t>Gold Street Boy</t>
  </si>
  <si>
    <t>OOFY</t>
  </si>
  <si>
    <t>Ariman</t>
  </si>
  <si>
    <t>PÄIKE</t>
  </si>
  <si>
    <t>Fanny</t>
  </si>
  <si>
    <t>Feeling Banker</t>
  </si>
  <si>
    <t>Pralinee</t>
  </si>
  <si>
    <t>QUITO EL INDALO OX</t>
  </si>
  <si>
    <t>Larka</t>
  </si>
  <si>
    <t>BREMEN</t>
  </si>
  <si>
    <t>Olwen</t>
  </si>
  <si>
    <t>Sheik</t>
  </si>
  <si>
    <t>Fiona</t>
  </si>
  <si>
    <t>Baron</t>
  </si>
  <si>
    <t>Mikser</t>
  </si>
  <si>
    <t>Presto</t>
  </si>
  <si>
    <t>U Passion</t>
  </si>
  <si>
    <t>Ansip</t>
  </si>
  <si>
    <t>Go-go Printsess</t>
  </si>
  <si>
    <t>MY POLO JP</t>
  </si>
  <si>
    <t>Askant</t>
  </si>
  <si>
    <t>Eeva</t>
  </si>
  <si>
    <t>JAY CLAIM</t>
  </si>
  <si>
    <t>BEAUTY TOOMA</t>
  </si>
  <si>
    <t>Zandberg S Naomi</t>
  </si>
  <si>
    <t>KAARMA</t>
  </si>
  <si>
    <t>VIIROK</t>
  </si>
  <si>
    <t>Viirus</t>
  </si>
  <si>
    <t>Piiga</t>
  </si>
  <si>
    <t>BRITA</t>
  </si>
  <si>
    <t>ETNIES</t>
  </si>
  <si>
    <t>Siesta</t>
  </si>
  <si>
    <t>FAIRI KASSARIST</t>
  </si>
  <si>
    <t>Penno</t>
  </si>
  <si>
    <t>Donna-Bella</t>
  </si>
  <si>
    <t>Elium</t>
  </si>
  <si>
    <t>Paros</t>
  </si>
  <si>
    <t>RAFIAH OX</t>
  </si>
  <si>
    <t>Royal Pearl</t>
  </si>
  <si>
    <t>Roswell</t>
  </si>
  <si>
    <t>Sonja</t>
  </si>
  <si>
    <t>Maggie Sharmant</t>
  </si>
  <si>
    <t>KARLA DE FONTANEL</t>
  </si>
  <si>
    <t>Relikvia</t>
  </si>
  <si>
    <t>Herr Harat</t>
  </si>
  <si>
    <t>Armi</t>
  </si>
  <si>
    <t>Gianni</t>
  </si>
  <si>
    <t>Go-Go Aaron</t>
  </si>
  <si>
    <t>Lissabon</t>
  </si>
  <si>
    <t>Viko</t>
  </si>
  <si>
    <t>Vips</t>
  </si>
  <si>
    <t>Belegia</t>
  </si>
  <si>
    <t>Gurmaan</t>
  </si>
  <si>
    <t>Lucky Pinnacle</t>
  </si>
  <si>
    <t>Prunts</t>
  </si>
  <si>
    <t>Cadillac</t>
  </si>
  <si>
    <t>Bingo</t>
  </si>
  <si>
    <t>Deisi</t>
  </si>
  <si>
    <t>Mon Hera</t>
  </si>
  <si>
    <t>PERCIPUS</t>
  </si>
  <si>
    <t>Kesgin</t>
  </si>
  <si>
    <t>Trend</t>
  </si>
  <si>
    <t>Hiiu Haldjas</t>
  </si>
  <si>
    <t>MON LADY (SP)</t>
  </si>
  <si>
    <t>KABEIDON</t>
  </si>
  <si>
    <t>REMARK</t>
  </si>
  <si>
    <t>TRUMM</t>
  </si>
  <si>
    <t>ODYSSEIA</t>
  </si>
  <si>
    <t>Kitekät</t>
  </si>
  <si>
    <t>Ragazza</t>
  </si>
  <si>
    <t>Riks</t>
  </si>
  <si>
    <t>Cedrik</t>
  </si>
  <si>
    <t>KINDERSURPRISE</t>
  </si>
  <si>
    <t>Tepsi</t>
  </si>
  <si>
    <t>Prodway</t>
  </si>
  <si>
    <t>Zorro</t>
  </si>
  <si>
    <t>Aada</t>
  </si>
  <si>
    <t>TOASKE OET DE BEKZIED</t>
  </si>
  <si>
    <t>Balzak</t>
  </si>
  <si>
    <t>Bordeaux</t>
  </si>
  <si>
    <t>Dinaar</t>
  </si>
  <si>
    <t>Eesav</t>
  </si>
  <si>
    <t>Rabat- Arma</t>
  </si>
  <si>
    <t>Risk-Arma</t>
  </si>
  <si>
    <t>Mihkel-Muhkel</t>
  </si>
  <si>
    <t>Loke</t>
  </si>
  <si>
    <t>Melu</t>
  </si>
  <si>
    <t>Piira</t>
  </si>
  <si>
    <t>Ravell</t>
  </si>
  <si>
    <t>CESJA</t>
  </si>
  <si>
    <t>Härel</t>
  </si>
  <si>
    <t>Shamori</t>
  </si>
  <si>
    <t>Cvr Astoria</t>
  </si>
  <si>
    <t>Ufo</t>
  </si>
  <si>
    <t>Valetine ox</t>
  </si>
  <si>
    <t>Vinge</t>
  </si>
  <si>
    <t>Vaarao</t>
  </si>
  <si>
    <t>Rivanera</t>
  </si>
  <si>
    <t>Good Hunting</t>
  </si>
  <si>
    <t>Aurora</t>
  </si>
  <si>
    <t>Orlando</t>
  </si>
  <si>
    <t>Landys</t>
  </si>
  <si>
    <t>Azartas</t>
  </si>
  <si>
    <t>FOLLE</t>
  </si>
  <si>
    <t>HYLKE VROUCK</t>
  </si>
  <si>
    <t>Reka</t>
  </si>
  <si>
    <t>Viroonia</t>
  </si>
  <si>
    <t>Herstog</t>
  </si>
  <si>
    <t>Mistress</t>
  </si>
  <si>
    <t>Nelli</t>
  </si>
  <si>
    <t>Tequila</t>
  </si>
  <si>
    <t>Oidipus</t>
  </si>
  <si>
    <t>Hera</t>
  </si>
  <si>
    <t>Big Doll</t>
  </si>
  <si>
    <t>PANIS CAYENNE</t>
  </si>
  <si>
    <t>HIIU HERSEDES</t>
  </si>
  <si>
    <t>ROXI (SP)</t>
  </si>
  <si>
    <t>Lonny</t>
  </si>
  <si>
    <t>Karri</t>
  </si>
  <si>
    <t>Aqilah</t>
  </si>
  <si>
    <t>Raasuke</t>
  </si>
  <si>
    <t>Twix</t>
  </si>
  <si>
    <t>Otto Osborn</t>
  </si>
  <si>
    <t>Aida</t>
  </si>
  <si>
    <t>YETI FLY DE LANDETTE</t>
  </si>
  <si>
    <t>Hermala</t>
  </si>
  <si>
    <t>PRINTSESS BLACKY</t>
  </si>
  <si>
    <t>M Polo</t>
  </si>
  <si>
    <t>Ats</t>
  </si>
  <si>
    <t>HABITUAL DANCER</t>
  </si>
  <si>
    <t>NEFF</t>
  </si>
  <si>
    <t>Paula</t>
  </si>
  <si>
    <t>Alma</t>
  </si>
  <si>
    <t>Fairy-Tale</t>
  </si>
  <si>
    <t>Mullikile</t>
  </si>
  <si>
    <t>Mister Tondi</t>
  </si>
  <si>
    <t>Pinoccio</t>
  </si>
  <si>
    <t>Altius</t>
  </si>
  <si>
    <t>SAMURAI`S MIRACLE</t>
  </si>
  <si>
    <t>Meelis</t>
  </si>
  <si>
    <t>Mantra</t>
  </si>
  <si>
    <t>Effi Nile</t>
  </si>
  <si>
    <t>Ralli</t>
  </si>
  <si>
    <t>Raal</t>
  </si>
  <si>
    <t>Kaevatsi LA</t>
  </si>
  <si>
    <t>Lucy</t>
  </si>
  <si>
    <t>Kustav</t>
  </si>
  <si>
    <t>Svetlana</t>
  </si>
  <si>
    <t>Anella</t>
  </si>
  <si>
    <t>Reemus</t>
  </si>
  <si>
    <t>Matrix</t>
  </si>
  <si>
    <t>Perla</t>
  </si>
  <si>
    <t>E-Tibu</t>
  </si>
  <si>
    <t>LILLEMONS THUNDERACE</t>
  </si>
  <si>
    <t>Amishu</t>
  </si>
  <si>
    <t>Habitual Dancer</t>
  </si>
  <si>
    <t>HR.Hanks</t>
  </si>
  <si>
    <t>Fruty</t>
  </si>
  <si>
    <t>Riida</t>
  </si>
  <si>
    <t>Hermela</t>
  </si>
  <si>
    <t>Riviera Lunette</t>
  </si>
  <si>
    <t>Aslan</t>
  </si>
  <si>
    <t>Robyn</t>
  </si>
  <si>
    <t>Kiho</t>
  </si>
  <si>
    <t>RAFAEL</t>
  </si>
  <si>
    <t>ELEX</t>
  </si>
  <si>
    <t>A.Rosita</t>
  </si>
  <si>
    <t>HERR DIMUHA</t>
  </si>
  <si>
    <t>Ruutu</t>
  </si>
  <si>
    <t>Perun</t>
  </si>
  <si>
    <t>HULTAJKA</t>
  </si>
  <si>
    <t>ARNO (SP)</t>
  </si>
  <si>
    <t>RO - RO</t>
  </si>
  <si>
    <t>Hedi</t>
  </si>
  <si>
    <t>Futurama</t>
  </si>
  <si>
    <t>Palooma</t>
  </si>
  <si>
    <t>Roki</t>
  </si>
  <si>
    <t>Prita</t>
  </si>
  <si>
    <t>Gabryel ox</t>
  </si>
  <si>
    <t>Vironia ox</t>
  </si>
  <si>
    <t>Rooni</t>
  </si>
  <si>
    <t>Simone ox</t>
  </si>
  <si>
    <t>Perfect Timing</t>
  </si>
  <si>
    <t>Odile`</t>
  </si>
  <si>
    <t>RASHID OX</t>
  </si>
  <si>
    <t>Laferme</t>
  </si>
  <si>
    <t>Turtas</t>
  </si>
  <si>
    <t>Alausas ox</t>
  </si>
  <si>
    <t>Avatar</t>
  </si>
  <si>
    <t>Petronella</t>
  </si>
  <si>
    <t>Solaris</t>
  </si>
  <si>
    <t>Leonardo</t>
  </si>
  <si>
    <t>Abellamy ox</t>
  </si>
  <si>
    <t>Pocahontas ox</t>
  </si>
  <si>
    <t>Sipsik</t>
  </si>
  <si>
    <t>Landora</t>
  </si>
  <si>
    <t>X.Y.Z.Gladiator</t>
  </si>
  <si>
    <t>Pilvet</t>
  </si>
  <si>
    <t>Mon Alisa</t>
  </si>
  <si>
    <t>Murakas</t>
  </si>
  <si>
    <t>Maher ox</t>
  </si>
  <si>
    <t>Eduard</t>
  </si>
  <si>
    <t>Meriin</t>
  </si>
  <si>
    <t>Sunitha L3</t>
  </si>
  <si>
    <t>Kamira</t>
  </si>
  <si>
    <t>Bella</t>
  </si>
  <si>
    <t>Saphira Cayenne ox</t>
  </si>
  <si>
    <t>Trollu</t>
  </si>
  <si>
    <t>Salsita</t>
  </si>
  <si>
    <t>Omer s</t>
  </si>
  <si>
    <t>Oskar s</t>
  </si>
  <si>
    <t>Cassanova</t>
  </si>
  <si>
    <t>Indekss</t>
  </si>
  <si>
    <t>Osman s</t>
  </si>
  <si>
    <t>Oidipus s</t>
  </si>
  <si>
    <t>Nafisa</t>
  </si>
  <si>
    <t>Unagi Des Dolines</t>
  </si>
  <si>
    <t>Red</t>
  </si>
  <si>
    <t>Chardash vh</t>
  </si>
  <si>
    <t>Winning Amour</t>
  </si>
  <si>
    <t>Power Of Dreams</t>
  </si>
  <si>
    <t>Galaxy Tooma</t>
  </si>
  <si>
    <t>Dancing Flame</t>
  </si>
  <si>
    <t>Extrema</t>
  </si>
  <si>
    <t>Satirikon</t>
  </si>
  <si>
    <t>Namaste</t>
  </si>
  <si>
    <t>Monarh</t>
  </si>
  <si>
    <t>Arlon</t>
  </si>
  <si>
    <t xml:space="preserve">Power </t>
  </si>
  <si>
    <t>Mahdi</t>
  </si>
  <si>
    <t>Baxter-Arma</t>
  </si>
  <si>
    <t>Barcelona-Arma</t>
  </si>
  <si>
    <t>Emanuella</t>
  </si>
  <si>
    <t>Ae Egyptian Aliyy Jamil ox</t>
  </si>
  <si>
    <t>Piazo</t>
  </si>
  <si>
    <t>Blueenn Du Porjou</t>
  </si>
  <si>
    <t>Coat Merret Arvor</t>
  </si>
  <si>
    <t>Red Bull Al Karbid</t>
  </si>
  <si>
    <t>Kassandra De Lam</t>
  </si>
  <si>
    <t>Jacqueline Tdc</t>
  </si>
  <si>
    <t>Pontiak</t>
  </si>
  <si>
    <t>Pavlik</t>
  </si>
  <si>
    <t>Witcher</t>
  </si>
  <si>
    <t>Kingviin</t>
  </si>
  <si>
    <t>Kolumbus Crish</t>
  </si>
  <si>
    <t>B Catman Fs</t>
  </si>
  <si>
    <t>Vana Toomas</t>
  </si>
  <si>
    <t>Hästin</t>
  </si>
  <si>
    <t>Etalon</t>
  </si>
  <si>
    <t>Atout Neyette</t>
  </si>
  <si>
    <t>Violine La Bergerie</t>
  </si>
  <si>
    <t>Druid</t>
  </si>
  <si>
    <t>JB Enchanter</t>
  </si>
  <si>
    <t>Asva Eqhar Mon</t>
  </si>
  <si>
    <t>Fanta</t>
  </si>
  <si>
    <t>Vaheda</t>
  </si>
  <si>
    <t>Robi</t>
  </si>
  <si>
    <t>Pia's Fantastic</t>
  </si>
  <si>
    <t>Patina</t>
  </si>
  <si>
    <t>Tinkerbell J</t>
  </si>
  <si>
    <t>Aragon</t>
  </si>
  <si>
    <t>enne2000</t>
  </si>
  <si>
    <t>Mustafo Malabah</t>
  </si>
  <si>
    <t>BALTAZAR EL INDALO OX</t>
  </si>
  <si>
    <t>Gepara OX</t>
  </si>
  <si>
    <t>JASIM EL AWRAH OX</t>
  </si>
  <si>
    <t>TEMPU</t>
  </si>
  <si>
    <t>PRINZ</t>
  </si>
  <si>
    <t>Pugatshova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</si>
</sst>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25]General"/>
    <numFmt numFmtId="165" formatCode="0.0"/>
    <numFmt numFmtId="166" formatCode="#,##0.00&quot; &quot;[$€-425];[Red]&quot;-&quot;#,##0.00&quot; &quot;[$€-425]"/>
  </numFmts>
  <fonts count="13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sz val="16"/>
      <color rgb="FF000000"/>
      <name val="Liberation Sans"/>
    </font>
    <font>
      <b/>
      <i/>
      <u/>
      <sz val="11"/>
      <color rgb="FF000000"/>
      <name val="Arial"/>
      <family val="2"/>
    </font>
    <font>
      <b/>
      <i/>
      <u/>
      <sz val="11"/>
      <color rgb="FF000000"/>
      <name val="Liberation Sans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0">
    <xf numFmtId="0" fontId="0" fillId="0" borderId="0"/>
    <xf numFmtId="164" fontId="3" fillId="0" borderId="0" applyBorder="0" applyProtection="0">
      <alignment horizontal="center"/>
    </xf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>
      <alignment horizontal="center" textRotation="90"/>
    </xf>
    <xf numFmtId="0" fontId="4" fillId="0" borderId="0" applyNumberFormat="0" applyBorder="0" applyProtection="0"/>
    <xf numFmtId="164" fontId="5" fillId="0" borderId="0" applyBorder="0" applyProtection="0"/>
    <xf numFmtId="166" fontId="4" fillId="0" borderId="0" applyBorder="0" applyProtection="0"/>
    <xf numFmtId="166" fontId="5" fillId="0" borderId="0" applyBorder="0" applyProtection="0"/>
  </cellStyleXfs>
  <cellXfs count="24">
    <xf numFmtId="0" fontId="0" fillId="0" borderId="0" xfId="0"/>
    <xf numFmtId="164" fontId="6" fillId="0" borderId="1" xfId="2" applyFont="1" applyFill="1" applyBorder="1" applyAlignment="1" applyProtection="1"/>
    <xf numFmtId="164" fontId="7" fillId="0" borderId="1" xfId="2" applyFont="1" applyFill="1" applyBorder="1" applyAlignment="1" applyProtection="1"/>
    <xf numFmtId="164" fontId="6" fillId="0" borderId="0" xfId="2" applyFont="1" applyFill="1" applyAlignment="1" applyProtection="1"/>
    <xf numFmtId="164" fontId="7" fillId="0" borderId="0" xfId="2" applyFont="1" applyFill="1" applyAlignment="1" applyProtection="1"/>
    <xf numFmtId="164" fontId="8" fillId="0" borderId="3" xfId="2" applyFont="1" applyFill="1" applyBorder="1" applyAlignment="1" applyProtection="1"/>
    <xf numFmtId="164" fontId="8" fillId="0" borderId="4" xfId="2" applyFont="1" applyFill="1" applyBorder="1" applyAlignment="1" applyProtection="1"/>
    <xf numFmtId="164" fontId="1" fillId="0" borderId="0" xfId="2" applyFont="1" applyFill="1" applyAlignment="1" applyProtection="1"/>
    <xf numFmtId="164" fontId="9" fillId="0" borderId="5" xfId="2" applyFont="1" applyFill="1" applyBorder="1" applyAlignment="1" applyProtection="1"/>
    <xf numFmtId="164" fontId="1" fillId="0" borderId="5" xfId="2" applyFont="1" applyFill="1" applyBorder="1" applyAlignment="1" applyProtection="1"/>
    <xf numFmtId="164" fontId="9" fillId="0" borderId="3" xfId="2" applyFont="1" applyFill="1" applyBorder="1" applyAlignment="1" applyProtection="1"/>
    <xf numFmtId="164" fontId="1" fillId="0" borderId="3" xfId="2" applyFont="1" applyFill="1" applyBorder="1" applyAlignment="1" applyProtection="1"/>
    <xf numFmtId="164" fontId="10" fillId="0" borderId="3" xfId="2" applyFont="1" applyFill="1" applyBorder="1" applyAlignment="1" applyProtection="1"/>
    <xf numFmtId="164" fontId="11" fillId="0" borderId="3" xfId="2" applyFont="1" applyFill="1" applyBorder="1" applyAlignment="1" applyProtection="1"/>
    <xf numFmtId="164" fontId="12" fillId="0" borderId="3" xfId="2" applyFont="1" applyFill="1" applyBorder="1" applyAlignment="1" applyProtection="1"/>
    <xf numFmtId="164" fontId="10" fillId="0" borderId="4" xfId="2" applyFont="1" applyFill="1" applyBorder="1" applyAlignment="1" applyProtection="1"/>
    <xf numFmtId="164" fontId="1" fillId="0" borderId="4" xfId="2" applyFont="1" applyFill="1" applyBorder="1" applyAlignment="1" applyProtection="1"/>
    <xf numFmtId="164" fontId="11" fillId="0" borderId="3" xfId="2" applyFont="1" applyFill="1" applyBorder="1" applyAlignment="1" applyProtection="1">
      <alignment wrapText="1"/>
    </xf>
    <xf numFmtId="165" fontId="6" fillId="0" borderId="1" xfId="2" applyNumberFormat="1" applyFont="1" applyFill="1" applyBorder="1" applyAlignment="1" applyProtection="1">
      <alignment horizontal="left"/>
    </xf>
    <xf numFmtId="165" fontId="6" fillId="0" borderId="2" xfId="2" applyNumberFormat="1" applyFont="1" applyFill="1" applyBorder="1" applyAlignment="1" applyProtection="1">
      <alignment horizontal="left"/>
    </xf>
    <xf numFmtId="164" fontId="6" fillId="0" borderId="2" xfId="2" applyFont="1" applyFill="1" applyBorder="1" applyAlignment="1" applyProtection="1">
      <alignment horizontal="left"/>
    </xf>
    <xf numFmtId="165" fontId="6" fillId="0" borderId="0" xfId="2" applyNumberFormat="1" applyFont="1" applyFill="1" applyBorder="1" applyAlignment="1" applyProtection="1">
      <alignment horizontal="left"/>
    </xf>
    <xf numFmtId="165" fontId="6" fillId="0" borderId="0" xfId="2" applyNumberFormat="1" applyFont="1" applyFill="1" applyAlignment="1" applyProtection="1">
      <alignment horizontal="left"/>
    </xf>
    <xf numFmtId="164" fontId="6" fillId="0" borderId="0" xfId="2" applyFont="1" applyFill="1" applyAlignment="1" applyProtection="1">
      <alignment horizontal="left"/>
    </xf>
  </cellXfs>
  <cellStyles count="10">
    <cellStyle name="Excel Built-in Explanatory Text" xfId="2" xr:uid="{00000000-0005-0000-0000-000000000000}"/>
    <cellStyle name="Heading" xfId="3" xr:uid="{00000000-0005-0000-0000-000001000000}"/>
    <cellStyle name="Heading 1" xfId="1" builtinId="16" customBuiltin="1"/>
    <cellStyle name="Heading1" xfId="4" xr:uid="{00000000-0005-0000-0000-000003000000}"/>
    <cellStyle name="Heading1 1" xfId="5" xr:uid="{00000000-0005-0000-0000-000004000000}"/>
    <cellStyle name="Normal" xfId="0" builtinId="0" customBuiltin="1"/>
    <cellStyle name="Result" xfId="6" xr:uid="{00000000-0005-0000-0000-000006000000}"/>
    <cellStyle name="Result 1" xfId="7" xr:uid="{00000000-0005-0000-0000-000007000000}"/>
    <cellStyle name="Result2" xfId="8" xr:uid="{00000000-0005-0000-0000-000008000000}"/>
    <cellStyle name="Result2 1" xfId="9" xr:uid="{00000000-0005-0000-0000-000009000000}"/>
  </cellStyles>
  <dxfs count="1"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Anonymous_Sheet_DB__0" displayName="__Anonymous_Sheet_DB__0" ref="A1:AMJ1048576" totalsRowShown="0">
  <sortState xmlns:xlrd2="http://schemas.microsoft.com/office/spreadsheetml/2017/richdata2" ref="A2:AMJ380">
    <sortCondition descending="1" ref="B2:B380"/>
  </sortState>
  <tableColumns count="1024">
    <tableColumn id="1" xr3:uid="{00000000-0010-0000-0000-000001000000}" name="Hobune" dataDxfId="0"/>
    <tableColumn id="2" xr3:uid="{00000000-0010-0000-0000-000002000000}" name="km kokku"/>
    <tableColumn id="3" xr3:uid="{00000000-0010-0000-0000-000003000000}" name="2018"/>
    <tableColumn id="4" xr3:uid="{00000000-0010-0000-0000-000004000000}" name="2017"/>
    <tableColumn id="5" xr3:uid="{00000000-0010-0000-0000-000005000000}" name="2016"/>
    <tableColumn id="6" xr3:uid="{00000000-0010-0000-0000-000006000000}" name="2015"/>
    <tableColumn id="7" xr3:uid="{00000000-0010-0000-0000-000007000000}" name="2014"/>
    <tableColumn id="8" xr3:uid="{00000000-0010-0000-0000-000008000000}" name="2013"/>
    <tableColumn id="9" xr3:uid="{00000000-0010-0000-0000-000009000000}" name="2012"/>
    <tableColumn id="10" xr3:uid="{00000000-0010-0000-0000-00000A000000}" name="2011"/>
    <tableColumn id="11" xr3:uid="{00000000-0010-0000-0000-00000B000000}" name="2010"/>
    <tableColumn id="12" xr3:uid="{00000000-0010-0000-0000-00000C000000}" name="2009"/>
    <tableColumn id="13" xr3:uid="{00000000-0010-0000-0000-00000D000000}" name="2008"/>
    <tableColumn id="14" xr3:uid="{00000000-0010-0000-0000-00000E000000}" name="2007"/>
    <tableColumn id="15" xr3:uid="{00000000-0010-0000-0000-00000F000000}" name="2006"/>
    <tableColumn id="16" xr3:uid="{00000000-0010-0000-0000-000010000000}" name="2005"/>
    <tableColumn id="17" xr3:uid="{00000000-0010-0000-0000-000011000000}" name="2004"/>
    <tableColumn id="18" xr3:uid="{00000000-0010-0000-0000-000012000000}" name="2003"/>
    <tableColumn id="19" xr3:uid="{00000000-0010-0000-0000-000013000000}" name="2002"/>
    <tableColumn id="20" xr3:uid="{00000000-0010-0000-0000-000014000000}" name="2001"/>
    <tableColumn id="21" xr3:uid="{00000000-0010-0000-0000-000015000000}" name="2000"/>
    <tableColumn id="22" xr3:uid="{00000000-0010-0000-0000-000016000000}" name="enne 2000"/>
    <tableColumn id="23" xr3:uid="{00000000-0010-0000-0000-000017000000}" name="Column1"/>
    <tableColumn id="24" xr3:uid="{00000000-0010-0000-0000-000018000000}" name="Column2"/>
    <tableColumn id="25" xr3:uid="{00000000-0010-0000-0000-000019000000}" name="Column3"/>
    <tableColumn id="26" xr3:uid="{00000000-0010-0000-0000-00001A000000}" name="Column4"/>
    <tableColumn id="27" xr3:uid="{00000000-0010-0000-0000-00001B000000}" name="Column5"/>
    <tableColumn id="28" xr3:uid="{00000000-0010-0000-0000-00001C000000}" name="Column6"/>
    <tableColumn id="29" xr3:uid="{00000000-0010-0000-0000-00001D000000}" name="Column7"/>
    <tableColumn id="30" xr3:uid="{00000000-0010-0000-0000-00001E000000}" name="Column8"/>
    <tableColumn id="31" xr3:uid="{00000000-0010-0000-0000-00001F000000}" name="Column9"/>
    <tableColumn id="32" xr3:uid="{00000000-0010-0000-0000-000020000000}" name="Column10"/>
    <tableColumn id="33" xr3:uid="{00000000-0010-0000-0000-000021000000}" name="Column11"/>
    <tableColumn id="34" xr3:uid="{00000000-0010-0000-0000-000022000000}" name="Column12"/>
    <tableColumn id="35" xr3:uid="{00000000-0010-0000-0000-000023000000}" name="Column13"/>
    <tableColumn id="36" xr3:uid="{00000000-0010-0000-0000-000024000000}" name="Column14"/>
    <tableColumn id="37" xr3:uid="{00000000-0010-0000-0000-000025000000}" name="Column15"/>
    <tableColumn id="38" xr3:uid="{00000000-0010-0000-0000-000026000000}" name="Column16"/>
    <tableColumn id="39" xr3:uid="{00000000-0010-0000-0000-000027000000}" name="Column17"/>
    <tableColumn id="40" xr3:uid="{00000000-0010-0000-0000-000028000000}" name="Column18"/>
    <tableColumn id="41" xr3:uid="{00000000-0010-0000-0000-000029000000}" name="Column19"/>
    <tableColumn id="42" xr3:uid="{00000000-0010-0000-0000-00002A000000}" name="Column20"/>
    <tableColumn id="43" xr3:uid="{00000000-0010-0000-0000-00002B000000}" name="Column21"/>
    <tableColumn id="44" xr3:uid="{00000000-0010-0000-0000-00002C000000}" name="Column22"/>
    <tableColumn id="45" xr3:uid="{00000000-0010-0000-0000-00002D000000}" name="Column23"/>
    <tableColumn id="46" xr3:uid="{00000000-0010-0000-0000-00002E000000}" name="Column24"/>
    <tableColumn id="47" xr3:uid="{00000000-0010-0000-0000-00002F000000}" name="Column25"/>
    <tableColumn id="48" xr3:uid="{00000000-0010-0000-0000-000030000000}" name="Column26"/>
    <tableColumn id="49" xr3:uid="{00000000-0010-0000-0000-000031000000}" name="Column27"/>
    <tableColumn id="50" xr3:uid="{00000000-0010-0000-0000-000032000000}" name="Column28"/>
    <tableColumn id="51" xr3:uid="{00000000-0010-0000-0000-000033000000}" name="Column29"/>
    <tableColumn id="52" xr3:uid="{00000000-0010-0000-0000-000034000000}" name="Column30"/>
    <tableColumn id="53" xr3:uid="{00000000-0010-0000-0000-000035000000}" name="Column31"/>
    <tableColumn id="54" xr3:uid="{00000000-0010-0000-0000-000036000000}" name="Column32"/>
    <tableColumn id="55" xr3:uid="{00000000-0010-0000-0000-000037000000}" name="Column33"/>
    <tableColumn id="56" xr3:uid="{00000000-0010-0000-0000-000038000000}" name="Column34"/>
    <tableColumn id="57" xr3:uid="{00000000-0010-0000-0000-000039000000}" name="Column35"/>
    <tableColumn id="58" xr3:uid="{00000000-0010-0000-0000-00003A000000}" name="Column36"/>
    <tableColumn id="59" xr3:uid="{00000000-0010-0000-0000-00003B000000}" name="Column37"/>
    <tableColumn id="60" xr3:uid="{00000000-0010-0000-0000-00003C000000}" name="Column38"/>
    <tableColumn id="61" xr3:uid="{00000000-0010-0000-0000-00003D000000}" name="Column39"/>
    <tableColumn id="62" xr3:uid="{00000000-0010-0000-0000-00003E000000}" name="Column40"/>
    <tableColumn id="63" xr3:uid="{00000000-0010-0000-0000-00003F000000}" name="Column41"/>
    <tableColumn id="64" xr3:uid="{00000000-0010-0000-0000-000040000000}" name="Column42"/>
    <tableColumn id="65" xr3:uid="{00000000-0010-0000-0000-000041000000}" name="Column43"/>
    <tableColumn id="66" xr3:uid="{00000000-0010-0000-0000-000042000000}" name="Column44"/>
    <tableColumn id="67" xr3:uid="{00000000-0010-0000-0000-000043000000}" name="Column45"/>
    <tableColumn id="68" xr3:uid="{00000000-0010-0000-0000-000044000000}" name="Column46"/>
    <tableColumn id="69" xr3:uid="{00000000-0010-0000-0000-000045000000}" name="Column47"/>
    <tableColumn id="70" xr3:uid="{00000000-0010-0000-0000-000046000000}" name="Column48"/>
    <tableColumn id="71" xr3:uid="{00000000-0010-0000-0000-000047000000}" name="Column49"/>
    <tableColumn id="72" xr3:uid="{00000000-0010-0000-0000-000048000000}" name="Column50"/>
    <tableColumn id="73" xr3:uid="{00000000-0010-0000-0000-000049000000}" name="Column51"/>
    <tableColumn id="74" xr3:uid="{00000000-0010-0000-0000-00004A000000}" name="Column52"/>
    <tableColumn id="75" xr3:uid="{00000000-0010-0000-0000-00004B000000}" name="Column53"/>
    <tableColumn id="76" xr3:uid="{00000000-0010-0000-0000-00004C000000}" name="Column54"/>
    <tableColumn id="77" xr3:uid="{00000000-0010-0000-0000-00004D000000}" name="Column55"/>
    <tableColumn id="78" xr3:uid="{00000000-0010-0000-0000-00004E000000}" name="Column56"/>
    <tableColumn id="79" xr3:uid="{00000000-0010-0000-0000-00004F000000}" name="Column57"/>
    <tableColumn id="80" xr3:uid="{00000000-0010-0000-0000-000050000000}" name="Column58"/>
    <tableColumn id="81" xr3:uid="{00000000-0010-0000-0000-000051000000}" name="Column59"/>
    <tableColumn id="82" xr3:uid="{00000000-0010-0000-0000-000052000000}" name="Column60"/>
    <tableColumn id="83" xr3:uid="{00000000-0010-0000-0000-000053000000}" name="Column61"/>
    <tableColumn id="84" xr3:uid="{00000000-0010-0000-0000-000054000000}" name="Column62"/>
    <tableColumn id="85" xr3:uid="{00000000-0010-0000-0000-000055000000}" name="Column63"/>
    <tableColumn id="86" xr3:uid="{00000000-0010-0000-0000-000056000000}" name="Column64"/>
    <tableColumn id="87" xr3:uid="{00000000-0010-0000-0000-000057000000}" name="Column65"/>
    <tableColumn id="88" xr3:uid="{00000000-0010-0000-0000-000058000000}" name="Column66"/>
    <tableColumn id="89" xr3:uid="{00000000-0010-0000-0000-000059000000}" name="Column67"/>
    <tableColumn id="90" xr3:uid="{00000000-0010-0000-0000-00005A000000}" name="Column68"/>
    <tableColumn id="91" xr3:uid="{00000000-0010-0000-0000-00005B000000}" name="Column69"/>
    <tableColumn id="92" xr3:uid="{00000000-0010-0000-0000-00005C000000}" name="Column70"/>
    <tableColumn id="93" xr3:uid="{00000000-0010-0000-0000-00005D000000}" name="Column71"/>
    <tableColumn id="94" xr3:uid="{00000000-0010-0000-0000-00005E000000}" name="Column72"/>
    <tableColumn id="95" xr3:uid="{00000000-0010-0000-0000-00005F000000}" name="Column73"/>
    <tableColumn id="96" xr3:uid="{00000000-0010-0000-0000-000060000000}" name="Column74"/>
    <tableColumn id="97" xr3:uid="{00000000-0010-0000-0000-000061000000}" name="Column75"/>
    <tableColumn id="98" xr3:uid="{00000000-0010-0000-0000-000062000000}" name="Column76"/>
    <tableColumn id="99" xr3:uid="{00000000-0010-0000-0000-000063000000}" name="Column77"/>
    <tableColumn id="100" xr3:uid="{00000000-0010-0000-0000-000064000000}" name="Column78"/>
    <tableColumn id="101" xr3:uid="{00000000-0010-0000-0000-000065000000}" name="Column79"/>
    <tableColumn id="102" xr3:uid="{00000000-0010-0000-0000-000066000000}" name="Column80"/>
    <tableColumn id="103" xr3:uid="{00000000-0010-0000-0000-000067000000}" name="Column81"/>
    <tableColumn id="104" xr3:uid="{00000000-0010-0000-0000-000068000000}" name="Column82"/>
    <tableColumn id="105" xr3:uid="{00000000-0010-0000-0000-000069000000}" name="Column83"/>
    <tableColumn id="106" xr3:uid="{00000000-0010-0000-0000-00006A000000}" name="Column84"/>
    <tableColumn id="107" xr3:uid="{00000000-0010-0000-0000-00006B000000}" name="Column85"/>
    <tableColumn id="108" xr3:uid="{00000000-0010-0000-0000-00006C000000}" name="Column86"/>
    <tableColumn id="109" xr3:uid="{00000000-0010-0000-0000-00006D000000}" name="Column87"/>
    <tableColumn id="110" xr3:uid="{00000000-0010-0000-0000-00006E000000}" name="Column88"/>
    <tableColumn id="111" xr3:uid="{00000000-0010-0000-0000-00006F000000}" name="Column89"/>
    <tableColumn id="112" xr3:uid="{00000000-0010-0000-0000-000070000000}" name="Column90"/>
    <tableColumn id="113" xr3:uid="{00000000-0010-0000-0000-000071000000}" name="Column91"/>
    <tableColumn id="114" xr3:uid="{00000000-0010-0000-0000-000072000000}" name="Column92"/>
    <tableColumn id="115" xr3:uid="{00000000-0010-0000-0000-000073000000}" name="Column93"/>
    <tableColumn id="116" xr3:uid="{00000000-0010-0000-0000-000074000000}" name="Column94"/>
    <tableColumn id="117" xr3:uid="{00000000-0010-0000-0000-000075000000}" name="Column95"/>
    <tableColumn id="118" xr3:uid="{00000000-0010-0000-0000-000076000000}" name="Column96"/>
    <tableColumn id="119" xr3:uid="{00000000-0010-0000-0000-000077000000}" name="Column97"/>
    <tableColumn id="120" xr3:uid="{00000000-0010-0000-0000-000078000000}" name="Column98"/>
    <tableColumn id="121" xr3:uid="{00000000-0010-0000-0000-000079000000}" name="Column99"/>
    <tableColumn id="122" xr3:uid="{00000000-0010-0000-0000-00007A000000}" name="Column100"/>
    <tableColumn id="123" xr3:uid="{00000000-0010-0000-0000-00007B000000}" name="Column101"/>
    <tableColumn id="124" xr3:uid="{00000000-0010-0000-0000-00007C000000}" name="Column102"/>
    <tableColumn id="125" xr3:uid="{00000000-0010-0000-0000-00007D000000}" name="Column103"/>
    <tableColumn id="126" xr3:uid="{00000000-0010-0000-0000-00007E000000}" name="Column104"/>
    <tableColumn id="127" xr3:uid="{00000000-0010-0000-0000-00007F000000}" name="Column105"/>
    <tableColumn id="128" xr3:uid="{00000000-0010-0000-0000-000080000000}" name="Column106"/>
    <tableColumn id="129" xr3:uid="{00000000-0010-0000-0000-000081000000}" name="Column107"/>
    <tableColumn id="130" xr3:uid="{00000000-0010-0000-0000-000082000000}" name="Column108"/>
    <tableColumn id="131" xr3:uid="{00000000-0010-0000-0000-000083000000}" name="Column109"/>
    <tableColumn id="132" xr3:uid="{00000000-0010-0000-0000-000084000000}" name="Column110"/>
    <tableColumn id="133" xr3:uid="{00000000-0010-0000-0000-000085000000}" name="Column111"/>
    <tableColumn id="134" xr3:uid="{00000000-0010-0000-0000-000086000000}" name="Column112"/>
    <tableColumn id="135" xr3:uid="{00000000-0010-0000-0000-000087000000}" name="Column113"/>
    <tableColumn id="136" xr3:uid="{00000000-0010-0000-0000-000088000000}" name="Column114"/>
    <tableColumn id="137" xr3:uid="{00000000-0010-0000-0000-000089000000}" name="Column115"/>
    <tableColumn id="138" xr3:uid="{00000000-0010-0000-0000-00008A000000}" name="Column116"/>
    <tableColumn id="139" xr3:uid="{00000000-0010-0000-0000-00008B000000}" name="Column117"/>
    <tableColumn id="140" xr3:uid="{00000000-0010-0000-0000-00008C000000}" name="Column118"/>
    <tableColumn id="141" xr3:uid="{00000000-0010-0000-0000-00008D000000}" name="Column119"/>
    <tableColumn id="142" xr3:uid="{00000000-0010-0000-0000-00008E000000}" name="Column120"/>
    <tableColumn id="143" xr3:uid="{00000000-0010-0000-0000-00008F000000}" name="Column121"/>
    <tableColumn id="144" xr3:uid="{00000000-0010-0000-0000-000090000000}" name="Column122"/>
    <tableColumn id="145" xr3:uid="{00000000-0010-0000-0000-000091000000}" name="Column123"/>
    <tableColumn id="146" xr3:uid="{00000000-0010-0000-0000-000092000000}" name="Column124"/>
    <tableColumn id="147" xr3:uid="{00000000-0010-0000-0000-000093000000}" name="Column125"/>
    <tableColumn id="148" xr3:uid="{00000000-0010-0000-0000-000094000000}" name="Column126"/>
    <tableColumn id="149" xr3:uid="{00000000-0010-0000-0000-000095000000}" name="Column127"/>
    <tableColumn id="150" xr3:uid="{00000000-0010-0000-0000-000096000000}" name="Column128"/>
    <tableColumn id="151" xr3:uid="{00000000-0010-0000-0000-000097000000}" name="Column129"/>
    <tableColumn id="152" xr3:uid="{00000000-0010-0000-0000-000098000000}" name="Column130"/>
    <tableColumn id="153" xr3:uid="{00000000-0010-0000-0000-000099000000}" name="Column131"/>
    <tableColumn id="154" xr3:uid="{00000000-0010-0000-0000-00009A000000}" name="Column132"/>
    <tableColumn id="155" xr3:uid="{00000000-0010-0000-0000-00009B000000}" name="Column133"/>
    <tableColumn id="156" xr3:uid="{00000000-0010-0000-0000-00009C000000}" name="Column134"/>
    <tableColumn id="157" xr3:uid="{00000000-0010-0000-0000-00009D000000}" name="Column135"/>
    <tableColumn id="158" xr3:uid="{00000000-0010-0000-0000-00009E000000}" name="Column136"/>
    <tableColumn id="159" xr3:uid="{00000000-0010-0000-0000-00009F000000}" name="Column137"/>
    <tableColumn id="160" xr3:uid="{00000000-0010-0000-0000-0000A0000000}" name="Column138"/>
    <tableColumn id="161" xr3:uid="{00000000-0010-0000-0000-0000A1000000}" name="Column139"/>
    <tableColumn id="162" xr3:uid="{00000000-0010-0000-0000-0000A2000000}" name="Column140"/>
    <tableColumn id="163" xr3:uid="{00000000-0010-0000-0000-0000A3000000}" name="Column141"/>
    <tableColumn id="164" xr3:uid="{00000000-0010-0000-0000-0000A4000000}" name="Column142"/>
    <tableColumn id="165" xr3:uid="{00000000-0010-0000-0000-0000A5000000}" name="Column143"/>
    <tableColumn id="166" xr3:uid="{00000000-0010-0000-0000-0000A6000000}" name="Column144"/>
    <tableColumn id="167" xr3:uid="{00000000-0010-0000-0000-0000A7000000}" name="Column145"/>
    <tableColumn id="168" xr3:uid="{00000000-0010-0000-0000-0000A8000000}" name="Column146"/>
    <tableColumn id="169" xr3:uid="{00000000-0010-0000-0000-0000A9000000}" name="Column147"/>
    <tableColumn id="170" xr3:uid="{00000000-0010-0000-0000-0000AA000000}" name="Column148"/>
    <tableColumn id="171" xr3:uid="{00000000-0010-0000-0000-0000AB000000}" name="Column149"/>
    <tableColumn id="172" xr3:uid="{00000000-0010-0000-0000-0000AC000000}" name="Column150"/>
    <tableColumn id="173" xr3:uid="{00000000-0010-0000-0000-0000AD000000}" name="Column151"/>
    <tableColumn id="174" xr3:uid="{00000000-0010-0000-0000-0000AE000000}" name="Column152"/>
    <tableColumn id="175" xr3:uid="{00000000-0010-0000-0000-0000AF000000}" name="Column153"/>
    <tableColumn id="176" xr3:uid="{00000000-0010-0000-0000-0000B0000000}" name="Column154"/>
    <tableColumn id="177" xr3:uid="{00000000-0010-0000-0000-0000B1000000}" name="Column155"/>
    <tableColumn id="178" xr3:uid="{00000000-0010-0000-0000-0000B2000000}" name="Column156"/>
    <tableColumn id="179" xr3:uid="{00000000-0010-0000-0000-0000B3000000}" name="Column157"/>
    <tableColumn id="180" xr3:uid="{00000000-0010-0000-0000-0000B4000000}" name="Column158"/>
    <tableColumn id="181" xr3:uid="{00000000-0010-0000-0000-0000B5000000}" name="Column159"/>
    <tableColumn id="182" xr3:uid="{00000000-0010-0000-0000-0000B6000000}" name="Column160"/>
    <tableColumn id="183" xr3:uid="{00000000-0010-0000-0000-0000B7000000}" name="Column161"/>
    <tableColumn id="184" xr3:uid="{00000000-0010-0000-0000-0000B8000000}" name="Column162"/>
    <tableColumn id="185" xr3:uid="{00000000-0010-0000-0000-0000B9000000}" name="Column163"/>
    <tableColumn id="186" xr3:uid="{00000000-0010-0000-0000-0000BA000000}" name="Column164"/>
    <tableColumn id="187" xr3:uid="{00000000-0010-0000-0000-0000BB000000}" name="Column165"/>
    <tableColumn id="188" xr3:uid="{00000000-0010-0000-0000-0000BC000000}" name="Column166"/>
    <tableColumn id="189" xr3:uid="{00000000-0010-0000-0000-0000BD000000}" name="Column167"/>
    <tableColumn id="190" xr3:uid="{00000000-0010-0000-0000-0000BE000000}" name="Column168"/>
    <tableColumn id="191" xr3:uid="{00000000-0010-0000-0000-0000BF000000}" name="Column169"/>
    <tableColumn id="192" xr3:uid="{00000000-0010-0000-0000-0000C0000000}" name="Column170"/>
    <tableColumn id="193" xr3:uid="{00000000-0010-0000-0000-0000C1000000}" name="Column171"/>
    <tableColumn id="194" xr3:uid="{00000000-0010-0000-0000-0000C2000000}" name="Column172"/>
    <tableColumn id="195" xr3:uid="{00000000-0010-0000-0000-0000C3000000}" name="Column173"/>
    <tableColumn id="196" xr3:uid="{00000000-0010-0000-0000-0000C4000000}" name="Column174"/>
    <tableColumn id="197" xr3:uid="{00000000-0010-0000-0000-0000C5000000}" name="Column175"/>
    <tableColumn id="198" xr3:uid="{00000000-0010-0000-0000-0000C6000000}" name="Column176"/>
    <tableColumn id="199" xr3:uid="{00000000-0010-0000-0000-0000C7000000}" name="Column177"/>
    <tableColumn id="200" xr3:uid="{00000000-0010-0000-0000-0000C8000000}" name="Column178"/>
    <tableColumn id="201" xr3:uid="{00000000-0010-0000-0000-0000C9000000}" name="Column179"/>
    <tableColumn id="202" xr3:uid="{00000000-0010-0000-0000-0000CA000000}" name="Column180"/>
    <tableColumn id="203" xr3:uid="{00000000-0010-0000-0000-0000CB000000}" name="Column181"/>
    <tableColumn id="204" xr3:uid="{00000000-0010-0000-0000-0000CC000000}" name="Column182"/>
    <tableColumn id="205" xr3:uid="{00000000-0010-0000-0000-0000CD000000}" name="Column183"/>
    <tableColumn id="206" xr3:uid="{00000000-0010-0000-0000-0000CE000000}" name="Column184"/>
    <tableColumn id="207" xr3:uid="{00000000-0010-0000-0000-0000CF000000}" name="Column185"/>
    <tableColumn id="208" xr3:uid="{00000000-0010-0000-0000-0000D0000000}" name="Column186"/>
    <tableColumn id="209" xr3:uid="{00000000-0010-0000-0000-0000D1000000}" name="Column187"/>
    <tableColumn id="210" xr3:uid="{00000000-0010-0000-0000-0000D2000000}" name="Column188"/>
    <tableColumn id="211" xr3:uid="{00000000-0010-0000-0000-0000D3000000}" name="Column189"/>
    <tableColumn id="212" xr3:uid="{00000000-0010-0000-0000-0000D4000000}" name="Column190"/>
    <tableColumn id="213" xr3:uid="{00000000-0010-0000-0000-0000D5000000}" name="Column191"/>
    <tableColumn id="214" xr3:uid="{00000000-0010-0000-0000-0000D6000000}" name="Column192"/>
    <tableColumn id="215" xr3:uid="{00000000-0010-0000-0000-0000D7000000}" name="Column193"/>
    <tableColumn id="216" xr3:uid="{00000000-0010-0000-0000-0000D8000000}" name="Column194"/>
    <tableColumn id="217" xr3:uid="{00000000-0010-0000-0000-0000D9000000}" name="Column195"/>
    <tableColumn id="218" xr3:uid="{00000000-0010-0000-0000-0000DA000000}" name="Column196"/>
    <tableColumn id="219" xr3:uid="{00000000-0010-0000-0000-0000DB000000}" name="Column197"/>
    <tableColumn id="220" xr3:uid="{00000000-0010-0000-0000-0000DC000000}" name="Column198"/>
    <tableColumn id="221" xr3:uid="{00000000-0010-0000-0000-0000DD000000}" name="Column199"/>
    <tableColumn id="222" xr3:uid="{00000000-0010-0000-0000-0000DE000000}" name="Column200"/>
    <tableColumn id="223" xr3:uid="{00000000-0010-0000-0000-0000DF000000}" name="Column201"/>
    <tableColumn id="224" xr3:uid="{00000000-0010-0000-0000-0000E0000000}" name="Column202"/>
    <tableColumn id="225" xr3:uid="{00000000-0010-0000-0000-0000E1000000}" name="Column203"/>
    <tableColumn id="226" xr3:uid="{00000000-0010-0000-0000-0000E2000000}" name="Column204"/>
    <tableColumn id="227" xr3:uid="{00000000-0010-0000-0000-0000E3000000}" name="Column205"/>
    <tableColumn id="228" xr3:uid="{00000000-0010-0000-0000-0000E4000000}" name="Column206"/>
    <tableColumn id="229" xr3:uid="{00000000-0010-0000-0000-0000E5000000}" name="Column207"/>
    <tableColumn id="230" xr3:uid="{00000000-0010-0000-0000-0000E6000000}" name="Column208"/>
    <tableColumn id="231" xr3:uid="{00000000-0010-0000-0000-0000E7000000}" name="Column209"/>
    <tableColumn id="232" xr3:uid="{00000000-0010-0000-0000-0000E8000000}" name="Column210"/>
    <tableColumn id="233" xr3:uid="{00000000-0010-0000-0000-0000E9000000}" name="Column211"/>
    <tableColumn id="234" xr3:uid="{00000000-0010-0000-0000-0000EA000000}" name="Column212"/>
    <tableColumn id="235" xr3:uid="{00000000-0010-0000-0000-0000EB000000}" name="Column213"/>
    <tableColumn id="236" xr3:uid="{00000000-0010-0000-0000-0000EC000000}" name="Column214"/>
    <tableColumn id="237" xr3:uid="{00000000-0010-0000-0000-0000ED000000}" name="Column215"/>
    <tableColumn id="238" xr3:uid="{00000000-0010-0000-0000-0000EE000000}" name="Column216"/>
    <tableColumn id="239" xr3:uid="{00000000-0010-0000-0000-0000EF000000}" name="Column217"/>
    <tableColumn id="240" xr3:uid="{00000000-0010-0000-0000-0000F0000000}" name="Column218"/>
    <tableColumn id="241" xr3:uid="{00000000-0010-0000-0000-0000F1000000}" name="Column219"/>
    <tableColumn id="242" xr3:uid="{00000000-0010-0000-0000-0000F2000000}" name="Column220"/>
    <tableColumn id="243" xr3:uid="{00000000-0010-0000-0000-0000F3000000}" name="Column221"/>
    <tableColumn id="244" xr3:uid="{00000000-0010-0000-0000-0000F4000000}" name="Column222"/>
    <tableColumn id="245" xr3:uid="{00000000-0010-0000-0000-0000F5000000}" name="Column223"/>
    <tableColumn id="246" xr3:uid="{00000000-0010-0000-0000-0000F6000000}" name="Column224"/>
    <tableColumn id="247" xr3:uid="{00000000-0010-0000-0000-0000F7000000}" name="Column225"/>
    <tableColumn id="248" xr3:uid="{00000000-0010-0000-0000-0000F8000000}" name="Column226"/>
    <tableColumn id="249" xr3:uid="{00000000-0010-0000-0000-0000F9000000}" name="Column227"/>
    <tableColumn id="250" xr3:uid="{00000000-0010-0000-0000-0000FA000000}" name="Column228"/>
    <tableColumn id="251" xr3:uid="{00000000-0010-0000-0000-0000FB000000}" name="Column229"/>
    <tableColumn id="252" xr3:uid="{00000000-0010-0000-0000-0000FC000000}" name="Column230"/>
    <tableColumn id="253" xr3:uid="{00000000-0010-0000-0000-0000FD000000}" name="Column231"/>
    <tableColumn id="254" xr3:uid="{00000000-0010-0000-0000-0000FE000000}" name="Column232"/>
    <tableColumn id="255" xr3:uid="{00000000-0010-0000-0000-0000FF000000}" name="Column233"/>
    <tableColumn id="256" xr3:uid="{00000000-0010-0000-0000-000000010000}" name="Column234"/>
    <tableColumn id="257" xr3:uid="{00000000-0010-0000-0000-000001010000}" name="Column235"/>
    <tableColumn id="258" xr3:uid="{00000000-0010-0000-0000-000002010000}" name="Column236"/>
    <tableColumn id="259" xr3:uid="{00000000-0010-0000-0000-000003010000}" name="Column237"/>
    <tableColumn id="260" xr3:uid="{00000000-0010-0000-0000-000004010000}" name="Column238"/>
    <tableColumn id="261" xr3:uid="{00000000-0010-0000-0000-000005010000}" name="Column239"/>
    <tableColumn id="262" xr3:uid="{00000000-0010-0000-0000-000006010000}" name="Column240"/>
    <tableColumn id="263" xr3:uid="{00000000-0010-0000-0000-000007010000}" name="Column241"/>
    <tableColumn id="264" xr3:uid="{00000000-0010-0000-0000-000008010000}" name="Column242"/>
    <tableColumn id="265" xr3:uid="{00000000-0010-0000-0000-000009010000}" name="Column243"/>
    <tableColumn id="266" xr3:uid="{00000000-0010-0000-0000-00000A010000}" name="Column244"/>
    <tableColumn id="267" xr3:uid="{00000000-0010-0000-0000-00000B010000}" name="Column245"/>
    <tableColumn id="268" xr3:uid="{00000000-0010-0000-0000-00000C010000}" name="Column246"/>
    <tableColumn id="269" xr3:uid="{00000000-0010-0000-0000-00000D010000}" name="Column247"/>
    <tableColumn id="270" xr3:uid="{00000000-0010-0000-0000-00000E010000}" name="Column248"/>
    <tableColumn id="271" xr3:uid="{00000000-0010-0000-0000-00000F010000}" name="Column249"/>
    <tableColumn id="272" xr3:uid="{00000000-0010-0000-0000-000010010000}" name="Column250"/>
    <tableColumn id="273" xr3:uid="{00000000-0010-0000-0000-000011010000}" name="Column251"/>
    <tableColumn id="274" xr3:uid="{00000000-0010-0000-0000-000012010000}" name="Column252"/>
    <tableColumn id="275" xr3:uid="{00000000-0010-0000-0000-000013010000}" name="Column253"/>
    <tableColumn id="276" xr3:uid="{00000000-0010-0000-0000-000014010000}" name="Column254"/>
    <tableColumn id="277" xr3:uid="{00000000-0010-0000-0000-000015010000}" name="Column255"/>
    <tableColumn id="278" xr3:uid="{00000000-0010-0000-0000-000016010000}" name="Column256"/>
    <tableColumn id="279" xr3:uid="{00000000-0010-0000-0000-000017010000}" name="Column257"/>
    <tableColumn id="280" xr3:uid="{00000000-0010-0000-0000-000018010000}" name="Column258"/>
    <tableColumn id="281" xr3:uid="{00000000-0010-0000-0000-000019010000}" name="Column259"/>
    <tableColumn id="282" xr3:uid="{00000000-0010-0000-0000-00001A010000}" name="Column260"/>
    <tableColumn id="283" xr3:uid="{00000000-0010-0000-0000-00001B010000}" name="Column261"/>
    <tableColumn id="284" xr3:uid="{00000000-0010-0000-0000-00001C010000}" name="Column262"/>
    <tableColumn id="285" xr3:uid="{00000000-0010-0000-0000-00001D010000}" name="Column263"/>
    <tableColumn id="286" xr3:uid="{00000000-0010-0000-0000-00001E010000}" name="Column264"/>
    <tableColumn id="287" xr3:uid="{00000000-0010-0000-0000-00001F010000}" name="Column265"/>
    <tableColumn id="288" xr3:uid="{00000000-0010-0000-0000-000020010000}" name="Column266"/>
    <tableColumn id="289" xr3:uid="{00000000-0010-0000-0000-000021010000}" name="Column267"/>
    <tableColumn id="290" xr3:uid="{00000000-0010-0000-0000-000022010000}" name="Column268"/>
    <tableColumn id="291" xr3:uid="{00000000-0010-0000-0000-000023010000}" name="Column269"/>
    <tableColumn id="292" xr3:uid="{00000000-0010-0000-0000-000024010000}" name="Column270"/>
    <tableColumn id="293" xr3:uid="{00000000-0010-0000-0000-000025010000}" name="Column271"/>
    <tableColumn id="294" xr3:uid="{00000000-0010-0000-0000-000026010000}" name="Column272"/>
    <tableColumn id="295" xr3:uid="{00000000-0010-0000-0000-000027010000}" name="Column273"/>
    <tableColumn id="296" xr3:uid="{00000000-0010-0000-0000-000028010000}" name="Column274"/>
    <tableColumn id="297" xr3:uid="{00000000-0010-0000-0000-000029010000}" name="Column275"/>
    <tableColumn id="298" xr3:uid="{00000000-0010-0000-0000-00002A010000}" name="Column276"/>
    <tableColumn id="299" xr3:uid="{00000000-0010-0000-0000-00002B010000}" name="Column277"/>
    <tableColumn id="300" xr3:uid="{00000000-0010-0000-0000-00002C010000}" name="Column278"/>
    <tableColumn id="301" xr3:uid="{00000000-0010-0000-0000-00002D010000}" name="Column279"/>
    <tableColumn id="302" xr3:uid="{00000000-0010-0000-0000-00002E010000}" name="Column280"/>
    <tableColumn id="303" xr3:uid="{00000000-0010-0000-0000-00002F010000}" name="Column281"/>
    <tableColumn id="304" xr3:uid="{00000000-0010-0000-0000-000030010000}" name="Column282"/>
    <tableColumn id="305" xr3:uid="{00000000-0010-0000-0000-000031010000}" name="Column283"/>
    <tableColumn id="306" xr3:uid="{00000000-0010-0000-0000-000032010000}" name="Column284"/>
    <tableColumn id="307" xr3:uid="{00000000-0010-0000-0000-000033010000}" name="Column285"/>
    <tableColumn id="308" xr3:uid="{00000000-0010-0000-0000-000034010000}" name="Column286"/>
    <tableColumn id="309" xr3:uid="{00000000-0010-0000-0000-000035010000}" name="Column287"/>
    <tableColumn id="310" xr3:uid="{00000000-0010-0000-0000-000036010000}" name="Column288"/>
    <tableColumn id="311" xr3:uid="{00000000-0010-0000-0000-000037010000}" name="Column289"/>
    <tableColumn id="312" xr3:uid="{00000000-0010-0000-0000-000038010000}" name="Column290"/>
    <tableColumn id="313" xr3:uid="{00000000-0010-0000-0000-000039010000}" name="Column291"/>
    <tableColumn id="314" xr3:uid="{00000000-0010-0000-0000-00003A010000}" name="Column292"/>
    <tableColumn id="315" xr3:uid="{00000000-0010-0000-0000-00003B010000}" name="Column293"/>
    <tableColumn id="316" xr3:uid="{00000000-0010-0000-0000-00003C010000}" name="Column294"/>
    <tableColumn id="317" xr3:uid="{00000000-0010-0000-0000-00003D010000}" name="Column295"/>
    <tableColumn id="318" xr3:uid="{00000000-0010-0000-0000-00003E010000}" name="Column296"/>
    <tableColumn id="319" xr3:uid="{00000000-0010-0000-0000-00003F010000}" name="Column297"/>
    <tableColumn id="320" xr3:uid="{00000000-0010-0000-0000-000040010000}" name="Column298"/>
    <tableColumn id="321" xr3:uid="{00000000-0010-0000-0000-000041010000}" name="Column299"/>
    <tableColumn id="322" xr3:uid="{00000000-0010-0000-0000-000042010000}" name="Column300"/>
    <tableColumn id="323" xr3:uid="{00000000-0010-0000-0000-000043010000}" name="Column301"/>
    <tableColumn id="324" xr3:uid="{00000000-0010-0000-0000-000044010000}" name="Column302"/>
    <tableColumn id="325" xr3:uid="{00000000-0010-0000-0000-000045010000}" name="Column303"/>
    <tableColumn id="326" xr3:uid="{00000000-0010-0000-0000-000046010000}" name="Column304"/>
    <tableColumn id="327" xr3:uid="{00000000-0010-0000-0000-000047010000}" name="Column305"/>
    <tableColumn id="328" xr3:uid="{00000000-0010-0000-0000-000048010000}" name="Column306"/>
    <tableColumn id="329" xr3:uid="{00000000-0010-0000-0000-000049010000}" name="Column307"/>
    <tableColumn id="330" xr3:uid="{00000000-0010-0000-0000-00004A010000}" name="Column308"/>
    <tableColumn id="331" xr3:uid="{00000000-0010-0000-0000-00004B010000}" name="Column309"/>
    <tableColumn id="332" xr3:uid="{00000000-0010-0000-0000-00004C010000}" name="Column310"/>
    <tableColumn id="333" xr3:uid="{00000000-0010-0000-0000-00004D010000}" name="Column311"/>
    <tableColumn id="334" xr3:uid="{00000000-0010-0000-0000-00004E010000}" name="Column312"/>
    <tableColumn id="335" xr3:uid="{00000000-0010-0000-0000-00004F010000}" name="Column313"/>
    <tableColumn id="336" xr3:uid="{00000000-0010-0000-0000-000050010000}" name="Column314"/>
    <tableColumn id="337" xr3:uid="{00000000-0010-0000-0000-000051010000}" name="Column315"/>
    <tableColumn id="338" xr3:uid="{00000000-0010-0000-0000-000052010000}" name="Column316"/>
    <tableColumn id="339" xr3:uid="{00000000-0010-0000-0000-000053010000}" name="Column317"/>
    <tableColumn id="340" xr3:uid="{00000000-0010-0000-0000-000054010000}" name="Column318"/>
    <tableColumn id="341" xr3:uid="{00000000-0010-0000-0000-000055010000}" name="Column319"/>
    <tableColumn id="342" xr3:uid="{00000000-0010-0000-0000-000056010000}" name="Column320"/>
    <tableColumn id="343" xr3:uid="{00000000-0010-0000-0000-000057010000}" name="Column321"/>
    <tableColumn id="344" xr3:uid="{00000000-0010-0000-0000-000058010000}" name="Column322"/>
    <tableColumn id="345" xr3:uid="{00000000-0010-0000-0000-000059010000}" name="Column323"/>
    <tableColumn id="346" xr3:uid="{00000000-0010-0000-0000-00005A010000}" name="Column324"/>
    <tableColumn id="347" xr3:uid="{00000000-0010-0000-0000-00005B010000}" name="Column325"/>
    <tableColumn id="348" xr3:uid="{00000000-0010-0000-0000-00005C010000}" name="Column326"/>
    <tableColumn id="349" xr3:uid="{00000000-0010-0000-0000-00005D010000}" name="Column327"/>
    <tableColumn id="350" xr3:uid="{00000000-0010-0000-0000-00005E010000}" name="Column328"/>
    <tableColumn id="351" xr3:uid="{00000000-0010-0000-0000-00005F010000}" name="Column329"/>
    <tableColumn id="352" xr3:uid="{00000000-0010-0000-0000-000060010000}" name="Column330"/>
    <tableColumn id="353" xr3:uid="{00000000-0010-0000-0000-000061010000}" name="Column331"/>
    <tableColumn id="354" xr3:uid="{00000000-0010-0000-0000-000062010000}" name="Column332"/>
    <tableColumn id="355" xr3:uid="{00000000-0010-0000-0000-000063010000}" name="Column333"/>
    <tableColumn id="356" xr3:uid="{00000000-0010-0000-0000-000064010000}" name="Column334"/>
    <tableColumn id="357" xr3:uid="{00000000-0010-0000-0000-000065010000}" name="Column335"/>
    <tableColumn id="358" xr3:uid="{00000000-0010-0000-0000-000066010000}" name="Column336"/>
    <tableColumn id="359" xr3:uid="{00000000-0010-0000-0000-000067010000}" name="Column337"/>
    <tableColumn id="360" xr3:uid="{00000000-0010-0000-0000-000068010000}" name="Column338"/>
    <tableColumn id="361" xr3:uid="{00000000-0010-0000-0000-000069010000}" name="Column339"/>
    <tableColumn id="362" xr3:uid="{00000000-0010-0000-0000-00006A010000}" name="Column340"/>
    <tableColumn id="363" xr3:uid="{00000000-0010-0000-0000-00006B010000}" name="Column341"/>
    <tableColumn id="364" xr3:uid="{00000000-0010-0000-0000-00006C010000}" name="Column342"/>
    <tableColumn id="365" xr3:uid="{00000000-0010-0000-0000-00006D010000}" name="Column343"/>
    <tableColumn id="366" xr3:uid="{00000000-0010-0000-0000-00006E010000}" name="Column344"/>
    <tableColumn id="367" xr3:uid="{00000000-0010-0000-0000-00006F010000}" name="Column345"/>
    <tableColumn id="368" xr3:uid="{00000000-0010-0000-0000-000070010000}" name="Column346"/>
    <tableColumn id="369" xr3:uid="{00000000-0010-0000-0000-000071010000}" name="Column347"/>
    <tableColumn id="370" xr3:uid="{00000000-0010-0000-0000-000072010000}" name="Column348"/>
    <tableColumn id="371" xr3:uid="{00000000-0010-0000-0000-000073010000}" name="Column349"/>
    <tableColumn id="372" xr3:uid="{00000000-0010-0000-0000-000074010000}" name="Column350"/>
    <tableColumn id="373" xr3:uid="{00000000-0010-0000-0000-000075010000}" name="Column351"/>
    <tableColumn id="374" xr3:uid="{00000000-0010-0000-0000-000076010000}" name="Column352"/>
    <tableColumn id="375" xr3:uid="{00000000-0010-0000-0000-000077010000}" name="Column353"/>
    <tableColumn id="376" xr3:uid="{00000000-0010-0000-0000-000078010000}" name="Column354"/>
    <tableColumn id="377" xr3:uid="{00000000-0010-0000-0000-000079010000}" name="Column355"/>
    <tableColumn id="378" xr3:uid="{00000000-0010-0000-0000-00007A010000}" name="Column356"/>
    <tableColumn id="379" xr3:uid="{00000000-0010-0000-0000-00007B010000}" name="Column357"/>
    <tableColumn id="380" xr3:uid="{00000000-0010-0000-0000-00007C010000}" name="Column358"/>
    <tableColumn id="381" xr3:uid="{00000000-0010-0000-0000-00007D010000}" name="Column359"/>
    <tableColumn id="382" xr3:uid="{00000000-0010-0000-0000-00007E010000}" name="Column360"/>
    <tableColumn id="383" xr3:uid="{00000000-0010-0000-0000-00007F010000}" name="Column361"/>
    <tableColumn id="384" xr3:uid="{00000000-0010-0000-0000-000080010000}" name="Column362"/>
    <tableColumn id="385" xr3:uid="{00000000-0010-0000-0000-000081010000}" name="Column363"/>
    <tableColumn id="386" xr3:uid="{00000000-0010-0000-0000-000082010000}" name="Column364"/>
    <tableColumn id="387" xr3:uid="{00000000-0010-0000-0000-000083010000}" name="Column365"/>
    <tableColumn id="388" xr3:uid="{00000000-0010-0000-0000-000084010000}" name="Column366"/>
    <tableColumn id="389" xr3:uid="{00000000-0010-0000-0000-000085010000}" name="Column367"/>
    <tableColumn id="390" xr3:uid="{00000000-0010-0000-0000-000086010000}" name="Column368"/>
    <tableColumn id="391" xr3:uid="{00000000-0010-0000-0000-000087010000}" name="Column369"/>
    <tableColumn id="392" xr3:uid="{00000000-0010-0000-0000-000088010000}" name="Column370"/>
    <tableColumn id="393" xr3:uid="{00000000-0010-0000-0000-000089010000}" name="Column371"/>
    <tableColumn id="394" xr3:uid="{00000000-0010-0000-0000-00008A010000}" name="Column372"/>
    <tableColumn id="395" xr3:uid="{00000000-0010-0000-0000-00008B010000}" name="Column373"/>
    <tableColumn id="396" xr3:uid="{00000000-0010-0000-0000-00008C010000}" name="Column374"/>
    <tableColumn id="397" xr3:uid="{00000000-0010-0000-0000-00008D010000}" name="Column375"/>
    <tableColumn id="398" xr3:uid="{00000000-0010-0000-0000-00008E010000}" name="Column376"/>
    <tableColumn id="399" xr3:uid="{00000000-0010-0000-0000-00008F010000}" name="Column377"/>
    <tableColumn id="400" xr3:uid="{00000000-0010-0000-0000-000090010000}" name="Column378"/>
    <tableColumn id="401" xr3:uid="{00000000-0010-0000-0000-000091010000}" name="Column379"/>
    <tableColumn id="402" xr3:uid="{00000000-0010-0000-0000-000092010000}" name="Column380"/>
    <tableColumn id="403" xr3:uid="{00000000-0010-0000-0000-000093010000}" name="Column381"/>
    <tableColumn id="404" xr3:uid="{00000000-0010-0000-0000-000094010000}" name="Column382"/>
    <tableColumn id="405" xr3:uid="{00000000-0010-0000-0000-000095010000}" name="Column383"/>
    <tableColumn id="406" xr3:uid="{00000000-0010-0000-0000-000096010000}" name="Column384"/>
    <tableColumn id="407" xr3:uid="{00000000-0010-0000-0000-000097010000}" name="Column385"/>
    <tableColumn id="408" xr3:uid="{00000000-0010-0000-0000-000098010000}" name="Column386"/>
    <tableColumn id="409" xr3:uid="{00000000-0010-0000-0000-000099010000}" name="Column387"/>
    <tableColumn id="410" xr3:uid="{00000000-0010-0000-0000-00009A010000}" name="Column388"/>
    <tableColumn id="411" xr3:uid="{00000000-0010-0000-0000-00009B010000}" name="Column389"/>
    <tableColumn id="412" xr3:uid="{00000000-0010-0000-0000-00009C010000}" name="Column390"/>
    <tableColumn id="413" xr3:uid="{00000000-0010-0000-0000-00009D010000}" name="Column391"/>
    <tableColumn id="414" xr3:uid="{00000000-0010-0000-0000-00009E010000}" name="Column392"/>
    <tableColumn id="415" xr3:uid="{00000000-0010-0000-0000-00009F010000}" name="Column393"/>
    <tableColumn id="416" xr3:uid="{00000000-0010-0000-0000-0000A0010000}" name="Column394"/>
    <tableColumn id="417" xr3:uid="{00000000-0010-0000-0000-0000A1010000}" name="Column395"/>
    <tableColumn id="418" xr3:uid="{00000000-0010-0000-0000-0000A2010000}" name="Column396"/>
    <tableColumn id="419" xr3:uid="{00000000-0010-0000-0000-0000A3010000}" name="Column397"/>
    <tableColumn id="420" xr3:uid="{00000000-0010-0000-0000-0000A4010000}" name="Column398"/>
    <tableColumn id="421" xr3:uid="{00000000-0010-0000-0000-0000A5010000}" name="Column399"/>
    <tableColumn id="422" xr3:uid="{00000000-0010-0000-0000-0000A6010000}" name="Column400"/>
    <tableColumn id="423" xr3:uid="{00000000-0010-0000-0000-0000A7010000}" name="Column401"/>
    <tableColumn id="424" xr3:uid="{00000000-0010-0000-0000-0000A8010000}" name="Column402"/>
    <tableColumn id="425" xr3:uid="{00000000-0010-0000-0000-0000A9010000}" name="Column403"/>
    <tableColumn id="426" xr3:uid="{00000000-0010-0000-0000-0000AA010000}" name="Column404"/>
    <tableColumn id="427" xr3:uid="{00000000-0010-0000-0000-0000AB010000}" name="Column405"/>
    <tableColumn id="428" xr3:uid="{00000000-0010-0000-0000-0000AC010000}" name="Column406"/>
    <tableColumn id="429" xr3:uid="{00000000-0010-0000-0000-0000AD010000}" name="Column407"/>
    <tableColumn id="430" xr3:uid="{00000000-0010-0000-0000-0000AE010000}" name="Column408"/>
    <tableColumn id="431" xr3:uid="{00000000-0010-0000-0000-0000AF010000}" name="Column409"/>
    <tableColumn id="432" xr3:uid="{00000000-0010-0000-0000-0000B0010000}" name="Column410"/>
    <tableColumn id="433" xr3:uid="{00000000-0010-0000-0000-0000B1010000}" name="Column411"/>
    <tableColumn id="434" xr3:uid="{00000000-0010-0000-0000-0000B2010000}" name="Column412"/>
    <tableColumn id="435" xr3:uid="{00000000-0010-0000-0000-0000B3010000}" name="Column413"/>
    <tableColumn id="436" xr3:uid="{00000000-0010-0000-0000-0000B4010000}" name="Column414"/>
    <tableColumn id="437" xr3:uid="{00000000-0010-0000-0000-0000B5010000}" name="Column415"/>
    <tableColumn id="438" xr3:uid="{00000000-0010-0000-0000-0000B6010000}" name="Column416"/>
    <tableColumn id="439" xr3:uid="{00000000-0010-0000-0000-0000B7010000}" name="Column417"/>
    <tableColumn id="440" xr3:uid="{00000000-0010-0000-0000-0000B8010000}" name="Column418"/>
    <tableColumn id="441" xr3:uid="{00000000-0010-0000-0000-0000B9010000}" name="Column419"/>
    <tableColumn id="442" xr3:uid="{00000000-0010-0000-0000-0000BA010000}" name="Column420"/>
    <tableColumn id="443" xr3:uid="{00000000-0010-0000-0000-0000BB010000}" name="Column421"/>
    <tableColumn id="444" xr3:uid="{00000000-0010-0000-0000-0000BC010000}" name="Column422"/>
    <tableColumn id="445" xr3:uid="{00000000-0010-0000-0000-0000BD010000}" name="Column423"/>
    <tableColumn id="446" xr3:uid="{00000000-0010-0000-0000-0000BE010000}" name="Column424"/>
    <tableColumn id="447" xr3:uid="{00000000-0010-0000-0000-0000BF010000}" name="Column425"/>
    <tableColumn id="448" xr3:uid="{00000000-0010-0000-0000-0000C0010000}" name="Column426"/>
    <tableColumn id="449" xr3:uid="{00000000-0010-0000-0000-0000C1010000}" name="Column427"/>
    <tableColumn id="450" xr3:uid="{00000000-0010-0000-0000-0000C2010000}" name="Column428"/>
    <tableColumn id="451" xr3:uid="{00000000-0010-0000-0000-0000C3010000}" name="Column429"/>
    <tableColumn id="452" xr3:uid="{00000000-0010-0000-0000-0000C4010000}" name="Column430"/>
    <tableColumn id="453" xr3:uid="{00000000-0010-0000-0000-0000C5010000}" name="Column431"/>
    <tableColumn id="454" xr3:uid="{00000000-0010-0000-0000-0000C6010000}" name="Column432"/>
    <tableColumn id="455" xr3:uid="{00000000-0010-0000-0000-0000C7010000}" name="Column433"/>
    <tableColumn id="456" xr3:uid="{00000000-0010-0000-0000-0000C8010000}" name="Column434"/>
    <tableColumn id="457" xr3:uid="{00000000-0010-0000-0000-0000C9010000}" name="Column435"/>
    <tableColumn id="458" xr3:uid="{00000000-0010-0000-0000-0000CA010000}" name="Column436"/>
    <tableColumn id="459" xr3:uid="{00000000-0010-0000-0000-0000CB010000}" name="Column437"/>
    <tableColumn id="460" xr3:uid="{00000000-0010-0000-0000-0000CC010000}" name="Column438"/>
    <tableColumn id="461" xr3:uid="{00000000-0010-0000-0000-0000CD010000}" name="Column439"/>
    <tableColumn id="462" xr3:uid="{00000000-0010-0000-0000-0000CE010000}" name="Column440"/>
    <tableColumn id="463" xr3:uid="{00000000-0010-0000-0000-0000CF010000}" name="Column441"/>
    <tableColumn id="464" xr3:uid="{00000000-0010-0000-0000-0000D0010000}" name="Column442"/>
    <tableColumn id="465" xr3:uid="{00000000-0010-0000-0000-0000D1010000}" name="Column443"/>
    <tableColumn id="466" xr3:uid="{00000000-0010-0000-0000-0000D2010000}" name="Column444"/>
    <tableColumn id="467" xr3:uid="{00000000-0010-0000-0000-0000D3010000}" name="Column445"/>
    <tableColumn id="468" xr3:uid="{00000000-0010-0000-0000-0000D4010000}" name="Column446"/>
    <tableColumn id="469" xr3:uid="{00000000-0010-0000-0000-0000D5010000}" name="Column447"/>
    <tableColumn id="470" xr3:uid="{00000000-0010-0000-0000-0000D6010000}" name="Column448"/>
    <tableColumn id="471" xr3:uid="{00000000-0010-0000-0000-0000D7010000}" name="Column449"/>
    <tableColumn id="472" xr3:uid="{00000000-0010-0000-0000-0000D8010000}" name="Column450"/>
    <tableColumn id="473" xr3:uid="{00000000-0010-0000-0000-0000D9010000}" name="Column451"/>
    <tableColumn id="474" xr3:uid="{00000000-0010-0000-0000-0000DA010000}" name="Column452"/>
    <tableColumn id="475" xr3:uid="{00000000-0010-0000-0000-0000DB010000}" name="Column453"/>
    <tableColumn id="476" xr3:uid="{00000000-0010-0000-0000-0000DC010000}" name="Column454"/>
    <tableColumn id="477" xr3:uid="{00000000-0010-0000-0000-0000DD010000}" name="Column455"/>
    <tableColumn id="478" xr3:uid="{00000000-0010-0000-0000-0000DE010000}" name="Column456"/>
    <tableColumn id="479" xr3:uid="{00000000-0010-0000-0000-0000DF010000}" name="Column457"/>
    <tableColumn id="480" xr3:uid="{00000000-0010-0000-0000-0000E0010000}" name="Column458"/>
    <tableColumn id="481" xr3:uid="{00000000-0010-0000-0000-0000E1010000}" name="Column459"/>
    <tableColumn id="482" xr3:uid="{00000000-0010-0000-0000-0000E2010000}" name="Column460"/>
    <tableColumn id="483" xr3:uid="{00000000-0010-0000-0000-0000E3010000}" name="Column461"/>
    <tableColumn id="484" xr3:uid="{00000000-0010-0000-0000-0000E4010000}" name="Column462"/>
    <tableColumn id="485" xr3:uid="{00000000-0010-0000-0000-0000E5010000}" name="Column463"/>
    <tableColumn id="486" xr3:uid="{00000000-0010-0000-0000-0000E6010000}" name="Column464"/>
    <tableColumn id="487" xr3:uid="{00000000-0010-0000-0000-0000E7010000}" name="Column465"/>
    <tableColumn id="488" xr3:uid="{00000000-0010-0000-0000-0000E8010000}" name="Column466"/>
    <tableColumn id="489" xr3:uid="{00000000-0010-0000-0000-0000E9010000}" name="Column467"/>
    <tableColumn id="490" xr3:uid="{00000000-0010-0000-0000-0000EA010000}" name="Column468"/>
    <tableColumn id="491" xr3:uid="{00000000-0010-0000-0000-0000EB010000}" name="Column469"/>
    <tableColumn id="492" xr3:uid="{00000000-0010-0000-0000-0000EC010000}" name="Column470"/>
    <tableColumn id="493" xr3:uid="{00000000-0010-0000-0000-0000ED010000}" name="Column471"/>
    <tableColumn id="494" xr3:uid="{00000000-0010-0000-0000-0000EE010000}" name="Column472"/>
    <tableColumn id="495" xr3:uid="{00000000-0010-0000-0000-0000EF010000}" name="Column473"/>
    <tableColumn id="496" xr3:uid="{00000000-0010-0000-0000-0000F0010000}" name="Column474"/>
    <tableColumn id="497" xr3:uid="{00000000-0010-0000-0000-0000F1010000}" name="Column475"/>
    <tableColumn id="498" xr3:uid="{00000000-0010-0000-0000-0000F2010000}" name="Column476"/>
    <tableColumn id="499" xr3:uid="{00000000-0010-0000-0000-0000F3010000}" name="Column477"/>
    <tableColumn id="500" xr3:uid="{00000000-0010-0000-0000-0000F4010000}" name="Column478"/>
    <tableColumn id="501" xr3:uid="{00000000-0010-0000-0000-0000F5010000}" name="Column479"/>
    <tableColumn id="502" xr3:uid="{00000000-0010-0000-0000-0000F6010000}" name="Column480"/>
    <tableColumn id="503" xr3:uid="{00000000-0010-0000-0000-0000F7010000}" name="Column481"/>
    <tableColumn id="504" xr3:uid="{00000000-0010-0000-0000-0000F8010000}" name="Column482"/>
    <tableColumn id="505" xr3:uid="{00000000-0010-0000-0000-0000F9010000}" name="Column483"/>
    <tableColumn id="506" xr3:uid="{00000000-0010-0000-0000-0000FA010000}" name="Column484"/>
    <tableColumn id="507" xr3:uid="{00000000-0010-0000-0000-0000FB010000}" name="Column485"/>
    <tableColumn id="508" xr3:uid="{00000000-0010-0000-0000-0000FC010000}" name="Column486"/>
    <tableColumn id="509" xr3:uid="{00000000-0010-0000-0000-0000FD010000}" name="Column487"/>
    <tableColumn id="510" xr3:uid="{00000000-0010-0000-0000-0000FE010000}" name="Column488"/>
    <tableColumn id="511" xr3:uid="{00000000-0010-0000-0000-0000FF010000}" name="Column489"/>
    <tableColumn id="512" xr3:uid="{00000000-0010-0000-0000-000000020000}" name="Column490"/>
    <tableColumn id="513" xr3:uid="{00000000-0010-0000-0000-000001020000}" name="Column491"/>
    <tableColumn id="514" xr3:uid="{00000000-0010-0000-0000-000002020000}" name="Column492"/>
    <tableColumn id="515" xr3:uid="{00000000-0010-0000-0000-000003020000}" name="Column493"/>
    <tableColumn id="516" xr3:uid="{00000000-0010-0000-0000-000004020000}" name="Column494"/>
    <tableColumn id="517" xr3:uid="{00000000-0010-0000-0000-000005020000}" name="Column495"/>
    <tableColumn id="518" xr3:uid="{00000000-0010-0000-0000-000006020000}" name="Column496"/>
    <tableColumn id="519" xr3:uid="{00000000-0010-0000-0000-000007020000}" name="Column497"/>
    <tableColumn id="520" xr3:uid="{00000000-0010-0000-0000-000008020000}" name="Column498"/>
    <tableColumn id="521" xr3:uid="{00000000-0010-0000-0000-000009020000}" name="Column499"/>
    <tableColumn id="522" xr3:uid="{00000000-0010-0000-0000-00000A020000}" name="Column500"/>
    <tableColumn id="523" xr3:uid="{00000000-0010-0000-0000-00000B020000}" name="Column501"/>
    <tableColumn id="524" xr3:uid="{00000000-0010-0000-0000-00000C020000}" name="Column502"/>
    <tableColumn id="525" xr3:uid="{00000000-0010-0000-0000-00000D020000}" name="Column503"/>
    <tableColumn id="526" xr3:uid="{00000000-0010-0000-0000-00000E020000}" name="Column504"/>
    <tableColumn id="527" xr3:uid="{00000000-0010-0000-0000-00000F020000}" name="Column505"/>
    <tableColumn id="528" xr3:uid="{00000000-0010-0000-0000-000010020000}" name="Column506"/>
    <tableColumn id="529" xr3:uid="{00000000-0010-0000-0000-000011020000}" name="Column507"/>
    <tableColumn id="530" xr3:uid="{00000000-0010-0000-0000-000012020000}" name="Column508"/>
    <tableColumn id="531" xr3:uid="{00000000-0010-0000-0000-000013020000}" name="Column509"/>
    <tableColumn id="532" xr3:uid="{00000000-0010-0000-0000-000014020000}" name="Column510"/>
    <tableColumn id="533" xr3:uid="{00000000-0010-0000-0000-000015020000}" name="Column511"/>
    <tableColumn id="534" xr3:uid="{00000000-0010-0000-0000-000016020000}" name="Column512"/>
    <tableColumn id="535" xr3:uid="{00000000-0010-0000-0000-000017020000}" name="Column513"/>
    <tableColumn id="536" xr3:uid="{00000000-0010-0000-0000-000018020000}" name="Column514"/>
    <tableColumn id="537" xr3:uid="{00000000-0010-0000-0000-000019020000}" name="Column515"/>
    <tableColumn id="538" xr3:uid="{00000000-0010-0000-0000-00001A020000}" name="Column516"/>
    <tableColumn id="539" xr3:uid="{00000000-0010-0000-0000-00001B020000}" name="Column517"/>
    <tableColumn id="540" xr3:uid="{00000000-0010-0000-0000-00001C020000}" name="Column518"/>
    <tableColumn id="541" xr3:uid="{00000000-0010-0000-0000-00001D020000}" name="Column519"/>
    <tableColumn id="542" xr3:uid="{00000000-0010-0000-0000-00001E020000}" name="Column520"/>
    <tableColumn id="543" xr3:uid="{00000000-0010-0000-0000-00001F020000}" name="Column521"/>
    <tableColumn id="544" xr3:uid="{00000000-0010-0000-0000-000020020000}" name="Column522"/>
    <tableColumn id="545" xr3:uid="{00000000-0010-0000-0000-000021020000}" name="Column523"/>
    <tableColumn id="546" xr3:uid="{00000000-0010-0000-0000-000022020000}" name="Column524"/>
    <tableColumn id="547" xr3:uid="{00000000-0010-0000-0000-000023020000}" name="Column525"/>
    <tableColumn id="548" xr3:uid="{00000000-0010-0000-0000-000024020000}" name="Column526"/>
    <tableColumn id="549" xr3:uid="{00000000-0010-0000-0000-000025020000}" name="Column527"/>
    <tableColumn id="550" xr3:uid="{00000000-0010-0000-0000-000026020000}" name="Column528"/>
    <tableColumn id="551" xr3:uid="{00000000-0010-0000-0000-000027020000}" name="Column529"/>
    <tableColumn id="552" xr3:uid="{00000000-0010-0000-0000-000028020000}" name="Column530"/>
    <tableColumn id="553" xr3:uid="{00000000-0010-0000-0000-000029020000}" name="Column531"/>
    <tableColumn id="554" xr3:uid="{00000000-0010-0000-0000-00002A020000}" name="Column532"/>
    <tableColumn id="555" xr3:uid="{00000000-0010-0000-0000-00002B020000}" name="Column533"/>
    <tableColumn id="556" xr3:uid="{00000000-0010-0000-0000-00002C020000}" name="Column534"/>
    <tableColumn id="557" xr3:uid="{00000000-0010-0000-0000-00002D020000}" name="Column535"/>
    <tableColumn id="558" xr3:uid="{00000000-0010-0000-0000-00002E020000}" name="Column536"/>
    <tableColumn id="559" xr3:uid="{00000000-0010-0000-0000-00002F020000}" name="Column537"/>
    <tableColumn id="560" xr3:uid="{00000000-0010-0000-0000-000030020000}" name="Column538"/>
    <tableColumn id="561" xr3:uid="{00000000-0010-0000-0000-000031020000}" name="Column539"/>
    <tableColumn id="562" xr3:uid="{00000000-0010-0000-0000-000032020000}" name="Column540"/>
    <tableColumn id="563" xr3:uid="{00000000-0010-0000-0000-000033020000}" name="Column541"/>
    <tableColumn id="564" xr3:uid="{00000000-0010-0000-0000-000034020000}" name="Column542"/>
    <tableColumn id="565" xr3:uid="{00000000-0010-0000-0000-000035020000}" name="Column543"/>
    <tableColumn id="566" xr3:uid="{00000000-0010-0000-0000-000036020000}" name="Column544"/>
    <tableColumn id="567" xr3:uid="{00000000-0010-0000-0000-000037020000}" name="Column545"/>
    <tableColumn id="568" xr3:uid="{00000000-0010-0000-0000-000038020000}" name="Column546"/>
    <tableColumn id="569" xr3:uid="{00000000-0010-0000-0000-000039020000}" name="Column547"/>
    <tableColumn id="570" xr3:uid="{00000000-0010-0000-0000-00003A020000}" name="Column548"/>
    <tableColumn id="571" xr3:uid="{00000000-0010-0000-0000-00003B020000}" name="Column549"/>
    <tableColumn id="572" xr3:uid="{00000000-0010-0000-0000-00003C020000}" name="Column550"/>
    <tableColumn id="573" xr3:uid="{00000000-0010-0000-0000-00003D020000}" name="Column551"/>
    <tableColumn id="574" xr3:uid="{00000000-0010-0000-0000-00003E020000}" name="Column552"/>
    <tableColumn id="575" xr3:uid="{00000000-0010-0000-0000-00003F020000}" name="Column553"/>
    <tableColumn id="576" xr3:uid="{00000000-0010-0000-0000-000040020000}" name="Column554"/>
    <tableColumn id="577" xr3:uid="{00000000-0010-0000-0000-000041020000}" name="Column555"/>
    <tableColumn id="578" xr3:uid="{00000000-0010-0000-0000-000042020000}" name="Column556"/>
    <tableColumn id="579" xr3:uid="{00000000-0010-0000-0000-000043020000}" name="Column557"/>
    <tableColumn id="580" xr3:uid="{00000000-0010-0000-0000-000044020000}" name="Column558"/>
    <tableColumn id="581" xr3:uid="{00000000-0010-0000-0000-000045020000}" name="Column559"/>
    <tableColumn id="582" xr3:uid="{00000000-0010-0000-0000-000046020000}" name="Column560"/>
    <tableColumn id="583" xr3:uid="{00000000-0010-0000-0000-000047020000}" name="Column561"/>
    <tableColumn id="584" xr3:uid="{00000000-0010-0000-0000-000048020000}" name="Column562"/>
    <tableColumn id="585" xr3:uid="{00000000-0010-0000-0000-000049020000}" name="Column563"/>
    <tableColumn id="586" xr3:uid="{00000000-0010-0000-0000-00004A020000}" name="Column564"/>
    <tableColumn id="587" xr3:uid="{00000000-0010-0000-0000-00004B020000}" name="Column565"/>
    <tableColumn id="588" xr3:uid="{00000000-0010-0000-0000-00004C020000}" name="Column566"/>
    <tableColumn id="589" xr3:uid="{00000000-0010-0000-0000-00004D020000}" name="Column567"/>
    <tableColumn id="590" xr3:uid="{00000000-0010-0000-0000-00004E020000}" name="Column568"/>
    <tableColumn id="591" xr3:uid="{00000000-0010-0000-0000-00004F020000}" name="Column569"/>
    <tableColumn id="592" xr3:uid="{00000000-0010-0000-0000-000050020000}" name="Column570"/>
    <tableColumn id="593" xr3:uid="{00000000-0010-0000-0000-000051020000}" name="Column571"/>
    <tableColumn id="594" xr3:uid="{00000000-0010-0000-0000-000052020000}" name="Column572"/>
    <tableColumn id="595" xr3:uid="{00000000-0010-0000-0000-000053020000}" name="Column573"/>
    <tableColumn id="596" xr3:uid="{00000000-0010-0000-0000-000054020000}" name="Column574"/>
    <tableColumn id="597" xr3:uid="{00000000-0010-0000-0000-000055020000}" name="Column575"/>
    <tableColumn id="598" xr3:uid="{00000000-0010-0000-0000-000056020000}" name="Column576"/>
    <tableColumn id="599" xr3:uid="{00000000-0010-0000-0000-000057020000}" name="Column577"/>
    <tableColumn id="600" xr3:uid="{00000000-0010-0000-0000-000058020000}" name="Column578"/>
    <tableColumn id="601" xr3:uid="{00000000-0010-0000-0000-000059020000}" name="Column579"/>
    <tableColumn id="602" xr3:uid="{00000000-0010-0000-0000-00005A020000}" name="Column580"/>
    <tableColumn id="603" xr3:uid="{00000000-0010-0000-0000-00005B020000}" name="Column581"/>
    <tableColumn id="604" xr3:uid="{00000000-0010-0000-0000-00005C020000}" name="Column582"/>
    <tableColumn id="605" xr3:uid="{00000000-0010-0000-0000-00005D020000}" name="Column583"/>
    <tableColumn id="606" xr3:uid="{00000000-0010-0000-0000-00005E020000}" name="Column584"/>
    <tableColumn id="607" xr3:uid="{00000000-0010-0000-0000-00005F020000}" name="Column585"/>
    <tableColumn id="608" xr3:uid="{00000000-0010-0000-0000-000060020000}" name="Column586"/>
    <tableColumn id="609" xr3:uid="{00000000-0010-0000-0000-000061020000}" name="Column587"/>
    <tableColumn id="610" xr3:uid="{00000000-0010-0000-0000-000062020000}" name="Column588"/>
    <tableColumn id="611" xr3:uid="{00000000-0010-0000-0000-000063020000}" name="Column589"/>
    <tableColumn id="612" xr3:uid="{00000000-0010-0000-0000-000064020000}" name="Column590"/>
    <tableColumn id="613" xr3:uid="{00000000-0010-0000-0000-000065020000}" name="Column591"/>
    <tableColumn id="614" xr3:uid="{00000000-0010-0000-0000-000066020000}" name="Column592"/>
    <tableColumn id="615" xr3:uid="{00000000-0010-0000-0000-000067020000}" name="Column593"/>
    <tableColumn id="616" xr3:uid="{00000000-0010-0000-0000-000068020000}" name="Column594"/>
    <tableColumn id="617" xr3:uid="{00000000-0010-0000-0000-000069020000}" name="Column595"/>
    <tableColumn id="618" xr3:uid="{00000000-0010-0000-0000-00006A020000}" name="Column596"/>
    <tableColumn id="619" xr3:uid="{00000000-0010-0000-0000-00006B020000}" name="Column597"/>
    <tableColumn id="620" xr3:uid="{00000000-0010-0000-0000-00006C020000}" name="Column598"/>
    <tableColumn id="621" xr3:uid="{00000000-0010-0000-0000-00006D020000}" name="Column599"/>
    <tableColumn id="622" xr3:uid="{00000000-0010-0000-0000-00006E020000}" name="Column600"/>
    <tableColumn id="623" xr3:uid="{00000000-0010-0000-0000-00006F020000}" name="Column601"/>
    <tableColumn id="624" xr3:uid="{00000000-0010-0000-0000-000070020000}" name="Column602"/>
    <tableColumn id="625" xr3:uid="{00000000-0010-0000-0000-000071020000}" name="Column603"/>
    <tableColumn id="626" xr3:uid="{00000000-0010-0000-0000-000072020000}" name="Column604"/>
    <tableColumn id="627" xr3:uid="{00000000-0010-0000-0000-000073020000}" name="Column605"/>
    <tableColumn id="628" xr3:uid="{00000000-0010-0000-0000-000074020000}" name="Column606"/>
    <tableColumn id="629" xr3:uid="{00000000-0010-0000-0000-000075020000}" name="Column607"/>
    <tableColumn id="630" xr3:uid="{00000000-0010-0000-0000-000076020000}" name="Column608"/>
    <tableColumn id="631" xr3:uid="{00000000-0010-0000-0000-000077020000}" name="Column609"/>
    <tableColumn id="632" xr3:uid="{00000000-0010-0000-0000-000078020000}" name="Column610"/>
    <tableColumn id="633" xr3:uid="{00000000-0010-0000-0000-000079020000}" name="Column611"/>
    <tableColumn id="634" xr3:uid="{00000000-0010-0000-0000-00007A020000}" name="Column612"/>
    <tableColumn id="635" xr3:uid="{00000000-0010-0000-0000-00007B020000}" name="Column613"/>
    <tableColumn id="636" xr3:uid="{00000000-0010-0000-0000-00007C020000}" name="Column614"/>
    <tableColumn id="637" xr3:uid="{00000000-0010-0000-0000-00007D020000}" name="Column615"/>
    <tableColumn id="638" xr3:uid="{00000000-0010-0000-0000-00007E020000}" name="Column616"/>
    <tableColumn id="639" xr3:uid="{00000000-0010-0000-0000-00007F020000}" name="Column617"/>
    <tableColumn id="640" xr3:uid="{00000000-0010-0000-0000-000080020000}" name="Column618"/>
    <tableColumn id="641" xr3:uid="{00000000-0010-0000-0000-000081020000}" name="Column619"/>
    <tableColumn id="642" xr3:uid="{00000000-0010-0000-0000-000082020000}" name="Column620"/>
    <tableColumn id="643" xr3:uid="{00000000-0010-0000-0000-000083020000}" name="Column621"/>
    <tableColumn id="644" xr3:uid="{00000000-0010-0000-0000-000084020000}" name="Column622"/>
    <tableColumn id="645" xr3:uid="{00000000-0010-0000-0000-000085020000}" name="Column623"/>
    <tableColumn id="646" xr3:uid="{00000000-0010-0000-0000-000086020000}" name="Column624"/>
    <tableColumn id="647" xr3:uid="{00000000-0010-0000-0000-000087020000}" name="Column625"/>
    <tableColumn id="648" xr3:uid="{00000000-0010-0000-0000-000088020000}" name="Column626"/>
    <tableColumn id="649" xr3:uid="{00000000-0010-0000-0000-000089020000}" name="Column627"/>
    <tableColumn id="650" xr3:uid="{00000000-0010-0000-0000-00008A020000}" name="Column628"/>
    <tableColumn id="651" xr3:uid="{00000000-0010-0000-0000-00008B020000}" name="Column629"/>
    <tableColumn id="652" xr3:uid="{00000000-0010-0000-0000-00008C020000}" name="Column630"/>
    <tableColumn id="653" xr3:uid="{00000000-0010-0000-0000-00008D020000}" name="Column631"/>
    <tableColumn id="654" xr3:uid="{00000000-0010-0000-0000-00008E020000}" name="Column632"/>
    <tableColumn id="655" xr3:uid="{00000000-0010-0000-0000-00008F020000}" name="Column633"/>
    <tableColumn id="656" xr3:uid="{00000000-0010-0000-0000-000090020000}" name="Column634"/>
    <tableColumn id="657" xr3:uid="{00000000-0010-0000-0000-000091020000}" name="Column635"/>
    <tableColumn id="658" xr3:uid="{00000000-0010-0000-0000-000092020000}" name="Column636"/>
    <tableColumn id="659" xr3:uid="{00000000-0010-0000-0000-000093020000}" name="Column637"/>
    <tableColumn id="660" xr3:uid="{00000000-0010-0000-0000-000094020000}" name="Column638"/>
    <tableColumn id="661" xr3:uid="{00000000-0010-0000-0000-000095020000}" name="Column639"/>
    <tableColumn id="662" xr3:uid="{00000000-0010-0000-0000-000096020000}" name="Column640"/>
    <tableColumn id="663" xr3:uid="{00000000-0010-0000-0000-000097020000}" name="Column641"/>
    <tableColumn id="664" xr3:uid="{00000000-0010-0000-0000-000098020000}" name="Column642"/>
    <tableColumn id="665" xr3:uid="{00000000-0010-0000-0000-000099020000}" name="Column643"/>
    <tableColumn id="666" xr3:uid="{00000000-0010-0000-0000-00009A020000}" name="Column644"/>
    <tableColumn id="667" xr3:uid="{00000000-0010-0000-0000-00009B020000}" name="Column645"/>
    <tableColumn id="668" xr3:uid="{00000000-0010-0000-0000-00009C020000}" name="Column646"/>
    <tableColumn id="669" xr3:uid="{00000000-0010-0000-0000-00009D020000}" name="Column647"/>
    <tableColumn id="670" xr3:uid="{00000000-0010-0000-0000-00009E020000}" name="Column648"/>
    <tableColumn id="671" xr3:uid="{00000000-0010-0000-0000-00009F020000}" name="Column649"/>
    <tableColumn id="672" xr3:uid="{00000000-0010-0000-0000-0000A0020000}" name="Column650"/>
    <tableColumn id="673" xr3:uid="{00000000-0010-0000-0000-0000A1020000}" name="Column651"/>
    <tableColumn id="674" xr3:uid="{00000000-0010-0000-0000-0000A2020000}" name="Column652"/>
    <tableColumn id="675" xr3:uid="{00000000-0010-0000-0000-0000A3020000}" name="Column653"/>
    <tableColumn id="676" xr3:uid="{00000000-0010-0000-0000-0000A4020000}" name="Column654"/>
    <tableColumn id="677" xr3:uid="{00000000-0010-0000-0000-0000A5020000}" name="Column655"/>
    <tableColumn id="678" xr3:uid="{00000000-0010-0000-0000-0000A6020000}" name="Column656"/>
    <tableColumn id="679" xr3:uid="{00000000-0010-0000-0000-0000A7020000}" name="Column657"/>
    <tableColumn id="680" xr3:uid="{00000000-0010-0000-0000-0000A8020000}" name="Column658"/>
    <tableColumn id="681" xr3:uid="{00000000-0010-0000-0000-0000A9020000}" name="Column659"/>
    <tableColumn id="682" xr3:uid="{00000000-0010-0000-0000-0000AA020000}" name="Column660"/>
    <tableColumn id="683" xr3:uid="{00000000-0010-0000-0000-0000AB020000}" name="Column661"/>
    <tableColumn id="684" xr3:uid="{00000000-0010-0000-0000-0000AC020000}" name="Column662"/>
    <tableColumn id="685" xr3:uid="{00000000-0010-0000-0000-0000AD020000}" name="Column663"/>
    <tableColumn id="686" xr3:uid="{00000000-0010-0000-0000-0000AE020000}" name="Column664"/>
    <tableColumn id="687" xr3:uid="{00000000-0010-0000-0000-0000AF020000}" name="Column665"/>
    <tableColumn id="688" xr3:uid="{00000000-0010-0000-0000-0000B0020000}" name="Column666"/>
    <tableColumn id="689" xr3:uid="{00000000-0010-0000-0000-0000B1020000}" name="Column667"/>
    <tableColumn id="690" xr3:uid="{00000000-0010-0000-0000-0000B2020000}" name="Column668"/>
    <tableColumn id="691" xr3:uid="{00000000-0010-0000-0000-0000B3020000}" name="Column669"/>
    <tableColumn id="692" xr3:uid="{00000000-0010-0000-0000-0000B4020000}" name="Column670"/>
    <tableColumn id="693" xr3:uid="{00000000-0010-0000-0000-0000B5020000}" name="Column671"/>
    <tableColumn id="694" xr3:uid="{00000000-0010-0000-0000-0000B6020000}" name="Column672"/>
    <tableColumn id="695" xr3:uid="{00000000-0010-0000-0000-0000B7020000}" name="Column673"/>
    <tableColumn id="696" xr3:uid="{00000000-0010-0000-0000-0000B8020000}" name="Column674"/>
    <tableColumn id="697" xr3:uid="{00000000-0010-0000-0000-0000B9020000}" name="Column675"/>
    <tableColumn id="698" xr3:uid="{00000000-0010-0000-0000-0000BA020000}" name="Column676"/>
    <tableColumn id="699" xr3:uid="{00000000-0010-0000-0000-0000BB020000}" name="Column677"/>
    <tableColumn id="700" xr3:uid="{00000000-0010-0000-0000-0000BC020000}" name="Column678"/>
    <tableColumn id="701" xr3:uid="{00000000-0010-0000-0000-0000BD020000}" name="Column679"/>
    <tableColumn id="702" xr3:uid="{00000000-0010-0000-0000-0000BE020000}" name="Column680"/>
    <tableColumn id="703" xr3:uid="{00000000-0010-0000-0000-0000BF020000}" name="Column681"/>
    <tableColumn id="704" xr3:uid="{00000000-0010-0000-0000-0000C0020000}" name="Column682"/>
    <tableColumn id="705" xr3:uid="{00000000-0010-0000-0000-0000C1020000}" name="Column683"/>
    <tableColumn id="706" xr3:uid="{00000000-0010-0000-0000-0000C2020000}" name="Column684"/>
    <tableColumn id="707" xr3:uid="{00000000-0010-0000-0000-0000C3020000}" name="Column685"/>
    <tableColumn id="708" xr3:uid="{00000000-0010-0000-0000-0000C4020000}" name="Column686"/>
    <tableColumn id="709" xr3:uid="{00000000-0010-0000-0000-0000C5020000}" name="Column687"/>
    <tableColumn id="710" xr3:uid="{00000000-0010-0000-0000-0000C6020000}" name="Column688"/>
    <tableColumn id="711" xr3:uid="{00000000-0010-0000-0000-0000C7020000}" name="Column689"/>
    <tableColumn id="712" xr3:uid="{00000000-0010-0000-0000-0000C8020000}" name="Column690"/>
    <tableColumn id="713" xr3:uid="{00000000-0010-0000-0000-0000C9020000}" name="Column691"/>
    <tableColumn id="714" xr3:uid="{00000000-0010-0000-0000-0000CA020000}" name="Column692"/>
    <tableColumn id="715" xr3:uid="{00000000-0010-0000-0000-0000CB020000}" name="Column693"/>
    <tableColumn id="716" xr3:uid="{00000000-0010-0000-0000-0000CC020000}" name="Column694"/>
    <tableColumn id="717" xr3:uid="{00000000-0010-0000-0000-0000CD020000}" name="Column695"/>
    <tableColumn id="718" xr3:uid="{00000000-0010-0000-0000-0000CE020000}" name="Column696"/>
    <tableColumn id="719" xr3:uid="{00000000-0010-0000-0000-0000CF020000}" name="Column697"/>
    <tableColumn id="720" xr3:uid="{00000000-0010-0000-0000-0000D0020000}" name="Column698"/>
    <tableColumn id="721" xr3:uid="{00000000-0010-0000-0000-0000D1020000}" name="Column699"/>
    <tableColumn id="722" xr3:uid="{00000000-0010-0000-0000-0000D2020000}" name="Column700"/>
    <tableColumn id="723" xr3:uid="{00000000-0010-0000-0000-0000D3020000}" name="Column701"/>
    <tableColumn id="724" xr3:uid="{00000000-0010-0000-0000-0000D4020000}" name="Column702"/>
    <tableColumn id="725" xr3:uid="{00000000-0010-0000-0000-0000D5020000}" name="Column703"/>
    <tableColumn id="726" xr3:uid="{00000000-0010-0000-0000-0000D6020000}" name="Column704"/>
    <tableColumn id="727" xr3:uid="{00000000-0010-0000-0000-0000D7020000}" name="Column705"/>
    <tableColumn id="728" xr3:uid="{00000000-0010-0000-0000-0000D8020000}" name="Column706"/>
    <tableColumn id="729" xr3:uid="{00000000-0010-0000-0000-0000D9020000}" name="Column707"/>
    <tableColumn id="730" xr3:uid="{00000000-0010-0000-0000-0000DA020000}" name="Column708"/>
    <tableColumn id="731" xr3:uid="{00000000-0010-0000-0000-0000DB020000}" name="Column709"/>
    <tableColumn id="732" xr3:uid="{00000000-0010-0000-0000-0000DC020000}" name="Column710"/>
    <tableColumn id="733" xr3:uid="{00000000-0010-0000-0000-0000DD020000}" name="Column711"/>
    <tableColumn id="734" xr3:uid="{00000000-0010-0000-0000-0000DE020000}" name="Column712"/>
    <tableColumn id="735" xr3:uid="{00000000-0010-0000-0000-0000DF020000}" name="Column713"/>
    <tableColumn id="736" xr3:uid="{00000000-0010-0000-0000-0000E0020000}" name="Column714"/>
    <tableColumn id="737" xr3:uid="{00000000-0010-0000-0000-0000E1020000}" name="Column715"/>
    <tableColumn id="738" xr3:uid="{00000000-0010-0000-0000-0000E2020000}" name="Column716"/>
    <tableColumn id="739" xr3:uid="{00000000-0010-0000-0000-0000E3020000}" name="Column717"/>
    <tableColumn id="740" xr3:uid="{00000000-0010-0000-0000-0000E4020000}" name="Column718"/>
    <tableColumn id="741" xr3:uid="{00000000-0010-0000-0000-0000E5020000}" name="Column719"/>
    <tableColumn id="742" xr3:uid="{00000000-0010-0000-0000-0000E6020000}" name="Column720"/>
    <tableColumn id="743" xr3:uid="{00000000-0010-0000-0000-0000E7020000}" name="Column721"/>
    <tableColumn id="744" xr3:uid="{00000000-0010-0000-0000-0000E8020000}" name="Column722"/>
    <tableColumn id="745" xr3:uid="{00000000-0010-0000-0000-0000E9020000}" name="Column723"/>
    <tableColumn id="746" xr3:uid="{00000000-0010-0000-0000-0000EA020000}" name="Column724"/>
    <tableColumn id="747" xr3:uid="{00000000-0010-0000-0000-0000EB020000}" name="Column725"/>
    <tableColumn id="748" xr3:uid="{00000000-0010-0000-0000-0000EC020000}" name="Column726"/>
    <tableColumn id="749" xr3:uid="{00000000-0010-0000-0000-0000ED020000}" name="Column727"/>
    <tableColumn id="750" xr3:uid="{00000000-0010-0000-0000-0000EE020000}" name="Column728"/>
    <tableColumn id="751" xr3:uid="{00000000-0010-0000-0000-0000EF020000}" name="Column729"/>
    <tableColumn id="752" xr3:uid="{00000000-0010-0000-0000-0000F0020000}" name="Column730"/>
    <tableColumn id="753" xr3:uid="{00000000-0010-0000-0000-0000F1020000}" name="Column731"/>
    <tableColumn id="754" xr3:uid="{00000000-0010-0000-0000-0000F2020000}" name="Column732"/>
    <tableColumn id="755" xr3:uid="{00000000-0010-0000-0000-0000F3020000}" name="Column733"/>
    <tableColumn id="756" xr3:uid="{00000000-0010-0000-0000-0000F4020000}" name="Column734"/>
    <tableColumn id="757" xr3:uid="{00000000-0010-0000-0000-0000F5020000}" name="Column735"/>
    <tableColumn id="758" xr3:uid="{00000000-0010-0000-0000-0000F6020000}" name="Column736"/>
    <tableColumn id="759" xr3:uid="{00000000-0010-0000-0000-0000F7020000}" name="Column737"/>
    <tableColumn id="760" xr3:uid="{00000000-0010-0000-0000-0000F8020000}" name="Column738"/>
    <tableColumn id="761" xr3:uid="{00000000-0010-0000-0000-0000F9020000}" name="Column739"/>
    <tableColumn id="762" xr3:uid="{00000000-0010-0000-0000-0000FA020000}" name="Column740"/>
    <tableColumn id="763" xr3:uid="{00000000-0010-0000-0000-0000FB020000}" name="Column741"/>
    <tableColumn id="764" xr3:uid="{00000000-0010-0000-0000-0000FC020000}" name="Column742"/>
    <tableColumn id="765" xr3:uid="{00000000-0010-0000-0000-0000FD020000}" name="Column743"/>
    <tableColumn id="766" xr3:uid="{00000000-0010-0000-0000-0000FE020000}" name="Column744"/>
    <tableColumn id="767" xr3:uid="{00000000-0010-0000-0000-0000FF020000}" name="Column745"/>
    <tableColumn id="768" xr3:uid="{00000000-0010-0000-0000-000000030000}" name="Column746"/>
    <tableColumn id="769" xr3:uid="{00000000-0010-0000-0000-000001030000}" name="Column747"/>
    <tableColumn id="770" xr3:uid="{00000000-0010-0000-0000-000002030000}" name="Column748"/>
    <tableColumn id="771" xr3:uid="{00000000-0010-0000-0000-000003030000}" name="Column749"/>
    <tableColumn id="772" xr3:uid="{00000000-0010-0000-0000-000004030000}" name="Column750"/>
    <tableColumn id="773" xr3:uid="{00000000-0010-0000-0000-000005030000}" name="Column751"/>
    <tableColumn id="774" xr3:uid="{00000000-0010-0000-0000-000006030000}" name="Column752"/>
    <tableColumn id="775" xr3:uid="{00000000-0010-0000-0000-000007030000}" name="Column753"/>
    <tableColumn id="776" xr3:uid="{00000000-0010-0000-0000-000008030000}" name="Column754"/>
    <tableColumn id="777" xr3:uid="{00000000-0010-0000-0000-000009030000}" name="Column755"/>
    <tableColumn id="778" xr3:uid="{00000000-0010-0000-0000-00000A030000}" name="Column756"/>
    <tableColumn id="779" xr3:uid="{00000000-0010-0000-0000-00000B030000}" name="Column757"/>
    <tableColumn id="780" xr3:uid="{00000000-0010-0000-0000-00000C030000}" name="Column758"/>
    <tableColumn id="781" xr3:uid="{00000000-0010-0000-0000-00000D030000}" name="Column759"/>
    <tableColumn id="782" xr3:uid="{00000000-0010-0000-0000-00000E030000}" name="Column760"/>
    <tableColumn id="783" xr3:uid="{00000000-0010-0000-0000-00000F030000}" name="Column761"/>
    <tableColumn id="784" xr3:uid="{00000000-0010-0000-0000-000010030000}" name="Column762"/>
    <tableColumn id="785" xr3:uid="{00000000-0010-0000-0000-000011030000}" name="Column763"/>
    <tableColumn id="786" xr3:uid="{00000000-0010-0000-0000-000012030000}" name="Column764"/>
    <tableColumn id="787" xr3:uid="{00000000-0010-0000-0000-000013030000}" name="Column765"/>
    <tableColumn id="788" xr3:uid="{00000000-0010-0000-0000-000014030000}" name="Column766"/>
    <tableColumn id="789" xr3:uid="{00000000-0010-0000-0000-000015030000}" name="Column767"/>
    <tableColumn id="790" xr3:uid="{00000000-0010-0000-0000-000016030000}" name="Column768"/>
    <tableColumn id="791" xr3:uid="{00000000-0010-0000-0000-000017030000}" name="Column769"/>
    <tableColumn id="792" xr3:uid="{00000000-0010-0000-0000-000018030000}" name="Column770"/>
    <tableColumn id="793" xr3:uid="{00000000-0010-0000-0000-000019030000}" name="Column771"/>
    <tableColumn id="794" xr3:uid="{00000000-0010-0000-0000-00001A030000}" name="Column772"/>
    <tableColumn id="795" xr3:uid="{00000000-0010-0000-0000-00001B030000}" name="Column773"/>
    <tableColumn id="796" xr3:uid="{00000000-0010-0000-0000-00001C030000}" name="Column774"/>
    <tableColumn id="797" xr3:uid="{00000000-0010-0000-0000-00001D030000}" name="Column775"/>
    <tableColumn id="798" xr3:uid="{00000000-0010-0000-0000-00001E030000}" name="Column776"/>
    <tableColumn id="799" xr3:uid="{00000000-0010-0000-0000-00001F030000}" name="Column777"/>
    <tableColumn id="800" xr3:uid="{00000000-0010-0000-0000-000020030000}" name="Column778"/>
    <tableColumn id="801" xr3:uid="{00000000-0010-0000-0000-000021030000}" name="Column779"/>
    <tableColumn id="802" xr3:uid="{00000000-0010-0000-0000-000022030000}" name="Column780"/>
    <tableColumn id="803" xr3:uid="{00000000-0010-0000-0000-000023030000}" name="Column781"/>
    <tableColumn id="804" xr3:uid="{00000000-0010-0000-0000-000024030000}" name="Column782"/>
    <tableColumn id="805" xr3:uid="{00000000-0010-0000-0000-000025030000}" name="Column783"/>
    <tableColumn id="806" xr3:uid="{00000000-0010-0000-0000-000026030000}" name="Column784"/>
    <tableColumn id="807" xr3:uid="{00000000-0010-0000-0000-000027030000}" name="Column785"/>
    <tableColumn id="808" xr3:uid="{00000000-0010-0000-0000-000028030000}" name="Column786"/>
    <tableColumn id="809" xr3:uid="{00000000-0010-0000-0000-000029030000}" name="Column787"/>
    <tableColumn id="810" xr3:uid="{00000000-0010-0000-0000-00002A030000}" name="Column788"/>
    <tableColumn id="811" xr3:uid="{00000000-0010-0000-0000-00002B030000}" name="Column789"/>
    <tableColumn id="812" xr3:uid="{00000000-0010-0000-0000-00002C030000}" name="Column790"/>
    <tableColumn id="813" xr3:uid="{00000000-0010-0000-0000-00002D030000}" name="Column791"/>
    <tableColumn id="814" xr3:uid="{00000000-0010-0000-0000-00002E030000}" name="Column792"/>
    <tableColumn id="815" xr3:uid="{00000000-0010-0000-0000-00002F030000}" name="Column793"/>
    <tableColumn id="816" xr3:uid="{00000000-0010-0000-0000-000030030000}" name="Column794"/>
    <tableColumn id="817" xr3:uid="{00000000-0010-0000-0000-000031030000}" name="Column795"/>
    <tableColumn id="818" xr3:uid="{00000000-0010-0000-0000-000032030000}" name="Column796"/>
    <tableColumn id="819" xr3:uid="{00000000-0010-0000-0000-000033030000}" name="Column797"/>
    <tableColumn id="820" xr3:uid="{00000000-0010-0000-0000-000034030000}" name="Column798"/>
    <tableColumn id="821" xr3:uid="{00000000-0010-0000-0000-000035030000}" name="Column799"/>
    <tableColumn id="822" xr3:uid="{00000000-0010-0000-0000-000036030000}" name="Column800"/>
    <tableColumn id="823" xr3:uid="{00000000-0010-0000-0000-000037030000}" name="Column801"/>
    <tableColumn id="824" xr3:uid="{00000000-0010-0000-0000-000038030000}" name="Column802"/>
    <tableColumn id="825" xr3:uid="{00000000-0010-0000-0000-000039030000}" name="Column803"/>
    <tableColumn id="826" xr3:uid="{00000000-0010-0000-0000-00003A030000}" name="Column804"/>
    <tableColumn id="827" xr3:uid="{00000000-0010-0000-0000-00003B030000}" name="Column805"/>
    <tableColumn id="828" xr3:uid="{00000000-0010-0000-0000-00003C030000}" name="Column806"/>
    <tableColumn id="829" xr3:uid="{00000000-0010-0000-0000-00003D030000}" name="Column807"/>
    <tableColumn id="830" xr3:uid="{00000000-0010-0000-0000-00003E030000}" name="Column808"/>
    <tableColumn id="831" xr3:uid="{00000000-0010-0000-0000-00003F030000}" name="Column809"/>
    <tableColumn id="832" xr3:uid="{00000000-0010-0000-0000-000040030000}" name="Column810"/>
    <tableColumn id="833" xr3:uid="{00000000-0010-0000-0000-000041030000}" name="Column811"/>
    <tableColumn id="834" xr3:uid="{00000000-0010-0000-0000-000042030000}" name="Column812"/>
    <tableColumn id="835" xr3:uid="{00000000-0010-0000-0000-000043030000}" name="Column813"/>
    <tableColumn id="836" xr3:uid="{00000000-0010-0000-0000-000044030000}" name="Column814"/>
    <tableColumn id="837" xr3:uid="{00000000-0010-0000-0000-000045030000}" name="Column815"/>
    <tableColumn id="838" xr3:uid="{00000000-0010-0000-0000-000046030000}" name="Column816"/>
    <tableColumn id="839" xr3:uid="{00000000-0010-0000-0000-000047030000}" name="Column817"/>
    <tableColumn id="840" xr3:uid="{00000000-0010-0000-0000-000048030000}" name="Column818"/>
    <tableColumn id="841" xr3:uid="{00000000-0010-0000-0000-000049030000}" name="Column819"/>
    <tableColumn id="842" xr3:uid="{00000000-0010-0000-0000-00004A030000}" name="Column820"/>
    <tableColumn id="843" xr3:uid="{00000000-0010-0000-0000-00004B030000}" name="Column821"/>
    <tableColumn id="844" xr3:uid="{00000000-0010-0000-0000-00004C030000}" name="Column822"/>
    <tableColumn id="845" xr3:uid="{00000000-0010-0000-0000-00004D030000}" name="Column823"/>
    <tableColumn id="846" xr3:uid="{00000000-0010-0000-0000-00004E030000}" name="Column824"/>
    <tableColumn id="847" xr3:uid="{00000000-0010-0000-0000-00004F030000}" name="Column825"/>
    <tableColumn id="848" xr3:uid="{00000000-0010-0000-0000-000050030000}" name="Column826"/>
    <tableColumn id="849" xr3:uid="{00000000-0010-0000-0000-000051030000}" name="Column827"/>
    <tableColumn id="850" xr3:uid="{00000000-0010-0000-0000-000052030000}" name="Column828"/>
    <tableColumn id="851" xr3:uid="{00000000-0010-0000-0000-000053030000}" name="Column829"/>
    <tableColumn id="852" xr3:uid="{00000000-0010-0000-0000-000054030000}" name="Column830"/>
    <tableColumn id="853" xr3:uid="{00000000-0010-0000-0000-000055030000}" name="Column831"/>
    <tableColumn id="854" xr3:uid="{00000000-0010-0000-0000-000056030000}" name="Column832"/>
    <tableColumn id="855" xr3:uid="{00000000-0010-0000-0000-000057030000}" name="Column833"/>
    <tableColumn id="856" xr3:uid="{00000000-0010-0000-0000-000058030000}" name="Column834"/>
    <tableColumn id="857" xr3:uid="{00000000-0010-0000-0000-000059030000}" name="Column835"/>
    <tableColumn id="858" xr3:uid="{00000000-0010-0000-0000-00005A030000}" name="Column836"/>
    <tableColumn id="859" xr3:uid="{00000000-0010-0000-0000-00005B030000}" name="Column837"/>
    <tableColumn id="860" xr3:uid="{00000000-0010-0000-0000-00005C030000}" name="Column838"/>
    <tableColumn id="861" xr3:uid="{00000000-0010-0000-0000-00005D030000}" name="Column839"/>
    <tableColumn id="862" xr3:uid="{00000000-0010-0000-0000-00005E030000}" name="Column840"/>
    <tableColumn id="863" xr3:uid="{00000000-0010-0000-0000-00005F030000}" name="Column841"/>
    <tableColumn id="864" xr3:uid="{00000000-0010-0000-0000-000060030000}" name="Column842"/>
    <tableColumn id="865" xr3:uid="{00000000-0010-0000-0000-000061030000}" name="Column843"/>
    <tableColumn id="866" xr3:uid="{00000000-0010-0000-0000-000062030000}" name="Column844"/>
    <tableColumn id="867" xr3:uid="{00000000-0010-0000-0000-000063030000}" name="Column845"/>
    <tableColumn id="868" xr3:uid="{00000000-0010-0000-0000-000064030000}" name="Column846"/>
    <tableColumn id="869" xr3:uid="{00000000-0010-0000-0000-000065030000}" name="Column847"/>
    <tableColumn id="870" xr3:uid="{00000000-0010-0000-0000-000066030000}" name="Column848"/>
    <tableColumn id="871" xr3:uid="{00000000-0010-0000-0000-000067030000}" name="Column849"/>
    <tableColumn id="872" xr3:uid="{00000000-0010-0000-0000-000068030000}" name="Column850"/>
    <tableColumn id="873" xr3:uid="{00000000-0010-0000-0000-000069030000}" name="Column851"/>
    <tableColumn id="874" xr3:uid="{00000000-0010-0000-0000-00006A030000}" name="Column852"/>
    <tableColumn id="875" xr3:uid="{00000000-0010-0000-0000-00006B030000}" name="Column853"/>
    <tableColumn id="876" xr3:uid="{00000000-0010-0000-0000-00006C030000}" name="Column854"/>
    <tableColumn id="877" xr3:uid="{00000000-0010-0000-0000-00006D030000}" name="Column855"/>
    <tableColumn id="878" xr3:uid="{00000000-0010-0000-0000-00006E030000}" name="Column856"/>
    <tableColumn id="879" xr3:uid="{00000000-0010-0000-0000-00006F030000}" name="Column857"/>
    <tableColumn id="880" xr3:uid="{00000000-0010-0000-0000-000070030000}" name="Column858"/>
    <tableColumn id="881" xr3:uid="{00000000-0010-0000-0000-000071030000}" name="Column859"/>
    <tableColumn id="882" xr3:uid="{00000000-0010-0000-0000-000072030000}" name="Column860"/>
    <tableColumn id="883" xr3:uid="{00000000-0010-0000-0000-000073030000}" name="Column861"/>
    <tableColumn id="884" xr3:uid="{00000000-0010-0000-0000-000074030000}" name="Column862"/>
    <tableColumn id="885" xr3:uid="{00000000-0010-0000-0000-000075030000}" name="Column863"/>
    <tableColumn id="886" xr3:uid="{00000000-0010-0000-0000-000076030000}" name="Column864"/>
    <tableColumn id="887" xr3:uid="{00000000-0010-0000-0000-000077030000}" name="Column865"/>
    <tableColumn id="888" xr3:uid="{00000000-0010-0000-0000-000078030000}" name="Column866"/>
    <tableColumn id="889" xr3:uid="{00000000-0010-0000-0000-000079030000}" name="Column867"/>
    <tableColumn id="890" xr3:uid="{00000000-0010-0000-0000-00007A030000}" name="Column868"/>
    <tableColumn id="891" xr3:uid="{00000000-0010-0000-0000-00007B030000}" name="Column869"/>
    <tableColumn id="892" xr3:uid="{00000000-0010-0000-0000-00007C030000}" name="Column870"/>
    <tableColumn id="893" xr3:uid="{00000000-0010-0000-0000-00007D030000}" name="Column871"/>
    <tableColumn id="894" xr3:uid="{00000000-0010-0000-0000-00007E030000}" name="Column872"/>
    <tableColumn id="895" xr3:uid="{00000000-0010-0000-0000-00007F030000}" name="Column873"/>
    <tableColumn id="896" xr3:uid="{00000000-0010-0000-0000-000080030000}" name="Column874"/>
    <tableColumn id="897" xr3:uid="{00000000-0010-0000-0000-000081030000}" name="Column875"/>
    <tableColumn id="898" xr3:uid="{00000000-0010-0000-0000-000082030000}" name="Column876"/>
    <tableColumn id="899" xr3:uid="{00000000-0010-0000-0000-000083030000}" name="Column877"/>
    <tableColumn id="900" xr3:uid="{00000000-0010-0000-0000-000084030000}" name="Column878"/>
    <tableColumn id="901" xr3:uid="{00000000-0010-0000-0000-000085030000}" name="Column879"/>
    <tableColumn id="902" xr3:uid="{00000000-0010-0000-0000-000086030000}" name="Column880"/>
    <tableColumn id="903" xr3:uid="{00000000-0010-0000-0000-000087030000}" name="Column881"/>
    <tableColumn id="904" xr3:uid="{00000000-0010-0000-0000-000088030000}" name="Column882"/>
    <tableColumn id="905" xr3:uid="{00000000-0010-0000-0000-000089030000}" name="Column883"/>
    <tableColumn id="906" xr3:uid="{00000000-0010-0000-0000-00008A030000}" name="Column884"/>
    <tableColumn id="907" xr3:uid="{00000000-0010-0000-0000-00008B030000}" name="Column885"/>
    <tableColumn id="908" xr3:uid="{00000000-0010-0000-0000-00008C030000}" name="Column886"/>
    <tableColumn id="909" xr3:uid="{00000000-0010-0000-0000-00008D030000}" name="Column887"/>
    <tableColumn id="910" xr3:uid="{00000000-0010-0000-0000-00008E030000}" name="Column888"/>
    <tableColumn id="911" xr3:uid="{00000000-0010-0000-0000-00008F030000}" name="Column889"/>
    <tableColumn id="912" xr3:uid="{00000000-0010-0000-0000-000090030000}" name="Column890"/>
    <tableColumn id="913" xr3:uid="{00000000-0010-0000-0000-000091030000}" name="Column891"/>
    <tableColumn id="914" xr3:uid="{00000000-0010-0000-0000-000092030000}" name="Column892"/>
    <tableColumn id="915" xr3:uid="{00000000-0010-0000-0000-000093030000}" name="Column893"/>
    <tableColumn id="916" xr3:uid="{00000000-0010-0000-0000-000094030000}" name="Column894"/>
    <tableColumn id="917" xr3:uid="{00000000-0010-0000-0000-000095030000}" name="Column895"/>
    <tableColumn id="918" xr3:uid="{00000000-0010-0000-0000-000096030000}" name="Column896"/>
    <tableColumn id="919" xr3:uid="{00000000-0010-0000-0000-000097030000}" name="Column897"/>
    <tableColumn id="920" xr3:uid="{00000000-0010-0000-0000-000098030000}" name="Column898"/>
    <tableColumn id="921" xr3:uid="{00000000-0010-0000-0000-000099030000}" name="Column899"/>
    <tableColumn id="922" xr3:uid="{00000000-0010-0000-0000-00009A030000}" name="Column900"/>
    <tableColumn id="923" xr3:uid="{00000000-0010-0000-0000-00009B030000}" name="Column901"/>
    <tableColumn id="924" xr3:uid="{00000000-0010-0000-0000-00009C030000}" name="Column902"/>
    <tableColumn id="925" xr3:uid="{00000000-0010-0000-0000-00009D030000}" name="Column903"/>
    <tableColumn id="926" xr3:uid="{00000000-0010-0000-0000-00009E030000}" name="Column904"/>
    <tableColumn id="927" xr3:uid="{00000000-0010-0000-0000-00009F030000}" name="Column905"/>
    <tableColumn id="928" xr3:uid="{00000000-0010-0000-0000-0000A0030000}" name="Column906"/>
    <tableColumn id="929" xr3:uid="{00000000-0010-0000-0000-0000A1030000}" name="Column907"/>
    <tableColumn id="930" xr3:uid="{00000000-0010-0000-0000-0000A2030000}" name="Column908"/>
    <tableColumn id="931" xr3:uid="{00000000-0010-0000-0000-0000A3030000}" name="Column909"/>
    <tableColumn id="932" xr3:uid="{00000000-0010-0000-0000-0000A4030000}" name="Column910"/>
    <tableColumn id="933" xr3:uid="{00000000-0010-0000-0000-0000A5030000}" name="Column911"/>
    <tableColumn id="934" xr3:uid="{00000000-0010-0000-0000-0000A6030000}" name="Column912"/>
    <tableColumn id="935" xr3:uid="{00000000-0010-0000-0000-0000A7030000}" name="Column913"/>
    <tableColumn id="936" xr3:uid="{00000000-0010-0000-0000-0000A8030000}" name="Column914"/>
    <tableColumn id="937" xr3:uid="{00000000-0010-0000-0000-0000A9030000}" name="Column915"/>
    <tableColumn id="938" xr3:uid="{00000000-0010-0000-0000-0000AA030000}" name="Column916"/>
    <tableColumn id="939" xr3:uid="{00000000-0010-0000-0000-0000AB030000}" name="Column917"/>
    <tableColumn id="940" xr3:uid="{00000000-0010-0000-0000-0000AC030000}" name="Column918"/>
    <tableColumn id="941" xr3:uid="{00000000-0010-0000-0000-0000AD030000}" name="Column919"/>
    <tableColumn id="942" xr3:uid="{00000000-0010-0000-0000-0000AE030000}" name="Column920"/>
    <tableColumn id="943" xr3:uid="{00000000-0010-0000-0000-0000AF030000}" name="Column921"/>
    <tableColumn id="944" xr3:uid="{00000000-0010-0000-0000-0000B0030000}" name="Column922"/>
    <tableColumn id="945" xr3:uid="{00000000-0010-0000-0000-0000B1030000}" name="Column923"/>
    <tableColumn id="946" xr3:uid="{00000000-0010-0000-0000-0000B2030000}" name="Column924"/>
    <tableColumn id="947" xr3:uid="{00000000-0010-0000-0000-0000B3030000}" name="Column925"/>
    <tableColumn id="948" xr3:uid="{00000000-0010-0000-0000-0000B4030000}" name="Column926"/>
    <tableColumn id="949" xr3:uid="{00000000-0010-0000-0000-0000B5030000}" name="Column927"/>
    <tableColumn id="950" xr3:uid="{00000000-0010-0000-0000-0000B6030000}" name="Column928"/>
    <tableColumn id="951" xr3:uid="{00000000-0010-0000-0000-0000B7030000}" name="Column929"/>
    <tableColumn id="952" xr3:uid="{00000000-0010-0000-0000-0000B8030000}" name="Column930"/>
    <tableColumn id="953" xr3:uid="{00000000-0010-0000-0000-0000B9030000}" name="Column931"/>
    <tableColumn id="954" xr3:uid="{00000000-0010-0000-0000-0000BA030000}" name="Column932"/>
    <tableColumn id="955" xr3:uid="{00000000-0010-0000-0000-0000BB030000}" name="Column933"/>
    <tableColumn id="956" xr3:uid="{00000000-0010-0000-0000-0000BC030000}" name="Column934"/>
    <tableColumn id="957" xr3:uid="{00000000-0010-0000-0000-0000BD030000}" name="Column935"/>
    <tableColumn id="958" xr3:uid="{00000000-0010-0000-0000-0000BE030000}" name="Column936"/>
    <tableColumn id="959" xr3:uid="{00000000-0010-0000-0000-0000BF030000}" name="Column937"/>
    <tableColumn id="960" xr3:uid="{00000000-0010-0000-0000-0000C0030000}" name="Column938"/>
    <tableColumn id="961" xr3:uid="{00000000-0010-0000-0000-0000C1030000}" name="Column939"/>
    <tableColumn id="962" xr3:uid="{00000000-0010-0000-0000-0000C2030000}" name="Column940"/>
    <tableColumn id="963" xr3:uid="{00000000-0010-0000-0000-0000C3030000}" name="Column941"/>
    <tableColumn id="964" xr3:uid="{00000000-0010-0000-0000-0000C4030000}" name="Column942"/>
    <tableColumn id="965" xr3:uid="{00000000-0010-0000-0000-0000C5030000}" name="Column943"/>
    <tableColumn id="966" xr3:uid="{00000000-0010-0000-0000-0000C6030000}" name="Column944"/>
    <tableColumn id="967" xr3:uid="{00000000-0010-0000-0000-0000C7030000}" name="Column945"/>
    <tableColumn id="968" xr3:uid="{00000000-0010-0000-0000-0000C8030000}" name="Column946"/>
    <tableColumn id="969" xr3:uid="{00000000-0010-0000-0000-0000C9030000}" name="Column947"/>
    <tableColumn id="970" xr3:uid="{00000000-0010-0000-0000-0000CA030000}" name="Column948"/>
    <tableColumn id="971" xr3:uid="{00000000-0010-0000-0000-0000CB030000}" name="Column949"/>
    <tableColumn id="972" xr3:uid="{00000000-0010-0000-0000-0000CC030000}" name="Column950"/>
    <tableColumn id="973" xr3:uid="{00000000-0010-0000-0000-0000CD030000}" name="Column951"/>
    <tableColumn id="974" xr3:uid="{00000000-0010-0000-0000-0000CE030000}" name="Column952"/>
    <tableColumn id="975" xr3:uid="{00000000-0010-0000-0000-0000CF030000}" name="Column953"/>
    <tableColumn id="976" xr3:uid="{00000000-0010-0000-0000-0000D0030000}" name="Column954"/>
    <tableColumn id="977" xr3:uid="{00000000-0010-0000-0000-0000D1030000}" name="Column955"/>
    <tableColumn id="978" xr3:uid="{00000000-0010-0000-0000-0000D2030000}" name="Column956"/>
    <tableColumn id="979" xr3:uid="{00000000-0010-0000-0000-0000D3030000}" name="Column957"/>
    <tableColumn id="980" xr3:uid="{00000000-0010-0000-0000-0000D4030000}" name="Column958"/>
    <tableColumn id="981" xr3:uid="{00000000-0010-0000-0000-0000D5030000}" name="Column959"/>
    <tableColumn id="982" xr3:uid="{00000000-0010-0000-0000-0000D6030000}" name="Column960"/>
    <tableColumn id="983" xr3:uid="{00000000-0010-0000-0000-0000D7030000}" name="Column961"/>
    <tableColumn id="984" xr3:uid="{00000000-0010-0000-0000-0000D8030000}" name="Column962"/>
    <tableColumn id="985" xr3:uid="{00000000-0010-0000-0000-0000D9030000}" name="Column963"/>
    <tableColumn id="986" xr3:uid="{00000000-0010-0000-0000-0000DA030000}" name="Column964"/>
    <tableColumn id="987" xr3:uid="{00000000-0010-0000-0000-0000DB030000}" name="Column965"/>
    <tableColumn id="988" xr3:uid="{00000000-0010-0000-0000-0000DC030000}" name="Column966"/>
    <tableColumn id="989" xr3:uid="{00000000-0010-0000-0000-0000DD030000}" name="Column967"/>
    <tableColumn id="990" xr3:uid="{00000000-0010-0000-0000-0000DE030000}" name="Column968"/>
    <tableColumn id="991" xr3:uid="{00000000-0010-0000-0000-0000DF030000}" name="Column969"/>
    <tableColumn id="992" xr3:uid="{00000000-0010-0000-0000-0000E0030000}" name="Column970"/>
    <tableColumn id="993" xr3:uid="{00000000-0010-0000-0000-0000E1030000}" name="Column971"/>
    <tableColumn id="994" xr3:uid="{00000000-0010-0000-0000-0000E2030000}" name="Column972"/>
    <tableColumn id="995" xr3:uid="{00000000-0010-0000-0000-0000E3030000}" name="Column973"/>
    <tableColumn id="996" xr3:uid="{00000000-0010-0000-0000-0000E4030000}" name="Column974"/>
    <tableColumn id="997" xr3:uid="{00000000-0010-0000-0000-0000E5030000}" name="Column975"/>
    <tableColumn id="998" xr3:uid="{00000000-0010-0000-0000-0000E6030000}" name="Column976"/>
    <tableColumn id="999" xr3:uid="{00000000-0010-0000-0000-0000E7030000}" name="Column977"/>
    <tableColumn id="1000" xr3:uid="{00000000-0010-0000-0000-0000E8030000}" name="Column978"/>
    <tableColumn id="1001" xr3:uid="{00000000-0010-0000-0000-0000E9030000}" name="Column979"/>
    <tableColumn id="1002" xr3:uid="{00000000-0010-0000-0000-0000EA030000}" name="Column980"/>
    <tableColumn id="1003" xr3:uid="{00000000-0010-0000-0000-0000EB030000}" name="Column981"/>
    <tableColumn id="1004" xr3:uid="{00000000-0010-0000-0000-0000EC030000}" name="Column982"/>
    <tableColumn id="1005" xr3:uid="{00000000-0010-0000-0000-0000ED030000}" name="Column983"/>
    <tableColumn id="1006" xr3:uid="{00000000-0010-0000-0000-0000EE030000}" name="Column984"/>
    <tableColumn id="1007" xr3:uid="{00000000-0010-0000-0000-0000EF030000}" name="Column985"/>
    <tableColumn id="1008" xr3:uid="{00000000-0010-0000-0000-0000F0030000}" name="Column986"/>
    <tableColumn id="1009" xr3:uid="{00000000-0010-0000-0000-0000F1030000}" name="Column987"/>
    <tableColumn id="1010" xr3:uid="{00000000-0010-0000-0000-0000F2030000}" name="Column988"/>
    <tableColumn id="1011" xr3:uid="{00000000-0010-0000-0000-0000F3030000}" name="Column989"/>
    <tableColumn id="1012" xr3:uid="{00000000-0010-0000-0000-0000F4030000}" name="Column990"/>
    <tableColumn id="1013" xr3:uid="{00000000-0010-0000-0000-0000F5030000}" name="Column991"/>
    <tableColumn id="1014" xr3:uid="{00000000-0010-0000-0000-0000F6030000}" name="Column992"/>
    <tableColumn id="1015" xr3:uid="{00000000-0010-0000-0000-0000F7030000}" name="Column993"/>
    <tableColumn id="1016" xr3:uid="{00000000-0010-0000-0000-0000F8030000}" name="Column994"/>
    <tableColumn id="1017" xr3:uid="{00000000-0010-0000-0000-0000F9030000}" name="Column995"/>
    <tableColumn id="1018" xr3:uid="{00000000-0010-0000-0000-0000FA030000}" name="Column996"/>
    <tableColumn id="1019" xr3:uid="{00000000-0010-0000-0000-0000FB030000}" name="Column997"/>
    <tableColumn id="1020" xr3:uid="{00000000-0010-0000-0000-0000FC030000}" name="Column998"/>
    <tableColumn id="1021" xr3:uid="{00000000-0010-0000-0000-0000FD030000}" name="Column999"/>
    <tableColumn id="1022" xr3:uid="{00000000-0010-0000-0000-0000FE030000}" name="Column1000"/>
    <tableColumn id="1023" xr3:uid="{00000000-0010-0000-0000-0000FF030000}" name="Column1001"/>
    <tableColumn id="1024" xr3:uid="{00000000-0010-0000-0000-000000040000}" name="Column100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80"/>
  <sheetViews>
    <sheetView tabSelected="1" topLeftCell="A364" workbookViewId="0">
      <selection activeCell="A250" sqref="A250"/>
    </sheetView>
  </sheetViews>
  <sheetFormatPr defaultColWidth="13" defaultRowHeight="17" customHeight="1"/>
  <cols>
    <col min="1" max="1" width="24.375" style="19" bestFit="1" customWidth="1"/>
    <col min="2" max="2" width="11.4375" style="3" customWidth="1"/>
    <col min="3" max="5" width="10.125" style="3" customWidth="1"/>
    <col min="6" max="6" width="10.125" style="4" customWidth="1"/>
    <col min="7" max="7" width="10.125" style="3" customWidth="1"/>
    <col min="8" max="13" width="8.625" style="4" customWidth="1"/>
    <col min="14" max="21" width="5.25" style="4" customWidth="1"/>
    <col min="22" max="22" width="9.625" style="4" customWidth="1"/>
    <col min="23" max="259" width="8.625" style="4" customWidth="1"/>
    <col min="260" max="1024" width="8.625" customWidth="1"/>
    <col min="1025" max="1025" width="13" customWidth="1"/>
  </cols>
  <sheetData>
    <row r="1" spans="1:1024" s="2" customFormat="1" ht="17" customHeight="1">
      <c r="A1" s="18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1" t="s">
        <v>20</v>
      </c>
      <c r="V1" s="1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  <c r="DV1" s="2" t="s">
        <v>125</v>
      </c>
      <c r="DW1" s="2" t="s">
        <v>126</v>
      </c>
      <c r="DX1" s="2" t="s">
        <v>127</v>
      </c>
      <c r="DY1" s="2" t="s">
        <v>128</v>
      </c>
      <c r="DZ1" s="2" t="s">
        <v>129</v>
      </c>
      <c r="EA1" s="2" t="s">
        <v>130</v>
      </c>
      <c r="EB1" s="2" t="s">
        <v>131</v>
      </c>
      <c r="EC1" s="2" t="s">
        <v>132</v>
      </c>
      <c r="ED1" s="2" t="s">
        <v>133</v>
      </c>
      <c r="EE1" s="2" t="s">
        <v>134</v>
      </c>
      <c r="EF1" s="2" t="s">
        <v>135</v>
      </c>
      <c r="EG1" s="2" t="s">
        <v>136</v>
      </c>
      <c r="EH1" s="2" t="s">
        <v>137</v>
      </c>
      <c r="EI1" s="2" t="s">
        <v>138</v>
      </c>
      <c r="EJ1" s="2" t="s">
        <v>139</v>
      </c>
      <c r="EK1" s="2" t="s">
        <v>140</v>
      </c>
      <c r="EL1" s="2" t="s">
        <v>141</v>
      </c>
      <c r="EM1" s="2" t="s">
        <v>142</v>
      </c>
      <c r="EN1" s="2" t="s">
        <v>143</v>
      </c>
      <c r="EO1" s="2" t="s">
        <v>144</v>
      </c>
      <c r="EP1" s="2" t="s">
        <v>145</v>
      </c>
      <c r="EQ1" s="2" t="s">
        <v>146</v>
      </c>
      <c r="ER1" s="2" t="s">
        <v>147</v>
      </c>
      <c r="ES1" s="2" t="s">
        <v>148</v>
      </c>
      <c r="ET1" s="2" t="s">
        <v>149</v>
      </c>
      <c r="EU1" s="2" t="s">
        <v>150</v>
      </c>
      <c r="EV1" s="2" t="s">
        <v>151</v>
      </c>
      <c r="EW1" s="2" t="s">
        <v>152</v>
      </c>
      <c r="EX1" s="2" t="s">
        <v>153</v>
      </c>
      <c r="EY1" s="2" t="s">
        <v>154</v>
      </c>
      <c r="EZ1" s="2" t="s">
        <v>155</v>
      </c>
      <c r="FA1" s="2" t="s">
        <v>156</v>
      </c>
      <c r="FB1" s="2" t="s">
        <v>157</v>
      </c>
      <c r="FC1" s="2" t="s">
        <v>158</v>
      </c>
      <c r="FD1" s="2" t="s">
        <v>159</v>
      </c>
      <c r="FE1" s="2" t="s">
        <v>160</v>
      </c>
      <c r="FF1" s="2" t="s">
        <v>161</v>
      </c>
      <c r="FG1" s="2" t="s">
        <v>162</v>
      </c>
      <c r="FH1" s="2" t="s">
        <v>163</v>
      </c>
      <c r="FI1" s="2" t="s">
        <v>164</v>
      </c>
      <c r="FJ1" s="2" t="s">
        <v>165</v>
      </c>
      <c r="FK1" s="2" t="s">
        <v>166</v>
      </c>
      <c r="FL1" s="2" t="s">
        <v>167</v>
      </c>
      <c r="FM1" s="2" t="s">
        <v>168</v>
      </c>
      <c r="FN1" s="2" t="s">
        <v>169</v>
      </c>
      <c r="FO1" s="2" t="s">
        <v>170</v>
      </c>
      <c r="FP1" s="2" t="s">
        <v>171</v>
      </c>
      <c r="FQ1" s="2" t="s">
        <v>172</v>
      </c>
      <c r="FR1" s="2" t="s">
        <v>173</v>
      </c>
      <c r="FS1" s="2" t="s">
        <v>174</v>
      </c>
      <c r="FT1" s="2" t="s">
        <v>175</v>
      </c>
      <c r="FU1" s="2" t="s">
        <v>176</v>
      </c>
      <c r="FV1" s="2" t="s">
        <v>177</v>
      </c>
      <c r="FW1" s="2" t="s">
        <v>178</v>
      </c>
      <c r="FX1" s="2" t="s">
        <v>179</v>
      </c>
      <c r="FY1" s="2" t="s">
        <v>180</v>
      </c>
      <c r="FZ1" s="2" t="s">
        <v>181</v>
      </c>
      <c r="GA1" s="2" t="s">
        <v>182</v>
      </c>
      <c r="GB1" s="2" t="s">
        <v>183</v>
      </c>
      <c r="GC1" s="2" t="s">
        <v>184</v>
      </c>
      <c r="GD1" s="2" t="s">
        <v>185</v>
      </c>
      <c r="GE1" s="2" t="s">
        <v>186</v>
      </c>
      <c r="GF1" s="2" t="s">
        <v>187</v>
      </c>
      <c r="GG1" s="2" t="s">
        <v>188</v>
      </c>
      <c r="GH1" s="2" t="s">
        <v>189</v>
      </c>
      <c r="GI1" s="2" t="s">
        <v>190</v>
      </c>
      <c r="GJ1" s="2" t="s">
        <v>191</v>
      </c>
      <c r="GK1" s="2" t="s">
        <v>192</v>
      </c>
      <c r="GL1" s="2" t="s">
        <v>193</v>
      </c>
      <c r="GM1" s="2" t="s">
        <v>194</v>
      </c>
      <c r="GN1" s="2" t="s">
        <v>195</v>
      </c>
      <c r="GO1" s="2" t="s">
        <v>196</v>
      </c>
      <c r="GP1" s="2" t="s">
        <v>197</v>
      </c>
      <c r="GQ1" s="2" t="s">
        <v>198</v>
      </c>
      <c r="GR1" s="2" t="s">
        <v>199</v>
      </c>
      <c r="GS1" s="2" t="s">
        <v>200</v>
      </c>
      <c r="GT1" s="2" t="s">
        <v>201</v>
      </c>
      <c r="GU1" s="2" t="s">
        <v>202</v>
      </c>
      <c r="GV1" s="2" t="s">
        <v>203</v>
      </c>
      <c r="GW1" s="2" t="s">
        <v>204</v>
      </c>
      <c r="GX1" s="2" t="s">
        <v>205</v>
      </c>
      <c r="GY1" s="2" t="s">
        <v>206</v>
      </c>
      <c r="GZ1" s="2" t="s">
        <v>207</v>
      </c>
      <c r="HA1" s="2" t="s">
        <v>208</v>
      </c>
      <c r="HB1" s="2" t="s">
        <v>209</v>
      </c>
      <c r="HC1" s="2" t="s">
        <v>210</v>
      </c>
      <c r="HD1" s="2" t="s">
        <v>211</v>
      </c>
      <c r="HE1" s="2" t="s">
        <v>212</v>
      </c>
      <c r="HF1" s="2" t="s">
        <v>213</v>
      </c>
      <c r="HG1" s="2" t="s">
        <v>214</v>
      </c>
      <c r="HH1" s="2" t="s">
        <v>215</v>
      </c>
      <c r="HI1" s="2" t="s">
        <v>216</v>
      </c>
      <c r="HJ1" s="2" t="s">
        <v>217</v>
      </c>
      <c r="HK1" s="2" t="s">
        <v>218</v>
      </c>
      <c r="HL1" s="2" t="s">
        <v>219</v>
      </c>
      <c r="HM1" s="2" t="s">
        <v>220</v>
      </c>
      <c r="HN1" s="2" t="s">
        <v>221</v>
      </c>
      <c r="HO1" s="2" t="s">
        <v>222</v>
      </c>
      <c r="HP1" s="2" t="s">
        <v>223</v>
      </c>
      <c r="HQ1" s="2" t="s">
        <v>224</v>
      </c>
      <c r="HR1" s="2" t="s">
        <v>225</v>
      </c>
      <c r="HS1" s="2" t="s">
        <v>226</v>
      </c>
      <c r="HT1" s="2" t="s">
        <v>227</v>
      </c>
      <c r="HU1" s="2" t="s">
        <v>228</v>
      </c>
      <c r="HV1" s="2" t="s">
        <v>229</v>
      </c>
      <c r="HW1" s="2" t="s">
        <v>230</v>
      </c>
      <c r="HX1" s="2" t="s">
        <v>231</v>
      </c>
      <c r="HY1" s="2" t="s">
        <v>232</v>
      </c>
      <c r="HZ1" s="2" t="s">
        <v>233</v>
      </c>
      <c r="IA1" s="2" t="s">
        <v>234</v>
      </c>
      <c r="IB1" s="2" t="s">
        <v>235</v>
      </c>
      <c r="IC1" s="2" t="s">
        <v>236</v>
      </c>
      <c r="ID1" s="2" t="s">
        <v>237</v>
      </c>
      <c r="IE1" s="2" t="s">
        <v>238</v>
      </c>
      <c r="IF1" s="2" t="s">
        <v>239</v>
      </c>
      <c r="IG1" s="2" t="s">
        <v>240</v>
      </c>
      <c r="IH1" s="2" t="s">
        <v>241</v>
      </c>
      <c r="II1" s="2" t="s">
        <v>242</v>
      </c>
      <c r="IJ1" s="2" t="s">
        <v>243</v>
      </c>
      <c r="IK1" s="2" t="s">
        <v>244</v>
      </c>
      <c r="IL1" s="2" t="s">
        <v>245</v>
      </c>
      <c r="IM1" s="2" t="s">
        <v>246</v>
      </c>
      <c r="IN1" s="2" t="s">
        <v>247</v>
      </c>
      <c r="IO1" s="2" t="s">
        <v>248</v>
      </c>
      <c r="IP1" s="2" t="s">
        <v>249</v>
      </c>
      <c r="IQ1" s="2" t="s">
        <v>250</v>
      </c>
      <c r="IR1" s="2" t="s">
        <v>251</v>
      </c>
      <c r="IS1" s="2" t="s">
        <v>252</v>
      </c>
      <c r="IT1" s="2" t="s">
        <v>253</v>
      </c>
      <c r="IU1" s="2" t="s">
        <v>254</v>
      </c>
      <c r="IV1" s="2" t="s">
        <v>255</v>
      </c>
      <c r="IW1" s="2" t="s">
        <v>256</v>
      </c>
      <c r="IX1" s="2" t="s">
        <v>257</v>
      </c>
      <c r="IY1" s="2" t="s">
        <v>258</v>
      </c>
      <c r="IZ1" s="2" t="s">
        <v>259</v>
      </c>
      <c r="JA1" s="2" t="s">
        <v>260</v>
      </c>
      <c r="JB1" s="2" t="s">
        <v>261</v>
      </c>
      <c r="JC1" s="2" t="s">
        <v>262</v>
      </c>
      <c r="JD1" s="2" t="s">
        <v>263</v>
      </c>
      <c r="JE1" s="2" t="s">
        <v>264</v>
      </c>
      <c r="JF1" s="2" t="s">
        <v>265</v>
      </c>
      <c r="JG1" s="2" t="s">
        <v>266</v>
      </c>
      <c r="JH1" s="2" t="s">
        <v>267</v>
      </c>
      <c r="JI1" s="2" t="s">
        <v>268</v>
      </c>
      <c r="JJ1" s="2" t="s">
        <v>269</v>
      </c>
      <c r="JK1" s="2" t="s">
        <v>270</v>
      </c>
      <c r="JL1" s="2" t="s">
        <v>271</v>
      </c>
      <c r="JM1" s="2" t="s">
        <v>272</v>
      </c>
      <c r="JN1" s="2" t="s">
        <v>273</v>
      </c>
      <c r="JO1" s="2" t="s">
        <v>274</v>
      </c>
      <c r="JP1" s="2" t="s">
        <v>275</v>
      </c>
      <c r="JQ1" s="2" t="s">
        <v>276</v>
      </c>
      <c r="JR1" s="2" t="s">
        <v>277</v>
      </c>
      <c r="JS1" s="2" t="s">
        <v>278</v>
      </c>
      <c r="JT1" s="2" t="s">
        <v>279</v>
      </c>
      <c r="JU1" s="2" t="s">
        <v>280</v>
      </c>
      <c r="JV1" s="2" t="s">
        <v>281</v>
      </c>
      <c r="JW1" s="2" t="s">
        <v>282</v>
      </c>
      <c r="JX1" s="2" t="s">
        <v>283</v>
      </c>
      <c r="JY1" s="2" t="s">
        <v>284</v>
      </c>
      <c r="JZ1" s="2" t="s">
        <v>285</v>
      </c>
      <c r="KA1" s="2" t="s">
        <v>286</v>
      </c>
      <c r="KB1" s="2" t="s">
        <v>287</v>
      </c>
      <c r="KC1" s="2" t="s">
        <v>288</v>
      </c>
      <c r="KD1" s="2" t="s">
        <v>289</v>
      </c>
      <c r="KE1" s="2" t="s">
        <v>290</v>
      </c>
      <c r="KF1" s="2" t="s">
        <v>291</v>
      </c>
      <c r="KG1" s="2" t="s">
        <v>292</v>
      </c>
      <c r="KH1" s="2" t="s">
        <v>293</v>
      </c>
      <c r="KI1" s="2" t="s">
        <v>294</v>
      </c>
      <c r="KJ1" s="2" t="s">
        <v>295</v>
      </c>
      <c r="KK1" s="2" t="s">
        <v>296</v>
      </c>
      <c r="KL1" s="2" t="s">
        <v>297</v>
      </c>
      <c r="KM1" s="2" t="s">
        <v>298</v>
      </c>
      <c r="KN1" s="2" t="s">
        <v>299</v>
      </c>
      <c r="KO1" s="2" t="s">
        <v>300</v>
      </c>
      <c r="KP1" s="2" t="s">
        <v>301</v>
      </c>
      <c r="KQ1" s="2" t="s">
        <v>302</v>
      </c>
      <c r="KR1" s="2" t="s">
        <v>303</v>
      </c>
      <c r="KS1" s="2" t="s">
        <v>304</v>
      </c>
      <c r="KT1" s="2" t="s">
        <v>305</v>
      </c>
      <c r="KU1" s="2" t="s">
        <v>306</v>
      </c>
      <c r="KV1" s="2" t="s">
        <v>307</v>
      </c>
      <c r="KW1" s="2" t="s">
        <v>308</v>
      </c>
      <c r="KX1" s="2" t="s">
        <v>309</v>
      </c>
      <c r="KY1" s="2" t="s">
        <v>310</v>
      </c>
      <c r="KZ1" s="2" t="s">
        <v>311</v>
      </c>
      <c r="LA1" s="2" t="s">
        <v>312</v>
      </c>
      <c r="LB1" s="2" t="s">
        <v>313</v>
      </c>
      <c r="LC1" s="2" t="s">
        <v>314</v>
      </c>
      <c r="LD1" s="2" t="s">
        <v>315</v>
      </c>
      <c r="LE1" s="2" t="s">
        <v>316</v>
      </c>
      <c r="LF1" s="2" t="s">
        <v>317</v>
      </c>
      <c r="LG1" s="2" t="s">
        <v>318</v>
      </c>
      <c r="LH1" s="2" t="s">
        <v>319</v>
      </c>
      <c r="LI1" s="2" t="s">
        <v>320</v>
      </c>
      <c r="LJ1" s="2" t="s">
        <v>321</v>
      </c>
      <c r="LK1" s="2" t="s">
        <v>322</v>
      </c>
      <c r="LL1" s="2" t="s">
        <v>323</v>
      </c>
      <c r="LM1" s="2" t="s">
        <v>324</v>
      </c>
      <c r="LN1" s="2" t="s">
        <v>325</v>
      </c>
      <c r="LO1" s="2" t="s">
        <v>326</v>
      </c>
      <c r="LP1" s="2" t="s">
        <v>327</v>
      </c>
      <c r="LQ1" s="2" t="s">
        <v>328</v>
      </c>
      <c r="LR1" s="2" t="s">
        <v>329</v>
      </c>
      <c r="LS1" s="2" t="s">
        <v>330</v>
      </c>
      <c r="LT1" s="2" t="s">
        <v>331</v>
      </c>
      <c r="LU1" s="2" t="s">
        <v>332</v>
      </c>
      <c r="LV1" s="2" t="s">
        <v>333</v>
      </c>
      <c r="LW1" s="2" t="s">
        <v>334</v>
      </c>
      <c r="LX1" s="2" t="s">
        <v>335</v>
      </c>
      <c r="LY1" s="2" t="s">
        <v>336</v>
      </c>
      <c r="LZ1" s="2" t="s">
        <v>337</v>
      </c>
      <c r="MA1" s="2" t="s">
        <v>338</v>
      </c>
      <c r="MB1" s="2" t="s">
        <v>339</v>
      </c>
      <c r="MC1" s="2" t="s">
        <v>340</v>
      </c>
      <c r="MD1" s="2" t="s">
        <v>341</v>
      </c>
      <c r="ME1" s="2" t="s">
        <v>342</v>
      </c>
      <c r="MF1" s="2" t="s">
        <v>343</v>
      </c>
      <c r="MG1" s="2" t="s">
        <v>344</v>
      </c>
      <c r="MH1" s="2" t="s">
        <v>345</v>
      </c>
      <c r="MI1" s="2" t="s">
        <v>346</v>
      </c>
      <c r="MJ1" s="2" t="s">
        <v>347</v>
      </c>
      <c r="MK1" s="2" t="s">
        <v>348</v>
      </c>
      <c r="ML1" s="2" t="s">
        <v>349</v>
      </c>
      <c r="MM1" s="2" t="s">
        <v>350</v>
      </c>
      <c r="MN1" s="2" t="s">
        <v>351</v>
      </c>
      <c r="MO1" s="2" t="s">
        <v>352</v>
      </c>
      <c r="MP1" s="2" t="s">
        <v>353</v>
      </c>
      <c r="MQ1" s="2" t="s">
        <v>354</v>
      </c>
      <c r="MR1" s="2" t="s">
        <v>355</v>
      </c>
      <c r="MS1" s="2" t="s">
        <v>356</v>
      </c>
      <c r="MT1" s="2" t="s">
        <v>357</v>
      </c>
      <c r="MU1" s="2" t="s">
        <v>358</v>
      </c>
      <c r="MV1" s="2" t="s">
        <v>359</v>
      </c>
      <c r="MW1" s="2" t="s">
        <v>360</v>
      </c>
      <c r="MX1" s="2" t="s">
        <v>361</v>
      </c>
      <c r="MY1" s="2" t="s">
        <v>362</v>
      </c>
      <c r="MZ1" s="2" t="s">
        <v>363</v>
      </c>
      <c r="NA1" s="2" t="s">
        <v>364</v>
      </c>
      <c r="NB1" s="2" t="s">
        <v>365</v>
      </c>
      <c r="NC1" s="2" t="s">
        <v>366</v>
      </c>
      <c r="ND1" s="2" t="s">
        <v>367</v>
      </c>
      <c r="NE1" s="2" t="s">
        <v>368</v>
      </c>
      <c r="NF1" s="2" t="s">
        <v>369</v>
      </c>
      <c r="NG1" s="2" t="s">
        <v>370</v>
      </c>
      <c r="NH1" s="2" t="s">
        <v>371</v>
      </c>
      <c r="NI1" s="2" t="s">
        <v>372</v>
      </c>
      <c r="NJ1" s="2" t="s">
        <v>373</v>
      </c>
      <c r="NK1" s="2" t="s">
        <v>374</v>
      </c>
      <c r="NL1" s="2" t="s">
        <v>375</v>
      </c>
      <c r="NM1" s="2" t="s">
        <v>376</v>
      </c>
      <c r="NN1" s="2" t="s">
        <v>377</v>
      </c>
      <c r="NO1" s="2" t="s">
        <v>378</v>
      </c>
      <c r="NP1" s="2" t="s">
        <v>379</v>
      </c>
      <c r="NQ1" s="2" t="s">
        <v>380</v>
      </c>
      <c r="NR1" s="2" t="s">
        <v>381</v>
      </c>
      <c r="NS1" s="2" t="s">
        <v>382</v>
      </c>
      <c r="NT1" s="2" t="s">
        <v>383</v>
      </c>
      <c r="NU1" s="2" t="s">
        <v>384</v>
      </c>
      <c r="NV1" s="2" t="s">
        <v>385</v>
      </c>
      <c r="NW1" s="2" t="s">
        <v>386</v>
      </c>
      <c r="NX1" s="2" t="s">
        <v>387</v>
      </c>
      <c r="NY1" s="2" t="s">
        <v>388</v>
      </c>
      <c r="NZ1" s="2" t="s">
        <v>389</v>
      </c>
      <c r="OA1" s="2" t="s">
        <v>390</v>
      </c>
      <c r="OB1" s="2" t="s">
        <v>391</v>
      </c>
      <c r="OC1" s="2" t="s">
        <v>392</v>
      </c>
      <c r="OD1" s="2" t="s">
        <v>393</v>
      </c>
      <c r="OE1" s="2" t="s">
        <v>394</v>
      </c>
      <c r="OF1" s="2" t="s">
        <v>395</v>
      </c>
      <c r="OG1" s="2" t="s">
        <v>396</v>
      </c>
      <c r="OH1" s="2" t="s">
        <v>397</v>
      </c>
      <c r="OI1" s="2" t="s">
        <v>398</v>
      </c>
      <c r="OJ1" s="2" t="s">
        <v>399</v>
      </c>
      <c r="OK1" s="2" t="s">
        <v>400</v>
      </c>
      <c r="OL1" s="2" t="s">
        <v>401</v>
      </c>
      <c r="OM1" s="2" t="s">
        <v>402</v>
      </c>
      <c r="ON1" s="2" t="s">
        <v>403</v>
      </c>
      <c r="OO1" s="2" t="s">
        <v>404</v>
      </c>
      <c r="OP1" s="2" t="s">
        <v>405</v>
      </c>
      <c r="OQ1" s="2" t="s">
        <v>406</v>
      </c>
      <c r="OR1" s="2" t="s">
        <v>407</v>
      </c>
      <c r="OS1" s="2" t="s">
        <v>408</v>
      </c>
      <c r="OT1" s="2" t="s">
        <v>409</v>
      </c>
      <c r="OU1" s="2" t="s">
        <v>410</v>
      </c>
      <c r="OV1" s="2" t="s">
        <v>411</v>
      </c>
      <c r="OW1" s="2" t="s">
        <v>412</v>
      </c>
      <c r="OX1" s="2" t="s">
        <v>413</v>
      </c>
      <c r="OY1" s="2" t="s">
        <v>414</v>
      </c>
      <c r="OZ1" s="2" t="s">
        <v>415</v>
      </c>
      <c r="PA1" s="2" t="s">
        <v>416</v>
      </c>
      <c r="PB1" s="2" t="s">
        <v>417</v>
      </c>
      <c r="PC1" s="2" t="s">
        <v>418</v>
      </c>
      <c r="PD1" s="2" t="s">
        <v>419</v>
      </c>
      <c r="PE1" s="2" t="s">
        <v>420</v>
      </c>
      <c r="PF1" s="2" t="s">
        <v>421</v>
      </c>
      <c r="PG1" s="2" t="s">
        <v>422</v>
      </c>
      <c r="PH1" s="2" t="s">
        <v>423</v>
      </c>
      <c r="PI1" s="2" t="s">
        <v>424</v>
      </c>
      <c r="PJ1" s="2" t="s">
        <v>425</v>
      </c>
      <c r="PK1" s="2" t="s">
        <v>426</v>
      </c>
      <c r="PL1" s="2" t="s">
        <v>427</v>
      </c>
      <c r="PM1" s="2" t="s">
        <v>428</v>
      </c>
      <c r="PN1" s="2" t="s">
        <v>429</v>
      </c>
      <c r="PO1" s="2" t="s">
        <v>430</v>
      </c>
      <c r="PP1" s="2" t="s">
        <v>431</v>
      </c>
      <c r="PQ1" s="2" t="s">
        <v>432</v>
      </c>
      <c r="PR1" s="2" t="s">
        <v>433</v>
      </c>
      <c r="PS1" s="2" t="s">
        <v>434</v>
      </c>
      <c r="PT1" s="2" t="s">
        <v>435</v>
      </c>
      <c r="PU1" s="2" t="s">
        <v>436</v>
      </c>
      <c r="PV1" s="2" t="s">
        <v>437</v>
      </c>
      <c r="PW1" s="2" t="s">
        <v>438</v>
      </c>
      <c r="PX1" s="2" t="s">
        <v>439</v>
      </c>
      <c r="PY1" s="2" t="s">
        <v>440</v>
      </c>
      <c r="PZ1" s="2" t="s">
        <v>441</v>
      </c>
      <c r="QA1" s="2" t="s">
        <v>442</v>
      </c>
      <c r="QB1" s="2" t="s">
        <v>443</v>
      </c>
      <c r="QC1" s="2" t="s">
        <v>444</v>
      </c>
      <c r="QD1" s="2" t="s">
        <v>445</v>
      </c>
      <c r="QE1" s="2" t="s">
        <v>446</v>
      </c>
      <c r="QF1" s="2" t="s">
        <v>447</v>
      </c>
      <c r="QG1" s="2" t="s">
        <v>448</v>
      </c>
      <c r="QH1" s="2" t="s">
        <v>449</v>
      </c>
      <c r="QI1" s="2" t="s">
        <v>450</v>
      </c>
      <c r="QJ1" s="2" t="s">
        <v>451</v>
      </c>
      <c r="QK1" s="2" t="s">
        <v>452</v>
      </c>
      <c r="QL1" s="2" t="s">
        <v>453</v>
      </c>
      <c r="QM1" s="2" t="s">
        <v>454</v>
      </c>
      <c r="QN1" s="2" t="s">
        <v>455</v>
      </c>
      <c r="QO1" s="2" t="s">
        <v>456</v>
      </c>
      <c r="QP1" s="2" t="s">
        <v>457</v>
      </c>
      <c r="QQ1" s="2" t="s">
        <v>458</v>
      </c>
      <c r="QR1" s="2" t="s">
        <v>459</v>
      </c>
      <c r="QS1" s="2" t="s">
        <v>460</v>
      </c>
      <c r="QT1" s="2" t="s">
        <v>461</v>
      </c>
      <c r="QU1" s="2" t="s">
        <v>462</v>
      </c>
      <c r="QV1" s="2" t="s">
        <v>463</v>
      </c>
      <c r="QW1" s="2" t="s">
        <v>464</v>
      </c>
      <c r="QX1" s="2" t="s">
        <v>465</v>
      </c>
      <c r="QY1" s="2" t="s">
        <v>466</v>
      </c>
      <c r="QZ1" s="2" t="s">
        <v>467</v>
      </c>
      <c r="RA1" s="2" t="s">
        <v>468</v>
      </c>
      <c r="RB1" s="2" t="s">
        <v>469</v>
      </c>
      <c r="RC1" s="2" t="s">
        <v>470</v>
      </c>
      <c r="RD1" s="2" t="s">
        <v>471</v>
      </c>
      <c r="RE1" s="2" t="s">
        <v>472</v>
      </c>
      <c r="RF1" s="2" t="s">
        <v>473</v>
      </c>
      <c r="RG1" s="2" t="s">
        <v>474</v>
      </c>
      <c r="RH1" s="2" t="s">
        <v>475</v>
      </c>
      <c r="RI1" s="2" t="s">
        <v>476</v>
      </c>
      <c r="RJ1" s="2" t="s">
        <v>477</v>
      </c>
      <c r="RK1" s="2" t="s">
        <v>478</v>
      </c>
      <c r="RL1" s="2" t="s">
        <v>479</v>
      </c>
      <c r="RM1" s="2" t="s">
        <v>480</v>
      </c>
      <c r="RN1" s="2" t="s">
        <v>481</v>
      </c>
      <c r="RO1" s="2" t="s">
        <v>482</v>
      </c>
      <c r="RP1" s="2" t="s">
        <v>483</v>
      </c>
      <c r="RQ1" s="2" t="s">
        <v>484</v>
      </c>
      <c r="RR1" s="2" t="s">
        <v>485</v>
      </c>
      <c r="RS1" s="2" t="s">
        <v>486</v>
      </c>
      <c r="RT1" s="2" t="s">
        <v>487</v>
      </c>
      <c r="RU1" s="2" t="s">
        <v>488</v>
      </c>
      <c r="RV1" s="2" t="s">
        <v>489</v>
      </c>
      <c r="RW1" s="2" t="s">
        <v>490</v>
      </c>
      <c r="RX1" s="2" t="s">
        <v>491</v>
      </c>
      <c r="RY1" s="2" t="s">
        <v>492</v>
      </c>
      <c r="RZ1" s="2" t="s">
        <v>493</v>
      </c>
      <c r="SA1" s="2" t="s">
        <v>494</v>
      </c>
      <c r="SB1" s="2" t="s">
        <v>495</v>
      </c>
      <c r="SC1" s="2" t="s">
        <v>496</v>
      </c>
      <c r="SD1" s="2" t="s">
        <v>497</v>
      </c>
      <c r="SE1" s="2" t="s">
        <v>498</v>
      </c>
      <c r="SF1" s="2" t="s">
        <v>499</v>
      </c>
      <c r="SG1" s="2" t="s">
        <v>500</v>
      </c>
      <c r="SH1" s="2" t="s">
        <v>501</v>
      </c>
      <c r="SI1" s="2" t="s">
        <v>502</v>
      </c>
      <c r="SJ1" s="2" t="s">
        <v>503</v>
      </c>
      <c r="SK1" s="2" t="s">
        <v>504</v>
      </c>
      <c r="SL1" s="2" t="s">
        <v>505</v>
      </c>
      <c r="SM1" s="2" t="s">
        <v>506</v>
      </c>
      <c r="SN1" s="2" t="s">
        <v>507</v>
      </c>
      <c r="SO1" s="2" t="s">
        <v>508</v>
      </c>
      <c r="SP1" s="2" t="s">
        <v>509</v>
      </c>
      <c r="SQ1" s="2" t="s">
        <v>510</v>
      </c>
      <c r="SR1" s="2" t="s">
        <v>511</v>
      </c>
      <c r="SS1" s="2" t="s">
        <v>512</v>
      </c>
      <c r="ST1" s="2" t="s">
        <v>513</v>
      </c>
      <c r="SU1" s="2" t="s">
        <v>514</v>
      </c>
      <c r="SV1" s="2" t="s">
        <v>515</v>
      </c>
      <c r="SW1" s="2" t="s">
        <v>516</v>
      </c>
      <c r="SX1" s="2" t="s">
        <v>517</v>
      </c>
      <c r="SY1" s="2" t="s">
        <v>518</v>
      </c>
      <c r="SZ1" s="2" t="s">
        <v>519</v>
      </c>
      <c r="TA1" s="2" t="s">
        <v>520</v>
      </c>
      <c r="TB1" s="2" t="s">
        <v>521</v>
      </c>
      <c r="TC1" s="2" t="s">
        <v>522</v>
      </c>
      <c r="TD1" s="2" t="s">
        <v>523</v>
      </c>
      <c r="TE1" s="2" t="s">
        <v>524</v>
      </c>
      <c r="TF1" s="2" t="s">
        <v>525</v>
      </c>
      <c r="TG1" s="2" t="s">
        <v>526</v>
      </c>
      <c r="TH1" s="2" t="s">
        <v>527</v>
      </c>
      <c r="TI1" s="2" t="s">
        <v>528</v>
      </c>
      <c r="TJ1" s="2" t="s">
        <v>529</v>
      </c>
      <c r="TK1" s="2" t="s">
        <v>530</v>
      </c>
      <c r="TL1" s="2" t="s">
        <v>531</v>
      </c>
      <c r="TM1" s="2" t="s">
        <v>532</v>
      </c>
      <c r="TN1" s="2" t="s">
        <v>533</v>
      </c>
      <c r="TO1" s="2" t="s">
        <v>534</v>
      </c>
      <c r="TP1" s="2" t="s">
        <v>535</v>
      </c>
      <c r="TQ1" s="2" t="s">
        <v>536</v>
      </c>
      <c r="TR1" s="2" t="s">
        <v>537</v>
      </c>
      <c r="TS1" s="2" t="s">
        <v>538</v>
      </c>
      <c r="TT1" s="2" t="s">
        <v>539</v>
      </c>
      <c r="TU1" s="2" t="s">
        <v>540</v>
      </c>
      <c r="TV1" s="2" t="s">
        <v>541</v>
      </c>
      <c r="TW1" s="2" t="s">
        <v>542</v>
      </c>
      <c r="TX1" s="2" t="s">
        <v>543</v>
      </c>
      <c r="TY1" s="2" t="s">
        <v>544</v>
      </c>
      <c r="TZ1" s="2" t="s">
        <v>545</v>
      </c>
      <c r="UA1" s="2" t="s">
        <v>546</v>
      </c>
      <c r="UB1" s="2" t="s">
        <v>547</v>
      </c>
      <c r="UC1" s="2" t="s">
        <v>548</v>
      </c>
      <c r="UD1" s="2" t="s">
        <v>549</v>
      </c>
      <c r="UE1" s="2" t="s">
        <v>550</v>
      </c>
      <c r="UF1" s="2" t="s">
        <v>551</v>
      </c>
      <c r="UG1" s="2" t="s">
        <v>552</v>
      </c>
      <c r="UH1" s="2" t="s">
        <v>553</v>
      </c>
      <c r="UI1" s="2" t="s">
        <v>554</v>
      </c>
      <c r="UJ1" s="2" t="s">
        <v>555</v>
      </c>
      <c r="UK1" s="2" t="s">
        <v>556</v>
      </c>
      <c r="UL1" s="2" t="s">
        <v>557</v>
      </c>
      <c r="UM1" s="2" t="s">
        <v>558</v>
      </c>
      <c r="UN1" s="2" t="s">
        <v>559</v>
      </c>
      <c r="UO1" s="2" t="s">
        <v>560</v>
      </c>
      <c r="UP1" s="2" t="s">
        <v>561</v>
      </c>
      <c r="UQ1" s="2" t="s">
        <v>562</v>
      </c>
      <c r="UR1" s="2" t="s">
        <v>563</v>
      </c>
      <c r="US1" s="2" t="s">
        <v>564</v>
      </c>
      <c r="UT1" s="2" t="s">
        <v>565</v>
      </c>
      <c r="UU1" s="2" t="s">
        <v>566</v>
      </c>
      <c r="UV1" s="2" t="s">
        <v>567</v>
      </c>
      <c r="UW1" s="2" t="s">
        <v>568</v>
      </c>
      <c r="UX1" s="2" t="s">
        <v>569</v>
      </c>
      <c r="UY1" s="2" t="s">
        <v>570</v>
      </c>
      <c r="UZ1" s="2" t="s">
        <v>571</v>
      </c>
      <c r="VA1" s="2" t="s">
        <v>572</v>
      </c>
      <c r="VB1" s="2" t="s">
        <v>573</v>
      </c>
      <c r="VC1" s="2" t="s">
        <v>574</v>
      </c>
      <c r="VD1" s="2" t="s">
        <v>575</v>
      </c>
      <c r="VE1" s="2" t="s">
        <v>576</v>
      </c>
      <c r="VF1" s="2" t="s">
        <v>577</v>
      </c>
      <c r="VG1" s="2" t="s">
        <v>578</v>
      </c>
      <c r="VH1" s="2" t="s">
        <v>579</v>
      </c>
      <c r="VI1" s="2" t="s">
        <v>580</v>
      </c>
      <c r="VJ1" s="2" t="s">
        <v>581</v>
      </c>
      <c r="VK1" s="2" t="s">
        <v>582</v>
      </c>
      <c r="VL1" s="2" t="s">
        <v>583</v>
      </c>
      <c r="VM1" s="2" t="s">
        <v>584</v>
      </c>
      <c r="VN1" s="2" t="s">
        <v>585</v>
      </c>
      <c r="VO1" s="2" t="s">
        <v>586</v>
      </c>
      <c r="VP1" s="2" t="s">
        <v>587</v>
      </c>
      <c r="VQ1" s="2" t="s">
        <v>588</v>
      </c>
      <c r="VR1" s="2" t="s">
        <v>589</v>
      </c>
      <c r="VS1" s="2" t="s">
        <v>590</v>
      </c>
      <c r="VT1" s="2" t="s">
        <v>591</v>
      </c>
      <c r="VU1" s="2" t="s">
        <v>592</v>
      </c>
      <c r="VV1" s="2" t="s">
        <v>593</v>
      </c>
      <c r="VW1" s="2" t="s">
        <v>594</v>
      </c>
      <c r="VX1" s="2" t="s">
        <v>595</v>
      </c>
      <c r="VY1" s="2" t="s">
        <v>596</v>
      </c>
      <c r="VZ1" s="2" t="s">
        <v>597</v>
      </c>
      <c r="WA1" s="2" t="s">
        <v>598</v>
      </c>
      <c r="WB1" s="2" t="s">
        <v>599</v>
      </c>
      <c r="WC1" s="2" t="s">
        <v>600</v>
      </c>
      <c r="WD1" s="2" t="s">
        <v>601</v>
      </c>
      <c r="WE1" s="2" t="s">
        <v>602</v>
      </c>
      <c r="WF1" s="2" t="s">
        <v>603</v>
      </c>
      <c r="WG1" s="2" t="s">
        <v>604</v>
      </c>
      <c r="WH1" s="2" t="s">
        <v>605</v>
      </c>
      <c r="WI1" s="2" t="s">
        <v>606</v>
      </c>
      <c r="WJ1" s="2" t="s">
        <v>607</v>
      </c>
      <c r="WK1" s="2" t="s">
        <v>608</v>
      </c>
      <c r="WL1" s="2" t="s">
        <v>609</v>
      </c>
      <c r="WM1" s="2" t="s">
        <v>610</v>
      </c>
      <c r="WN1" s="2" t="s">
        <v>611</v>
      </c>
      <c r="WO1" s="2" t="s">
        <v>612</v>
      </c>
      <c r="WP1" s="2" t="s">
        <v>613</v>
      </c>
      <c r="WQ1" s="2" t="s">
        <v>614</v>
      </c>
      <c r="WR1" s="2" t="s">
        <v>615</v>
      </c>
      <c r="WS1" s="2" t="s">
        <v>616</v>
      </c>
      <c r="WT1" s="2" t="s">
        <v>617</v>
      </c>
      <c r="WU1" s="2" t="s">
        <v>618</v>
      </c>
      <c r="WV1" s="2" t="s">
        <v>619</v>
      </c>
      <c r="WW1" s="2" t="s">
        <v>620</v>
      </c>
      <c r="WX1" s="2" t="s">
        <v>621</v>
      </c>
      <c r="WY1" s="2" t="s">
        <v>622</v>
      </c>
      <c r="WZ1" s="2" t="s">
        <v>623</v>
      </c>
      <c r="XA1" s="2" t="s">
        <v>624</v>
      </c>
      <c r="XB1" s="2" t="s">
        <v>625</v>
      </c>
      <c r="XC1" s="2" t="s">
        <v>626</v>
      </c>
      <c r="XD1" s="2" t="s">
        <v>627</v>
      </c>
      <c r="XE1" s="2" t="s">
        <v>628</v>
      </c>
      <c r="XF1" s="2" t="s">
        <v>629</v>
      </c>
      <c r="XG1" s="2" t="s">
        <v>630</v>
      </c>
      <c r="XH1" s="2" t="s">
        <v>631</v>
      </c>
      <c r="XI1" s="2" t="s">
        <v>632</v>
      </c>
      <c r="XJ1" s="2" t="s">
        <v>633</v>
      </c>
      <c r="XK1" s="2" t="s">
        <v>634</v>
      </c>
      <c r="XL1" s="2" t="s">
        <v>635</v>
      </c>
      <c r="XM1" s="2" t="s">
        <v>636</v>
      </c>
      <c r="XN1" s="2" t="s">
        <v>637</v>
      </c>
      <c r="XO1" s="2" t="s">
        <v>638</v>
      </c>
      <c r="XP1" s="2" t="s">
        <v>639</v>
      </c>
      <c r="XQ1" s="2" t="s">
        <v>640</v>
      </c>
      <c r="XR1" s="2" t="s">
        <v>641</v>
      </c>
      <c r="XS1" s="2" t="s">
        <v>642</v>
      </c>
      <c r="XT1" s="2" t="s">
        <v>643</v>
      </c>
      <c r="XU1" s="2" t="s">
        <v>644</v>
      </c>
      <c r="XV1" s="2" t="s">
        <v>645</v>
      </c>
      <c r="XW1" s="2" t="s">
        <v>646</v>
      </c>
      <c r="XX1" s="2" t="s">
        <v>647</v>
      </c>
      <c r="XY1" s="2" t="s">
        <v>648</v>
      </c>
      <c r="XZ1" s="2" t="s">
        <v>649</v>
      </c>
      <c r="YA1" s="2" t="s">
        <v>650</v>
      </c>
      <c r="YB1" s="2" t="s">
        <v>651</v>
      </c>
      <c r="YC1" s="2" t="s">
        <v>652</v>
      </c>
      <c r="YD1" s="2" t="s">
        <v>653</v>
      </c>
      <c r="YE1" s="2" t="s">
        <v>654</v>
      </c>
      <c r="YF1" s="2" t="s">
        <v>655</v>
      </c>
      <c r="YG1" s="2" t="s">
        <v>656</v>
      </c>
      <c r="YH1" s="2" t="s">
        <v>657</v>
      </c>
      <c r="YI1" s="2" t="s">
        <v>658</v>
      </c>
      <c r="YJ1" s="2" t="s">
        <v>659</v>
      </c>
      <c r="YK1" s="2" t="s">
        <v>660</v>
      </c>
      <c r="YL1" s="2" t="s">
        <v>661</v>
      </c>
      <c r="YM1" s="2" t="s">
        <v>662</v>
      </c>
      <c r="YN1" s="2" t="s">
        <v>663</v>
      </c>
      <c r="YO1" s="2" t="s">
        <v>664</v>
      </c>
      <c r="YP1" s="2" t="s">
        <v>665</v>
      </c>
      <c r="YQ1" s="2" t="s">
        <v>666</v>
      </c>
      <c r="YR1" s="2" t="s">
        <v>667</v>
      </c>
      <c r="YS1" s="2" t="s">
        <v>668</v>
      </c>
      <c r="YT1" s="2" t="s">
        <v>669</v>
      </c>
      <c r="YU1" s="2" t="s">
        <v>670</v>
      </c>
      <c r="YV1" s="2" t="s">
        <v>671</v>
      </c>
      <c r="YW1" s="2" t="s">
        <v>672</v>
      </c>
      <c r="YX1" s="2" t="s">
        <v>673</v>
      </c>
      <c r="YY1" s="2" t="s">
        <v>674</v>
      </c>
      <c r="YZ1" s="2" t="s">
        <v>675</v>
      </c>
      <c r="ZA1" s="2" t="s">
        <v>676</v>
      </c>
      <c r="ZB1" s="2" t="s">
        <v>677</v>
      </c>
      <c r="ZC1" s="2" t="s">
        <v>678</v>
      </c>
      <c r="ZD1" s="2" t="s">
        <v>679</v>
      </c>
      <c r="ZE1" s="2" t="s">
        <v>680</v>
      </c>
      <c r="ZF1" s="2" t="s">
        <v>681</v>
      </c>
      <c r="ZG1" s="2" t="s">
        <v>682</v>
      </c>
      <c r="ZH1" s="2" t="s">
        <v>683</v>
      </c>
      <c r="ZI1" s="2" t="s">
        <v>684</v>
      </c>
      <c r="ZJ1" s="2" t="s">
        <v>685</v>
      </c>
      <c r="ZK1" s="2" t="s">
        <v>686</v>
      </c>
      <c r="ZL1" s="2" t="s">
        <v>687</v>
      </c>
      <c r="ZM1" s="2" t="s">
        <v>688</v>
      </c>
      <c r="ZN1" s="2" t="s">
        <v>689</v>
      </c>
      <c r="ZO1" s="2" t="s">
        <v>690</v>
      </c>
      <c r="ZP1" s="2" t="s">
        <v>691</v>
      </c>
      <c r="ZQ1" s="2" t="s">
        <v>692</v>
      </c>
      <c r="ZR1" s="2" t="s">
        <v>693</v>
      </c>
      <c r="ZS1" s="2" t="s">
        <v>694</v>
      </c>
      <c r="ZT1" s="2" t="s">
        <v>695</v>
      </c>
      <c r="ZU1" s="2" t="s">
        <v>696</v>
      </c>
      <c r="ZV1" s="2" t="s">
        <v>697</v>
      </c>
      <c r="ZW1" s="2" t="s">
        <v>698</v>
      </c>
      <c r="ZX1" s="2" t="s">
        <v>699</v>
      </c>
      <c r="ZY1" s="2" t="s">
        <v>700</v>
      </c>
      <c r="ZZ1" s="2" t="s">
        <v>701</v>
      </c>
      <c r="AAA1" s="2" t="s">
        <v>702</v>
      </c>
      <c r="AAB1" s="2" t="s">
        <v>703</v>
      </c>
      <c r="AAC1" s="2" t="s">
        <v>704</v>
      </c>
      <c r="AAD1" s="2" t="s">
        <v>705</v>
      </c>
      <c r="AAE1" s="2" t="s">
        <v>706</v>
      </c>
      <c r="AAF1" s="2" t="s">
        <v>707</v>
      </c>
      <c r="AAG1" s="2" t="s">
        <v>708</v>
      </c>
      <c r="AAH1" s="2" t="s">
        <v>709</v>
      </c>
      <c r="AAI1" s="2" t="s">
        <v>710</v>
      </c>
      <c r="AAJ1" s="2" t="s">
        <v>711</v>
      </c>
      <c r="AAK1" s="2" t="s">
        <v>712</v>
      </c>
      <c r="AAL1" s="2" t="s">
        <v>713</v>
      </c>
      <c r="AAM1" s="2" t="s">
        <v>714</v>
      </c>
      <c r="AAN1" s="2" t="s">
        <v>715</v>
      </c>
      <c r="AAO1" s="2" t="s">
        <v>716</v>
      </c>
      <c r="AAP1" s="2" t="s">
        <v>717</v>
      </c>
      <c r="AAQ1" s="2" t="s">
        <v>718</v>
      </c>
      <c r="AAR1" s="2" t="s">
        <v>719</v>
      </c>
      <c r="AAS1" s="2" t="s">
        <v>720</v>
      </c>
      <c r="AAT1" s="2" t="s">
        <v>721</v>
      </c>
      <c r="AAU1" s="2" t="s">
        <v>722</v>
      </c>
      <c r="AAV1" s="2" t="s">
        <v>723</v>
      </c>
      <c r="AAW1" s="2" t="s">
        <v>724</v>
      </c>
      <c r="AAX1" s="2" t="s">
        <v>725</v>
      </c>
      <c r="AAY1" s="2" t="s">
        <v>726</v>
      </c>
      <c r="AAZ1" s="2" t="s">
        <v>727</v>
      </c>
      <c r="ABA1" s="2" t="s">
        <v>728</v>
      </c>
      <c r="ABB1" s="2" t="s">
        <v>729</v>
      </c>
      <c r="ABC1" s="2" t="s">
        <v>730</v>
      </c>
      <c r="ABD1" s="2" t="s">
        <v>731</v>
      </c>
      <c r="ABE1" s="2" t="s">
        <v>732</v>
      </c>
      <c r="ABF1" s="2" t="s">
        <v>733</v>
      </c>
      <c r="ABG1" s="2" t="s">
        <v>734</v>
      </c>
      <c r="ABH1" s="2" t="s">
        <v>735</v>
      </c>
      <c r="ABI1" s="2" t="s">
        <v>736</v>
      </c>
      <c r="ABJ1" s="2" t="s">
        <v>737</v>
      </c>
      <c r="ABK1" s="2" t="s">
        <v>738</v>
      </c>
      <c r="ABL1" s="2" t="s">
        <v>739</v>
      </c>
      <c r="ABM1" s="2" t="s">
        <v>740</v>
      </c>
      <c r="ABN1" s="2" t="s">
        <v>741</v>
      </c>
      <c r="ABO1" s="2" t="s">
        <v>742</v>
      </c>
      <c r="ABP1" s="2" t="s">
        <v>743</v>
      </c>
      <c r="ABQ1" s="2" t="s">
        <v>744</v>
      </c>
      <c r="ABR1" s="2" t="s">
        <v>745</v>
      </c>
      <c r="ABS1" s="2" t="s">
        <v>746</v>
      </c>
      <c r="ABT1" s="2" t="s">
        <v>747</v>
      </c>
      <c r="ABU1" s="2" t="s">
        <v>748</v>
      </c>
      <c r="ABV1" s="2" t="s">
        <v>749</v>
      </c>
      <c r="ABW1" s="2" t="s">
        <v>750</v>
      </c>
      <c r="ABX1" s="2" t="s">
        <v>751</v>
      </c>
      <c r="ABY1" s="2" t="s">
        <v>752</v>
      </c>
      <c r="ABZ1" s="2" t="s">
        <v>753</v>
      </c>
      <c r="ACA1" s="2" t="s">
        <v>754</v>
      </c>
      <c r="ACB1" s="2" t="s">
        <v>755</v>
      </c>
      <c r="ACC1" s="2" t="s">
        <v>756</v>
      </c>
      <c r="ACD1" s="2" t="s">
        <v>757</v>
      </c>
      <c r="ACE1" s="2" t="s">
        <v>758</v>
      </c>
      <c r="ACF1" s="2" t="s">
        <v>759</v>
      </c>
      <c r="ACG1" s="2" t="s">
        <v>760</v>
      </c>
      <c r="ACH1" s="2" t="s">
        <v>761</v>
      </c>
      <c r="ACI1" s="2" t="s">
        <v>762</v>
      </c>
      <c r="ACJ1" s="2" t="s">
        <v>763</v>
      </c>
      <c r="ACK1" s="2" t="s">
        <v>764</v>
      </c>
      <c r="ACL1" s="2" t="s">
        <v>765</v>
      </c>
      <c r="ACM1" s="2" t="s">
        <v>766</v>
      </c>
      <c r="ACN1" s="2" t="s">
        <v>767</v>
      </c>
      <c r="ACO1" s="2" t="s">
        <v>768</v>
      </c>
      <c r="ACP1" s="2" t="s">
        <v>769</v>
      </c>
      <c r="ACQ1" s="2" t="s">
        <v>770</v>
      </c>
      <c r="ACR1" s="2" t="s">
        <v>771</v>
      </c>
      <c r="ACS1" s="2" t="s">
        <v>772</v>
      </c>
      <c r="ACT1" s="2" t="s">
        <v>773</v>
      </c>
      <c r="ACU1" s="2" t="s">
        <v>774</v>
      </c>
      <c r="ACV1" s="2" t="s">
        <v>775</v>
      </c>
      <c r="ACW1" s="2" t="s">
        <v>776</v>
      </c>
      <c r="ACX1" s="2" t="s">
        <v>777</v>
      </c>
      <c r="ACY1" s="2" t="s">
        <v>778</v>
      </c>
      <c r="ACZ1" s="2" t="s">
        <v>779</v>
      </c>
      <c r="ADA1" s="2" t="s">
        <v>780</v>
      </c>
      <c r="ADB1" s="2" t="s">
        <v>781</v>
      </c>
      <c r="ADC1" s="2" t="s">
        <v>782</v>
      </c>
      <c r="ADD1" s="2" t="s">
        <v>783</v>
      </c>
      <c r="ADE1" s="2" t="s">
        <v>784</v>
      </c>
      <c r="ADF1" s="2" t="s">
        <v>785</v>
      </c>
      <c r="ADG1" s="2" t="s">
        <v>786</v>
      </c>
      <c r="ADH1" s="2" t="s">
        <v>787</v>
      </c>
      <c r="ADI1" s="2" t="s">
        <v>788</v>
      </c>
      <c r="ADJ1" s="2" t="s">
        <v>789</v>
      </c>
      <c r="ADK1" s="2" t="s">
        <v>790</v>
      </c>
      <c r="ADL1" s="2" t="s">
        <v>791</v>
      </c>
      <c r="ADM1" s="2" t="s">
        <v>792</v>
      </c>
      <c r="ADN1" s="2" t="s">
        <v>793</v>
      </c>
      <c r="ADO1" s="2" t="s">
        <v>794</v>
      </c>
      <c r="ADP1" s="2" t="s">
        <v>795</v>
      </c>
      <c r="ADQ1" s="2" t="s">
        <v>796</v>
      </c>
      <c r="ADR1" s="2" t="s">
        <v>797</v>
      </c>
      <c r="ADS1" s="2" t="s">
        <v>798</v>
      </c>
      <c r="ADT1" s="2" t="s">
        <v>799</v>
      </c>
      <c r="ADU1" s="2" t="s">
        <v>800</v>
      </c>
      <c r="ADV1" s="2" t="s">
        <v>801</v>
      </c>
      <c r="ADW1" s="2" t="s">
        <v>802</v>
      </c>
      <c r="ADX1" s="2" t="s">
        <v>803</v>
      </c>
      <c r="ADY1" s="2" t="s">
        <v>804</v>
      </c>
      <c r="ADZ1" s="2" t="s">
        <v>805</v>
      </c>
      <c r="AEA1" s="2" t="s">
        <v>806</v>
      </c>
      <c r="AEB1" s="2" t="s">
        <v>807</v>
      </c>
      <c r="AEC1" s="2" t="s">
        <v>808</v>
      </c>
      <c r="AED1" s="2" t="s">
        <v>809</v>
      </c>
      <c r="AEE1" s="2" t="s">
        <v>810</v>
      </c>
      <c r="AEF1" s="2" t="s">
        <v>811</v>
      </c>
      <c r="AEG1" s="2" t="s">
        <v>812</v>
      </c>
      <c r="AEH1" s="2" t="s">
        <v>813</v>
      </c>
      <c r="AEI1" s="2" t="s">
        <v>814</v>
      </c>
      <c r="AEJ1" s="2" t="s">
        <v>815</v>
      </c>
      <c r="AEK1" s="2" t="s">
        <v>816</v>
      </c>
      <c r="AEL1" s="2" t="s">
        <v>817</v>
      </c>
      <c r="AEM1" s="2" t="s">
        <v>818</v>
      </c>
      <c r="AEN1" s="2" t="s">
        <v>819</v>
      </c>
      <c r="AEO1" s="2" t="s">
        <v>820</v>
      </c>
      <c r="AEP1" s="2" t="s">
        <v>821</v>
      </c>
      <c r="AEQ1" s="2" t="s">
        <v>822</v>
      </c>
      <c r="AER1" s="2" t="s">
        <v>823</v>
      </c>
      <c r="AES1" s="2" t="s">
        <v>824</v>
      </c>
      <c r="AET1" s="2" t="s">
        <v>825</v>
      </c>
      <c r="AEU1" s="2" t="s">
        <v>826</v>
      </c>
      <c r="AEV1" s="2" t="s">
        <v>827</v>
      </c>
      <c r="AEW1" s="2" t="s">
        <v>828</v>
      </c>
      <c r="AEX1" s="2" t="s">
        <v>829</v>
      </c>
      <c r="AEY1" s="2" t="s">
        <v>830</v>
      </c>
      <c r="AEZ1" s="2" t="s">
        <v>831</v>
      </c>
      <c r="AFA1" s="2" t="s">
        <v>832</v>
      </c>
      <c r="AFB1" s="2" t="s">
        <v>833</v>
      </c>
      <c r="AFC1" s="2" t="s">
        <v>834</v>
      </c>
      <c r="AFD1" s="2" t="s">
        <v>835</v>
      </c>
      <c r="AFE1" s="2" t="s">
        <v>836</v>
      </c>
      <c r="AFF1" s="2" t="s">
        <v>837</v>
      </c>
      <c r="AFG1" s="2" t="s">
        <v>838</v>
      </c>
      <c r="AFH1" s="2" t="s">
        <v>839</v>
      </c>
      <c r="AFI1" s="2" t="s">
        <v>840</v>
      </c>
      <c r="AFJ1" s="2" t="s">
        <v>841</v>
      </c>
      <c r="AFK1" s="2" t="s">
        <v>842</v>
      </c>
      <c r="AFL1" s="2" t="s">
        <v>843</v>
      </c>
      <c r="AFM1" s="2" t="s">
        <v>844</v>
      </c>
      <c r="AFN1" s="2" t="s">
        <v>845</v>
      </c>
      <c r="AFO1" s="2" t="s">
        <v>846</v>
      </c>
      <c r="AFP1" s="2" t="s">
        <v>847</v>
      </c>
      <c r="AFQ1" s="2" t="s">
        <v>848</v>
      </c>
      <c r="AFR1" s="2" t="s">
        <v>849</v>
      </c>
      <c r="AFS1" s="2" t="s">
        <v>850</v>
      </c>
      <c r="AFT1" s="2" t="s">
        <v>851</v>
      </c>
      <c r="AFU1" s="2" t="s">
        <v>852</v>
      </c>
      <c r="AFV1" s="2" t="s">
        <v>853</v>
      </c>
      <c r="AFW1" s="2" t="s">
        <v>854</v>
      </c>
      <c r="AFX1" s="2" t="s">
        <v>855</v>
      </c>
      <c r="AFY1" s="2" t="s">
        <v>856</v>
      </c>
      <c r="AFZ1" s="2" t="s">
        <v>857</v>
      </c>
      <c r="AGA1" s="2" t="s">
        <v>858</v>
      </c>
      <c r="AGB1" s="2" t="s">
        <v>859</v>
      </c>
      <c r="AGC1" s="2" t="s">
        <v>860</v>
      </c>
      <c r="AGD1" s="2" t="s">
        <v>861</v>
      </c>
      <c r="AGE1" s="2" t="s">
        <v>862</v>
      </c>
      <c r="AGF1" s="2" t="s">
        <v>863</v>
      </c>
      <c r="AGG1" s="2" t="s">
        <v>864</v>
      </c>
      <c r="AGH1" s="2" t="s">
        <v>865</v>
      </c>
      <c r="AGI1" s="2" t="s">
        <v>866</v>
      </c>
      <c r="AGJ1" s="2" t="s">
        <v>867</v>
      </c>
      <c r="AGK1" s="2" t="s">
        <v>868</v>
      </c>
      <c r="AGL1" s="2" t="s">
        <v>869</v>
      </c>
      <c r="AGM1" s="2" t="s">
        <v>870</v>
      </c>
      <c r="AGN1" s="2" t="s">
        <v>871</v>
      </c>
      <c r="AGO1" s="2" t="s">
        <v>872</v>
      </c>
      <c r="AGP1" s="2" t="s">
        <v>873</v>
      </c>
      <c r="AGQ1" s="2" t="s">
        <v>874</v>
      </c>
      <c r="AGR1" s="2" t="s">
        <v>875</v>
      </c>
      <c r="AGS1" s="2" t="s">
        <v>876</v>
      </c>
      <c r="AGT1" s="2" t="s">
        <v>877</v>
      </c>
      <c r="AGU1" s="2" t="s">
        <v>878</v>
      </c>
      <c r="AGV1" s="2" t="s">
        <v>879</v>
      </c>
      <c r="AGW1" s="2" t="s">
        <v>880</v>
      </c>
      <c r="AGX1" s="2" t="s">
        <v>881</v>
      </c>
      <c r="AGY1" s="2" t="s">
        <v>882</v>
      </c>
      <c r="AGZ1" s="2" t="s">
        <v>883</v>
      </c>
      <c r="AHA1" s="2" t="s">
        <v>884</v>
      </c>
      <c r="AHB1" s="2" t="s">
        <v>885</v>
      </c>
      <c r="AHC1" s="2" t="s">
        <v>886</v>
      </c>
      <c r="AHD1" s="2" t="s">
        <v>887</v>
      </c>
      <c r="AHE1" s="2" t="s">
        <v>888</v>
      </c>
      <c r="AHF1" s="2" t="s">
        <v>889</v>
      </c>
      <c r="AHG1" s="2" t="s">
        <v>890</v>
      </c>
      <c r="AHH1" s="2" t="s">
        <v>891</v>
      </c>
      <c r="AHI1" s="2" t="s">
        <v>892</v>
      </c>
      <c r="AHJ1" s="2" t="s">
        <v>893</v>
      </c>
      <c r="AHK1" s="2" t="s">
        <v>894</v>
      </c>
      <c r="AHL1" s="2" t="s">
        <v>895</v>
      </c>
      <c r="AHM1" s="2" t="s">
        <v>896</v>
      </c>
      <c r="AHN1" s="2" t="s">
        <v>897</v>
      </c>
      <c r="AHO1" s="2" t="s">
        <v>898</v>
      </c>
      <c r="AHP1" s="2" t="s">
        <v>899</v>
      </c>
      <c r="AHQ1" s="2" t="s">
        <v>900</v>
      </c>
      <c r="AHR1" s="2" t="s">
        <v>901</v>
      </c>
      <c r="AHS1" s="2" t="s">
        <v>902</v>
      </c>
      <c r="AHT1" s="2" t="s">
        <v>903</v>
      </c>
      <c r="AHU1" s="2" t="s">
        <v>904</v>
      </c>
      <c r="AHV1" s="2" t="s">
        <v>905</v>
      </c>
      <c r="AHW1" s="2" t="s">
        <v>906</v>
      </c>
      <c r="AHX1" s="2" t="s">
        <v>907</v>
      </c>
      <c r="AHY1" s="2" t="s">
        <v>908</v>
      </c>
      <c r="AHZ1" s="2" t="s">
        <v>909</v>
      </c>
      <c r="AIA1" s="2" t="s">
        <v>910</v>
      </c>
      <c r="AIB1" s="2" t="s">
        <v>911</v>
      </c>
      <c r="AIC1" s="2" t="s">
        <v>912</v>
      </c>
      <c r="AID1" s="2" t="s">
        <v>913</v>
      </c>
      <c r="AIE1" s="2" t="s">
        <v>914</v>
      </c>
      <c r="AIF1" s="2" t="s">
        <v>915</v>
      </c>
      <c r="AIG1" s="2" t="s">
        <v>916</v>
      </c>
      <c r="AIH1" s="2" t="s">
        <v>917</v>
      </c>
      <c r="AII1" s="2" t="s">
        <v>918</v>
      </c>
      <c r="AIJ1" s="2" t="s">
        <v>919</v>
      </c>
      <c r="AIK1" s="2" t="s">
        <v>920</v>
      </c>
      <c r="AIL1" s="2" t="s">
        <v>921</v>
      </c>
      <c r="AIM1" s="2" t="s">
        <v>922</v>
      </c>
      <c r="AIN1" s="2" t="s">
        <v>923</v>
      </c>
      <c r="AIO1" s="2" t="s">
        <v>924</v>
      </c>
      <c r="AIP1" s="2" t="s">
        <v>925</v>
      </c>
      <c r="AIQ1" s="2" t="s">
        <v>926</v>
      </c>
      <c r="AIR1" s="2" t="s">
        <v>927</v>
      </c>
      <c r="AIS1" s="2" t="s">
        <v>928</v>
      </c>
      <c r="AIT1" s="2" t="s">
        <v>929</v>
      </c>
      <c r="AIU1" s="2" t="s">
        <v>930</v>
      </c>
      <c r="AIV1" s="2" t="s">
        <v>931</v>
      </c>
      <c r="AIW1" s="2" t="s">
        <v>932</v>
      </c>
      <c r="AIX1" s="2" t="s">
        <v>933</v>
      </c>
      <c r="AIY1" s="2" t="s">
        <v>934</v>
      </c>
      <c r="AIZ1" s="2" t="s">
        <v>935</v>
      </c>
      <c r="AJA1" s="2" t="s">
        <v>936</v>
      </c>
      <c r="AJB1" s="2" t="s">
        <v>937</v>
      </c>
      <c r="AJC1" s="2" t="s">
        <v>938</v>
      </c>
      <c r="AJD1" s="2" t="s">
        <v>939</v>
      </c>
      <c r="AJE1" s="2" t="s">
        <v>940</v>
      </c>
      <c r="AJF1" s="2" t="s">
        <v>941</v>
      </c>
      <c r="AJG1" s="2" t="s">
        <v>942</v>
      </c>
      <c r="AJH1" s="2" t="s">
        <v>943</v>
      </c>
      <c r="AJI1" s="2" t="s">
        <v>944</v>
      </c>
      <c r="AJJ1" s="2" t="s">
        <v>945</v>
      </c>
      <c r="AJK1" s="2" t="s">
        <v>946</v>
      </c>
      <c r="AJL1" s="2" t="s">
        <v>947</v>
      </c>
      <c r="AJM1" s="2" t="s">
        <v>948</v>
      </c>
      <c r="AJN1" s="2" t="s">
        <v>949</v>
      </c>
      <c r="AJO1" s="2" t="s">
        <v>950</v>
      </c>
      <c r="AJP1" s="2" t="s">
        <v>951</v>
      </c>
      <c r="AJQ1" s="2" t="s">
        <v>952</v>
      </c>
      <c r="AJR1" s="2" t="s">
        <v>953</v>
      </c>
      <c r="AJS1" s="2" t="s">
        <v>954</v>
      </c>
      <c r="AJT1" s="2" t="s">
        <v>955</v>
      </c>
      <c r="AJU1" s="2" t="s">
        <v>956</v>
      </c>
      <c r="AJV1" s="2" t="s">
        <v>957</v>
      </c>
      <c r="AJW1" s="2" t="s">
        <v>958</v>
      </c>
      <c r="AJX1" s="2" t="s">
        <v>959</v>
      </c>
      <c r="AJY1" s="2" t="s">
        <v>960</v>
      </c>
      <c r="AJZ1" s="2" t="s">
        <v>961</v>
      </c>
      <c r="AKA1" s="2" t="s">
        <v>962</v>
      </c>
      <c r="AKB1" s="2" t="s">
        <v>963</v>
      </c>
      <c r="AKC1" s="2" t="s">
        <v>964</v>
      </c>
      <c r="AKD1" s="2" t="s">
        <v>965</v>
      </c>
      <c r="AKE1" s="2" t="s">
        <v>966</v>
      </c>
      <c r="AKF1" s="2" t="s">
        <v>967</v>
      </c>
      <c r="AKG1" s="2" t="s">
        <v>968</v>
      </c>
      <c r="AKH1" s="2" t="s">
        <v>969</v>
      </c>
      <c r="AKI1" s="2" t="s">
        <v>970</v>
      </c>
      <c r="AKJ1" s="2" t="s">
        <v>971</v>
      </c>
      <c r="AKK1" s="2" t="s">
        <v>972</v>
      </c>
      <c r="AKL1" s="2" t="s">
        <v>973</v>
      </c>
      <c r="AKM1" s="2" t="s">
        <v>974</v>
      </c>
      <c r="AKN1" s="2" t="s">
        <v>975</v>
      </c>
      <c r="AKO1" s="2" t="s">
        <v>976</v>
      </c>
      <c r="AKP1" s="2" t="s">
        <v>977</v>
      </c>
      <c r="AKQ1" s="2" t="s">
        <v>978</v>
      </c>
      <c r="AKR1" s="2" t="s">
        <v>979</v>
      </c>
      <c r="AKS1" s="2" t="s">
        <v>980</v>
      </c>
      <c r="AKT1" s="2" t="s">
        <v>981</v>
      </c>
      <c r="AKU1" s="2" t="s">
        <v>982</v>
      </c>
      <c r="AKV1" s="2" t="s">
        <v>983</v>
      </c>
      <c r="AKW1" s="2" t="s">
        <v>984</v>
      </c>
      <c r="AKX1" s="2" t="s">
        <v>985</v>
      </c>
      <c r="AKY1" s="2" t="s">
        <v>986</v>
      </c>
      <c r="AKZ1" s="2" t="s">
        <v>987</v>
      </c>
      <c r="ALA1" s="2" t="s">
        <v>988</v>
      </c>
      <c r="ALB1" s="2" t="s">
        <v>989</v>
      </c>
      <c r="ALC1" s="2" t="s">
        <v>990</v>
      </c>
      <c r="ALD1" s="2" t="s">
        <v>991</v>
      </c>
      <c r="ALE1" s="2" t="s">
        <v>992</v>
      </c>
      <c r="ALF1" s="2" t="s">
        <v>993</v>
      </c>
      <c r="ALG1" s="2" t="s">
        <v>994</v>
      </c>
      <c r="ALH1" s="2" t="s">
        <v>995</v>
      </c>
      <c r="ALI1" s="2" t="s">
        <v>996</v>
      </c>
      <c r="ALJ1" s="2" t="s">
        <v>997</v>
      </c>
      <c r="ALK1" s="2" t="s">
        <v>998</v>
      </c>
      <c r="ALL1" s="2" t="s">
        <v>999</v>
      </c>
      <c r="ALM1" s="2" t="s">
        <v>1000</v>
      </c>
      <c r="ALN1" s="2" t="s">
        <v>1001</v>
      </c>
      <c r="ALO1" s="2" t="s">
        <v>1002</v>
      </c>
      <c r="ALP1" s="2" t="s">
        <v>1003</v>
      </c>
      <c r="ALQ1" s="2" t="s">
        <v>1004</v>
      </c>
      <c r="ALR1" s="2" t="s">
        <v>1005</v>
      </c>
      <c r="ALS1" s="2" t="s">
        <v>1006</v>
      </c>
      <c r="ALT1" s="2" t="s">
        <v>1007</v>
      </c>
      <c r="ALU1" s="2" t="s">
        <v>1008</v>
      </c>
      <c r="ALV1" s="2" t="s">
        <v>1009</v>
      </c>
      <c r="ALW1" s="2" t="s">
        <v>1010</v>
      </c>
      <c r="ALX1" s="2" t="s">
        <v>1011</v>
      </c>
      <c r="ALY1" s="2" t="s">
        <v>1012</v>
      </c>
      <c r="ALZ1" s="2" t="s">
        <v>1013</v>
      </c>
      <c r="AMA1" s="2" t="s">
        <v>1014</v>
      </c>
      <c r="AMB1" s="2" t="s">
        <v>1015</v>
      </c>
      <c r="AMC1" s="2" t="s">
        <v>1016</v>
      </c>
      <c r="AMD1" s="2" t="s">
        <v>1017</v>
      </c>
      <c r="AME1" s="2" t="s">
        <v>1018</v>
      </c>
      <c r="AMF1" s="2" t="s">
        <v>1019</v>
      </c>
      <c r="AMG1" s="2" t="s">
        <v>1020</v>
      </c>
      <c r="AMH1" s="2" t="s">
        <v>1021</v>
      </c>
      <c r="AMI1" s="2" t="s">
        <v>1022</v>
      </c>
      <c r="AMJ1" s="2" t="s">
        <v>1023</v>
      </c>
    </row>
    <row r="2" spans="1:1024" ht="17" customHeight="1">
      <c r="A2" s="19" t="s">
        <v>1025</v>
      </c>
      <c r="B2" s="3">
        <f t="shared" ref="B2:B65" si="0">SUM(C2:V2)</f>
        <v>5323.9</v>
      </c>
      <c r="C2" s="3">
        <f>SUM(46+81+55)</f>
        <v>182</v>
      </c>
      <c r="D2" s="3">
        <f>SUM(80.4+80+120+120+160+82+85.5)</f>
        <v>727.9</v>
      </c>
      <c r="E2" s="3">
        <f>SUM(81+160+84)</f>
        <v>325</v>
      </c>
      <c r="F2" s="4">
        <f>SUM(50+81+53+120+120+85+81)</f>
        <v>590</v>
      </c>
      <c r="G2" s="4">
        <f>SUM(54+120+120+51+80+67+45+81+51+120+52)</f>
        <v>841</v>
      </c>
      <c r="H2" s="4">
        <v>243</v>
      </c>
      <c r="I2" s="4">
        <v>56</v>
      </c>
      <c r="J2" s="4">
        <v>561</v>
      </c>
      <c r="K2" s="4">
        <v>654</v>
      </c>
      <c r="L2" s="4">
        <v>506</v>
      </c>
      <c r="M2" s="4">
        <v>341</v>
      </c>
      <c r="N2" s="4">
        <v>297</v>
      </c>
    </row>
    <row r="3" spans="1:1024" ht="17" customHeight="1">
      <c r="A3" s="19" t="s">
        <v>1024</v>
      </c>
      <c r="B3" s="3">
        <f t="shared" si="0"/>
        <v>5104.95</v>
      </c>
      <c r="C3" s="3">
        <f>SUM(0)</f>
        <v>0</v>
      </c>
      <c r="D3" s="3">
        <f>SUM(54+80.4+82.5+120)</f>
        <v>336.9</v>
      </c>
      <c r="E3" s="3">
        <f>SUM(46+54+160+55.5+42.4+52+160+66)</f>
        <v>635.9</v>
      </c>
      <c r="F3" s="4">
        <f>SUM(54+53+120+54+120)</f>
        <v>401</v>
      </c>
      <c r="G3" s="4">
        <f>SUM(54+120+160+52)</f>
        <v>386</v>
      </c>
      <c r="H3" s="4">
        <v>264.5</v>
      </c>
      <c r="I3" s="4">
        <v>570.35</v>
      </c>
      <c r="J3" s="4">
        <v>467</v>
      </c>
      <c r="K3" s="4">
        <v>563.29999999999995</v>
      </c>
      <c r="L3" s="4">
        <v>328</v>
      </c>
      <c r="M3" s="4">
        <v>639</v>
      </c>
      <c r="N3" s="4">
        <v>340</v>
      </c>
      <c r="O3" s="4">
        <v>107</v>
      </c>
      <c r="P3" s="4">
        <v>66</v>
      </c>
    </row>
    <row r="4" spans="1:1024" ht="17" customHeight="1">
      <c r="A4" s="19" t="s">
        <v>1027</v>
      </c>
      <c r="B4" s="3">
        <f t="shared" si="0"/>
        <v>3353.25</v>
      </c>
      <c r="C4" s="3">
        <f>SUM(50+80+81+55+81+50+55)</f>
        <v>452</v>
      </c>
      <c r="D4" s="3">
        <f>SUM(55+120)</f>
        <v>175</v>
      </c>
      <c r="E4" s="3">
        <f>SUM(46+81+80+67+83+80+80+84)</f>
        <v>601</v>
      </c>
      <c r="F4" s="4">
        <f>SUM(50+80.4+53+80+52+54+67+85+59+57)</f>
        <v>637.4</v>
      </c>
      <c r="G4" s="4">
        <f>SUM(54+84+39+62+88+52)</f>
        <v>379</v>
      </c>
      <c r="H4" s="4">
        <v>365.5</v>
      </c>
      <c r="I4" s="4">
        <v>385.35</v>
      </c>
      <c r="J4" s="4">
        <v>281</v>
      </c>
      <c r="K4" s="4">
        <v>77</v>
      </c>
    </row>
    <row r="5" spans="1:1024" ht="17" customHeight="1">
      <c r="A5" s="19" t="s">
        <v>1030</v>
      </c>
      <c r="B5" s="3">
        <f t="shared" si="0"/>
        <v>3159.1</v>
      </c>
      <c r="C5" s="3">
        <f>SUM(54+84+50)</f>
        <v>188</v>
      </c>
      <c r="D5" s="3">
        <f>SUM(53.6+120+50+120+82+80+85.5)</f>
        <v>591.1</v>
      </c>
      <c r="E5" s="3">
        <f>SUM(81+120+67+83+52+120+84)</f>
        <v>607</v>
      </c>
      <c r="F5" s="4">
        <f>SUM(84+120+80+67+120+85+57)</f>
        <v>613</v>
      </c>
      <c r="G5" s="4">
        <f>SUM(81+120+80+81+52)</f>
        <v>414</v>
      </c>
      <c r="H5" s="4">
        <v>374.5</v>
      </c>
      <c r="I5" s="4">
        <v>281</v>
      </c>
      <c r="J5" s="4">
        <v>57.5</v>
      </c>
      <c r="K5" s="4">
        <v>33</v>
      </c>
    </row>
    <row r="6" spans="1:1024" ht="17" customHeight="1">
      <c r="A6" s="19" t="s">
        <v>1029</v>
      </c>
      <c r="B6" s="3">
        <f t="shared" si="0"/>
        <v>2900.1</v>
      </c>
      <c r="C6" s="3">
        <f>SUM(0)</f>
        <v>0</v>
      </c>
      <c r="D6" s="3">
        <f>SUM(54+80.4+80+122+80+85.5)</f>
        <v>501.9</v>
      </c>
      <c r="E6" s="3">
        <f>SUM(54+120+52+85+84)</f>
        <v>395</v>
      </c>
      <c r="F6" s="4">
        <f>SUM(81+54+120+89+51+55+81)</f>
        <v>531</v>
      </c>
      <c r="G6" s="4">
        <f>SUM(81+80+39+45+62+84)</f>
        <v>391</v>
      </c>
      <c r="H6" s="4">
        <v>282.5</v>
      </c>
      <c r="I6" s="4">
        <v>326.2</v>
      </c>
      <c r="J6" s="4">
        <v>388.5</v>
      </c>
      <c r="K6" s="4">
        <v>84</v>
      </c>
    </row>
    <row r="7" spans="1:1024" ht="17" customHeight="1">
      <c r="A7" s="19" t="s">
        <v>1026</v>
      </c>
      <c r="B7" s="3">
        <f t="shared" si="0"/>
        <v>2731</v>
      </c>
      <c r="C7" s="3">
        <f>SUM(0)</f>
        <v>0</v>
      </c>
      <c r="D7" s="3">
        <v>0</v>
      </c>
      <c r="E7" s="3">
        <f>SUM(34+44)</f>
        <v>78</v>
      </c>
      <c r="F7" s="4">
        <f>SUM(120+85)</f>
        <v>205</v>
      </c>
      <c r="G7" s="4">
        <f>SUM(80+39+81+51+120)</f>
        <v>371</v>
      </c>
      <c r="I7" s="4">
        <v>536</v>
      </c>
      <c r="J7" s="4">
        <v>641.5</v>
      </c>
      <c r="K7" s="4">
        <v>368</v>
      </c>
      <c r="L7" s="4">
        <v>435.5</v>
      </c>
      <c r="M7" s="4">
        <v>96</v>
      </c>
    </row>
    <row r="8" spans="1:1024" ht="17" customHeight="1">
      <c r="A8" s="19" t="s">
        <v>1028</v>
      </c>
      <c r="B8" s="3">
        <f t="shared" si="0"/>
        <v>2672.8</v>
      </c>
      <c r="C8" s="3">
        <f>SUM(0)</f>
        <v>0</v>
      </c>
      <c r="D8" s="3">
        <v>0</v>
      </c>
      <c r="E8" s="3">
        <f>SUM(81+100)</f>
        <v>181</v>
      </c>
      <c r="F8" s="4">
        <f>SUM(81+85+81)</f>
        <v>247</v>
      </c>
      <c r="G8" s="4"/>
      <c r="H8" s="4">
        <v>242</v>
      </c>
      <c r="I8" s="4">
        <v>325.5</v>
      </c>
      <c r="J8" s="4">
        <v>235</v>
      </c>
      <c r="K8" s="4">
        <v>561.29999999999995</v>
      </c>
      <c r="L8" s="4">
        <v>402</v>
      </c>
      <c r="M8" s="4">
        <v>394</v>
      </c>
      <c r="N8" s="4">
        <v>85</v>
      </c>
    </row>
    <row r="9" spans="1:1024" ht="17" customHeight="1">
      <c r="A9" s="19" t="s">
        <v>1038</v>
      </c>
      <c r="B9" s="3">
        <f t="shared" si="0"/>
        <v>2500.1999999999998</v>
      </c>
      <c r="C9" s="3">
        <f>SUM(46+46+80+121+120+120+80)</f>
        <v>613</v>
      </c>
      <c r="D9" s="3">
        <f>SUM(53.6+120+160)</f>
        <v>333.6</v>
      </c>
      <c r="E9" s="3">
        <f>SUM(46+54+160+120+32+40.5+160)</f>
        <v>612.5</v>
      </c>
      <c r="F9" s="4">
        <f>SUM(50+120+120+52+120)</f>
        <v>462</v>
      </c>
      <c r="G9" s="4">
        <f>SUM(90.6+84+81+51)</f>
        <v>306.60000000000002</v>
      </c>
      <c r="H9" s="4">
        <v>172.5</v>
      </c>
    </row>
    <row r="10" spans="1:1024" ht="17" customHeight="1">
      <c r="A10" s="19" t="s">
        <v>1043</v>
      </c>
      <c r="B10" s="3">
        <f t="shared" si="0"/>
        <v>2410</v>
      </c>
      <c r="C10" s="3">
        <f>SUM(46+54+80+53.6+52+80+80+50+55)</f>
        <v>550.6</v>
      </c>
      <c r="D10" s="3">
        <f>SUM(54+120+120+80+80+120)</f>
        <v>574</v>
      </c>
      <c r="E10" s="3">
        <f>SUM(46+50+54+80+67+120+120+66)</f>
        <v>603</v>
      </c>
      <c r="F10" s="4">
        <f>SUM(80.4+53+80+67+85+81)</f>
        <v>446.4</v>
      </c>
      <c r="G10" s="4">
        <f>SUM(34+62+51+89)</f>
        <v>236</v>
      </c>
    </row>
    <row r="11" spans="1:1024" ht="17" customHeight="1">
      <c r="A11" s="19" t="s">
        <v>1033</v>
      </c>
      <c r="B11" s="3">
        <f t="shared" si="0"/>
        <v>2399.75</v>
      </c>
      <c r="C11" s="3">
        <f>SUM(80+32)</f>
        <v>112</v>
      </c>
      <c r="D11" s="3">
        <f>SUM(55+80+81+85.5)</f>
        <v>301.5</v>
      </c>
      <c r="E11" s="3">
        <f>SUM(40.5+80+56)</f>
        <v>176.5</v>
      </c>
      <c r="F11" s="4">
        <f>SUM(80.4+120+80+67+57)</f>
        <v>404.4</v>
      </c>
      <c r="G11" s="4">
        <f>SUM(81+80+67+81+120+52)</f>
        <v>481</v>
      </c>
      <c r="H11" s="4">
        <v>517</v>
      </c>
      <c r="I11" s="4">
        <v>365.35</v>
      </c>
      <c r="J11" s="4">
        <v>42</v>
      </c>
    </row>
    <row r="12" spans="1:1024" ht="17" customHeight="1">
      <c r="A12" s="19" t="s">
        <v>1031</v>
      </c>
      <c r="B12" s="3">
        <f t="shared" si="0"/>
        <v>2239.35</v>
      </c>
      <c r="C12" s="3">
        <f>SUM(0)</f>
        <v>0</v>
      </c>
      <c r="D12" s="3">
        <f>SUM(55+53.6)</f>
        <v>108.6</v>
      </c>
      <c r="E12" s="3">
        <f>SUM(54+80+67+32)</f>
        <v>233</v>
      </c>
      <c r="F12" s="4">
        <f>SUM(53.6+34+80+67+85+57)</f>
        <v>376.6</v>
      </c>
      <c r="G12" s="4">
        <f>SUM(53+80+67+81+37+34)</f>
        <v>352</v>
      </c>
      <c r="H12" s="4">
        <v>362</v>
      </c>
      <c r="I12" s="4">
        <v>220.85</v>
      </c>
      <c r="J12" s="4">
        <v>334.5</v>
      </c>
      <c r="K12" s="4">
        <v>251.8</v>
      </c>
    </row>
    <row r="13" spans="1:1024" ht="17" customHeight="1">
      <c r="A13" s="19" t="s">
        <v>1032</v>
      </c>
      <c r="B13" s="3">
        <f t="shared" si="0"/>
        <v>2070.8000000000002</v>
      </c>
      <c r="C13" s="3">
        <f>SUM(0)</f>
        <v>0</v>
      </c>
      <c r="D13" s="3">
        <f>SUM(30)</f>
        <v>30</v>
      </c>
      <c r="E13" s="3">
        <f>SUM(40.5+80)</f>
        <v>120.5</v>
      </c>
      <c r="F13" s="4">
        <f>SUM(50+80+80+85)</f>
        <v>295</v>
      </c>
      <c r="G13" s="4">
        <f>SUM(80+80+81+120)</f>
        <v>361</v>
      </c>
      <c r="H13" s="4">
        <v>241.5</v>
      </c>
      <c r="J13" s="4">
        <v>540</v>
      </c>
      <c r="K13" s="4">
        <v>271.8</v>
      </c>
      <c r="L13" s="4">
        <v>181</v>
      </c>
      <c r="M13" s="4">
        <v>30</v>
      </c>
    </row>
    <row r="14" spans="1:1024" ht="17" customHeight="1">
      <c r="A14" s="19" t="s">
        <v>1048</v>
      </c>
      <c r="B14" s="3">
        <f t="shared" si="0"/>
        <v>2064.6</v>
      </c>
      <c r="C14" s="3">
        <f>SUM(54+80+83+48+120+50+82)</f>
        <v>517</v>
      </c>
      <c r="D14" s="3">
        <f>SUM(60+40+80+82+52+85.5)</f>
        <v>399.5</v>
      </c>
      <c r="E14" s="3">
        <f>SUM(30+83+32)</f>
        <v>145</v>
      </c>
      <c r="F14" s="4">
        <f>SUM(50+53.6+52+51)</f>
        <v>206.6</v>
      </c>
      <c r="G14" s="4">
        <f>SUM(53+54+51+67+45+62+88)</f>
        <v>420</v>
      </c>
      <c r="H14" s="4">
        <v>147</v>
      </c>
      <c r="I14" s="4">
        <v>124.5</v>
      </c>
      <c r="J14" s="4">
        <v>105</v>
      </c>
    </row>
    <row r="15" spans="1:1024" ht="17" customHeight="1">
      <c r="A15" s="19" t="s">
        <v>1054</v>
      </c>
      <c r="B15" s="3">
        <f t="shared" si="0"/>
        <v>1969</v>
      </c>
      <c r="C15" s="3">
        <f>SUM(46+54+80+50+50+55)</f>
        <v>335</v>
      </c>
      <c r="D15" s="3">
        <f>SUM(54+120+120+50+80+120+82+30.5)</f>
        <v>656.5</v>
      </c>
      <c r="E15" s="3">
        <f>SUM(46+50+80+42.4+55.5+120+84)</f>
        <v>477.9</v>
      </c>
      <c r="F15" s="4">
        <f>SUM(50+53.6+53+80+67+51+81)</f>
        <v>435.6</v>
      </c>
      <c r="G15" s="4">
        <f>SUM(30+34)</f>
        <v>64</v>
      </c>
    </row>
    <row r="16" spans="1:1024" ht="17" customHeight="1">
      <c r="A16" s="19" t="s">
        <v>1034</v>
      </c>
      <c r="B16" s="3">
        <f t="shared" si="0"/>
        <v>1923</v>
      </c>
      <c r="C16" s="3">
        <f>SUM(0)</f>
        <v>0</v>
      </c>
      <c r="D16" s="3">
        <v>0</v>
      </c>
      <c r="E16" s="3">
        <v>0</v>
      </c>
      <c r="G16" s="4"/>
      <c r="L16" s="4">
        <v>401</v>
      </c>
      <c r="M16" s="4">
        <v>63</v>
      </c>
      <c r="N16" s="4">
        <v>211</v>
      </c>
      <c r="O16" s="4">
        <v>371</v>
      </c>
      <c r="P16" s="4">
        <v>350</v>
      </c>
      <c r="Q16" s="4">
        <v>306</v>
      </c>
      <c r="R16" s="4">
        <v>188</v>
      </c>
      <c r="S16" s="4">
        <v>33</v>
      </c>
    </row>
    <row r="17" spans="1:19" ht="17" customHeight="1">
      <c r="A17" s="19" t="s">
        <v>1035</v>
      </c>
      <c r="B17" s="3">
        <f t="shared" si="0"/>
        <v>1918.8</v>
      </c>
      <c r="C17" s="3">
        <f>SUM(0)</f>
        <v>0</v>
      </c>
      <c r="D17" s="3">
        <v>0</v>
      </c>
      <c r="E17" s="3">
        <v>0</v>
      </c>
      <c r="G17" s="4"/>
      <c r="J17" s="4">
        <v>84</v>
      </c>
      <c r="K17" s="4">
        <v>555.79999999999995</v>
      </c>
      <c r="L17" s="4">
        <v>303</v>
      </c>
      <c r="M17" s="4">
        <v>415</v>
      </c>
      <c r="N17" s="4">
        <v>265</v>
      </c>
      <c r="O17" s="4">
        <v>296</v>
      </c>
    </row>
    <row r="18" spans="1:19" ht="17" customHeight="1">
      <c r="A18" s="19" t="s">
        <v>1037</v>
      </c>
      <c r="B18" s="3">
        <f t="shared" si="0"/>
        <v>1847.0500000000002</v>
      </c>
      <c r="C18" s="3">
        <f>SUM(0)</f>
        <v>0</v>
      </c>
      <c r="D18" s="3">
        <f>SUM(50+87.6)</f>
        <v>137.6</v>
      </c>
      <c r="E18" s="3">
        <f>SUM(56)</f>
        <v>56</v>
      </c>
      <c r="F18" s="4">
        <f>SUM(31.6)</f>
        <v>31.6</v>
      </c>
      <c r="G18" s="4">
        <f>SUM(32+81+67)</f>
        <v>180</v>
      </c>
      <c r="H18" s="4">
        <v>359.5</v>
      </c>
      <c r="I18" s="4">
        <v>241.85</v>
      </c>
      <c r="J18" s="4">
        <v>435.5</v>
      </c>
      <c r="K18" s="4">
        <v>189</v>
      </c>
      <c r="L18" s="4">
        <v>47</v>
      </c>
      <c r="M18" s="4">
        <v>169</v>
      </c>
    </row>
    <row r="19" spans="1:19" ht="17" customHeight="1">
      <c r="A19" s="19" t="s">
        <v>1036</v>
      </c>
      <c r="B19" s="3">
        <f t="shared" si="0"/>
        <v>1827.35</v>
      </c>
      <c r="C19" s="3">
        <f>SUM(0)</f>
        <v>0</v>
      </c>
      <c r="D19" s="3">
        <v>0</v>
      </c>
      <c r="E19" s="3">
        <v>0</v>
      </c>
      <c r="F19" s="4">
        <f>SUM(50+53+120+50+120)</f>
        <v>393</v>
      </c>
      <c r="G19" s="4">
        <f>SUM(54+80+53+120+51+51+80)</f>
        <v>489</v>
      </c>
      <c r="H19" s="4">
        <v>545</v>
      </c>
      <c r="I19" s="4">
        <v>302.85000000000002</v>
      </c>
      <c r="J19" s="4">
        <v>97.5</v>
      </c>
    </row>
    <row r="20" spans="1:19" ht="17" customHeight="1">
      <c r="A20" s="19" t="s">
        <v>1040</v>
      </c>
      <c r="B20" s="3">
        <f t="shared" si="0"/>
        <v>1816.35</v>
      </c>
      <c r="C20" s="3">
        <f>SUM(0)</f>
        <v>0</v>
      </c>
      <c r="D20" s="3">
        <f>SUM(120+120+120)</f>
        <v>360</v>
      </c>
      <c r="E20" s="3">
        <f>SUM(42.4+42.4+83+82.4+80)</f>
        <v>330.20000000000005</v>
      </c>
      <c r="F20" s="4">
        <f>SUM(45.9+48.4+81)</f>
        <v>175.3</v>
      </c>
      <c r="G20" s="4">
        <f>SUM(81)</f>
        <v>81</v>
      </c>
      <c r="H20" s="4">
        <v>200</v>
      </c>
      <c r="I20" s="4">
        <v>410.85</v>
      </c>
      <c r="J20" s="4">
        <v>259</v>
      </c>
    </row>
    <row r="21" spans="1:19" ht="17" customHeight="1">
      <c r="A21" s="19" t="s">
        <v>1050</v>
      </c>
      <c r="B21" s="3">
        <f t="shared" si="0"/>
        <v>1813.6</v>
      </c>
      <c r="C21" s="3">
        <f>SUM(83+120+121)</f>
        <v>324</v>
      </c>
      <c r="D21" s="3">
        <f>SUM(84+80+80+120)</f>
        <v>364</v>
      </c>
      <c r="E21" s="3">
        <f>SUM(46+81+80+83+83)</f>
        <v>373</v>
      </c>
      <c r="F21" s="4">
        <f>SUM(50+53.6+84+80+81+85+80+57)</f>
        <v>570.6</v>
      </c>
      <c r="G21" s="4">
        <f>SUM(34+45+51+52)</f>
        <v>182</v>
      </c>
    </row>
    <row r="22" spans="1:19" ht="17" customHeight="1">
      <c r="A22" s="19" t="s">
        <v>1051</v>
      </c>
      <c r="B22" s="3">
        <f t="shared" si="0"/>
        <v>1758.9</v>
      </c>
      <c r="C22" s="3">
        <f>SUM(80+34+55)</f>
        <v>169</v>
      </c>
      <c r="D22" s="3">
        <f>SUM(55+80+120+80+80+85.5)</f>
        <v>500.5</v>
      </c>
      <c r="E22" s="3">
        <f>SUM(81+120+67+83+52+120)</f>
        <v>523</v>
      </c>
      <c r="F22" s="4">
        <f>SUM(80.4+52+31+67+80+85)</f>
        <v>395.4</v>
      </c>
      <c r="G22" s="4">
        <f>SUM(80)</f>
        <v>80</v>
      </c>
      <c r="H22" s="4">
        <f>SUM(41+50)</f>
        <v>91</v>
      </c>
    </row>
    <row r="23" spans="1:19" ht="17" customHeight="1">
      <c r="A23" s="19" t="s">
        <v>1058</v>
      </c>
      <c r="B23" s="3">
        <f t="shared" si="0"/>
        <v>1490</v>
      </c>
      <c r="C23" s="3">
        <f>SUM(81+80+83)</f>
        <v>244</v>
      </c>
      <c r="D23" s="3">
        <f>SUM(55+80+50+120+80)</f>
        <v>385</v>
      </c>
      <c r="E23" s="3">
        <f>SUM(54+80+67+52+120+84)</f>
        <v>457</v>
      </c>
      <c r="F23" s="4">
        <f>SUM(50+84+80+67+84)</f>
        <v>365</v>
      </c>
      <c r="G23" s="4">
        <f>SUM(39)</f>
        <v>39</v>
      </c>
    </row>
    <row r="24" spans="1:19" ht="17" customHeight="1">
      <c r="A24" s="19" t="s">
        <v>1039</v>
      </c>
      <c r="B24" s="3">
        <f t="shared" si="0"/>
        <v>1484</v>
      </c>
      <c r="C24" s="3">
        <f>SUM(0)</f>
        <v>0</v>
      </c>
      <c r="D24" s="3">
        <v>0</v>
      </c>
      <c r="E24" s="3">
        <v>0</v>
      </c>
      <c r="G24" s="4"/>
      <c r="K24" s="4">
        <v>144</v>
      </c>
      <c r="L24" s="4">
        <v>142</v>
      </c>
      <c r="M24" s="4">
        <v>246</v>
      </c>
      <c r="O24" s="4">
        <v>183</v>
      </c>
      <c r="P24" s="4">
        <v>249</v>
      </c>
      <c r="Q24" s="4">
        <v>305</v>
      </c>
      <c r="R24" s="4">
        <v>182</v>
      </c>
      <c r="S24" s="4">
        <v>33</v>
      </c>
    </row>
    <row r="25" spans="1:19" ht="17" customHeight="1">
      <c r="A25" s="19" t="s">
        <v>1041</v>
      </c>
      <c r="B25" s="3">
        <f t="shared" si="0"/>
        <v>1426.4499999999998</v>
      </c>
      <c r="C25" s="3">
        <f>SUM(0)</f>
        <v>0</v>
      </c>
      <c r="D25" s="3">
        <v>0</v>
      </c>
      <c r="E25" s="3">
        <v>0</v>
      </c>
      <c r="F25" s="4">
        <f>SUM(53.6+52+67+85)</f>
        <v>257.60000000000002</v>
      </c>
      <c r="G25" s="4">
        <f>SUM(53+53+80+67+81+51+52)</f>
        <v>437</v>
      </c>
      <c r="H25" s="4">
        <v>369.5</v>
      </c>
      <c r="I25" s="4">
        <v>276.35000000000002</v>
      </c>
      <c r="J25" s="4">
        <v>42</v>
      </c>
      <c r="K25" s="4">
        <v>44</v>
      </c>
    </row>
    <row r="26" spans="1:19" ht="17" customHeight="1">
      <c r="A26" s="19" t="s">
        <v>1042</v>
      </c>
      <c r="B26" s="3">
        <f t="shared" si="0"/>
        <v>1416.2</v>
      </c>
      <c r="C26" s="3">
        <f>SUM(0)</f>
        <v>0</v>
      </c>
      <c r="D26" s="3">
        <f>SUM(53.6)</f>
        <v>53.6</v>
      </c>
      <c r="E26" s="3">
        <f>SUM(54+34+32+40.5+80)</f>
        <v>240.5</v>
      </c>
      <c r="F26" s="4">
        <f>SUM(120+120+52)</f>
        <v>292</v>
      </c>
      <c r="G26" s="4">
        <f>SUM(90.6+81+51)</f>
        <v>222.6</v>
      </c>
      <c r="H26" s="4">
        <v>328.5</v>
      </c>
      <c r="I26" s="4">
        <v>214</v>
      </c>
      <c r="J26" s="4">
        <v>65</v>
      </c>
    </row>
    <row r="27" spans="1:19" ht="17" customHeight="1">
      <c r="A27" s="19" t="s">
        <v>1055</v>
      </c>
      <c r="B27" s="3">
        <f t="shared" si="0"/>
        <v>1390</v>
      </c>
      <c r="C27" s="3">
        <f>SUM(34+55+31)</f>
        <v>120</v>
      </c>
      <c r="D27" s="3">
        <f>SUM(53.6+80+80+82+30.5)</f>
        <v>326.10000000000002</v>
      </c>
      <c r="E27" s="3">
        <f>SUM(54+80+52+67+56)</f>
        <v>309</v>
      </c>
      <c r="F27" s="4">
        <f>SUM(80.4+80+67+84+57)</f>
        <v>368.4</v>
      </c>
      <c r="G27" s="4">
        <f>SUM(54+67+51+52)</f>
        <v>224</v>
      </c>
      <c r="H27" s="4">
        <f>SUM(42.5)</f>
        <v>42.5</v>
      </c>
    </row>
    <row r="28" spans="1:19" ht="17" customHeight="1">
      <c r="A28" s="19" t="s">
        <v>1060</v>
      </c>
      <c r="B28" s="3">
        <f t="shared" si="0"/>
        <v>1376</v>
      </c>
      <c r="C28" s="3">
        <f>SUM(0)</f>
        <v>0</v>
      </c>
      <c r="D28" s="3">
        <f>SUM(80+120+160+82+120)</f>
        <v>562</v>
      </c>
      <c r="E28" s="3">
        <f>SUM(81)</f>
        <v>81</v>
      </c>
      <c r="F28" s="4">
        <f>SUM(52)</f>
        <v>52</v>
      </c>
      <c r="G28" s="4">
        <f>SUM(81+120+84)</f>
        <v>285</v>
      </c>
      <c r="H28" s="4">
        <v>161.5</v>
      </c>
      <c r="I28" s="4">
        <v>234.5</v>
      </c>
    </row>
    <row r="29" spans="1:19" ht="17" customHeight="1">
      <c r="A29" s="19" t="s">
        <v>1097</v>
      </c>
      <c r="B29" s="3">
        <f t="shared" si="0"/>
        <v>1338.1</v>
      </c>
      <c r="C29" s="3">
        <f>SUM(81+84+80+48+120+120+31)</f>
        <v>564</v>
      </c>
      <c r="D29" s="3">
        <f>SUM(54+53.6+60+52+40+50+50+52)</f>
        <v>411.6</v>
      </c>
      <c r="E29" s="3">
        <f>SUM(46+54+52+31+40.5)</f>
        <v>223.5</v>
      </c>
      <c r="F29" s="4">
        <f>SUM(31+51+57)</f>
        <v>139</v>
      </c>
      <c r="G29" s="4"/>
    </row>
    <row r="30" spans="1:19" ht="17" customHeight="1">
      <c r="A30" s="19" t="s">
        <v>1049</v>
      </c>
      <c r="B30" s="3">
        <f t="shared" si="0"/>
        <v>1283.45</v>
      </c>
      <c r="C30" s="3">
        <f>SUM(0)</f>
        <v>0</v>
      </c>
      <c r="D30" s="3">
        <f>SUM(54+53.6+49)</f>
        <v>156.6</v>
      </c>
      <c r="E30" s="3">
        <f>SUM(50+54)</f>
        <v>104</v>
      </c>
      <c r="F30" s="4">
        <f>SUM(52+51+57)</f>
        <v>160</v>
      </c>
      <c r="G30" s="4">
        <f>SUM(81+53+80+80)</f>
        <v>294</v>
      </c>
      <c r="H30" s="4">
        <v>283</v>
      </c>
      <c r="I30" s="4">
        <v>243.85</v>
      </c>
      <c r="J30" s="4">
        <v>42</v>
      </c>
    </row>
    <row r="31" spans="1:19" ht="17" customHeight="1">
      <c r="A31" s="19" t="s">
        <v>1086</v>
      </c>
      <c r="B31" s="3">
        <f t="shared" si="0"/>
        <v>1275</v>
      </c>
      <c r="C31" s="3">
        <f>SUM(46+54+80+55+120)</f>
        <v>355</v>
      </c>
      <c r="D31" s="3">
        <f>SUM(120+80+80+30+80+52.5)</f>
        <v>442.5</v>
      </c>
      <c r="E31" s="3">
        <f>SUM(54+83+40.5+80)</f>
        <v>257.5</v>
      </c>
      <c r="F31" s="4">
        <f>SUM(31+67+51)</f>
        <v>149</v>
      </c>
      <c r="G31" s="4">
        <f>SUM(37+34)</f>
        <v>71</v>
      </c>
    </row>
    <row r="32" spans="1:19" ht="17" customHeight="1">
      <c r="A32" s="19" t="s">
        <v>1044</v>
      </c>
      <c r="B32" s="3">
        <f t="shared" si="0"/>
        <v>1243</v>
      </c>
      <c r="C32" s="3">
        <f>SUM(0)</f>
        <v>0</v>
      </c>
      <c r="D32" s="3">
        <v>0</v>
      </c>
      <c r="E32" s="3">
        <v>0</v>
      </c>
      <c r="G32" s="4">
        <f>SUM(84)</f>
        <v>84</v>
      </c>
      <c r="H32" s="4">
        <v>440</v>
      </c>
      <c r="I32" s="4">
        <v>379</v>
      </c>
      <c r="J32" s="4">
        <v>197</v>
      </c>
      <c r="K32" s="4">
        <v>143</v>
      </c>
    </row>
    <row r="33" spans="1:15" ht="17" customHeight="1">
      <c r="A33" s="19" t="s">
        <v>1045</v>
      </c>
      <c r="B33" s="3">
        <f t="shared" si="0"/>
        <v>1225.8</v>
      </c>
      <c r="C33" s="3">
        <f>SUM(0)</f>
        <v>0</v>
      </c>
      <c r="D33" s="3">
        <v>0</v>
      </c>
      <c r="E33" s="3">
        <v>0</v>
      </c>
      <c r="G33" s="4"/>
      <c r="J33" s="4">
        <v>287</v>
      </c>
      <c r="K33" s="4">
        <v>475.8</v>
      </c>
      <c r="L33" s="4">
        <v>247</v>
      </c>
      <c r="M33" s="4">
        <v>216</v>
      </c>
    </row>
    <row r="34" spans="1:15" ht="17" customHeight="1">
      <c r="A34" s="19" t="s">
        <v>1046</v>
      </c>
      <c r="B34" s="3">
        <f t="shared" si="0"/>
        <v>1186.2</v>
      </c>
      <c r="C34" s="3">
        <f>SUM(0)</f>
        <v>0</v>
      </c>
      <c r="D34" s="3">
        <v>0</v>
      </c>
      <c r="E34" s="3">
        <v>0</v>
      </c>
      <c r="G34" s="4"/>
      <c r="I34" s="4">
        <v>206.2</v>
      </c>
      <c r="J34" s="4">
        <v>426</v>
      </c>
      <c r="K34" s="4">
        <v>522</v>
      </c>
      <c r="L34" s="4">
        <v>32</v>
      </c>
    </row>
    <row r="35" spans="1:15" ht="17" customHeight="1">
      <c r="A35" s="19" t="s">
        <v>1078</v>
      </c>
      <c r="B35" s="3">
        <f t="shared" si="0"/>
        <v>1178.2</v>
      </c>
      <c r="C35" s="3">
        <f>SUM(80)</f>
        <v>80</v>
      </c>
      <c r="D35" s="3">
        <f>SUM(54+53.6+49+120+50+122+80+52)</f>
        <v>580.6</v>
      </c>
      <c r="E35" s="3">
        <f>SUM(35+83+52+80)</f>
        <v>250</v>
      </c>
      <c r="F35" s="4">
        <f>SUM(30+53.6+52+81+51)</f>
        <v>267.60000000000002</v>
      </c>
      <c r="G35" s="4"/>
    </row>
    <row r="36" spans="1:15" ht="17" customHeight="1">
      <c r="A36" s="19" t="s">
        <v>1047</v>
      </c>
      <c r="B36" s="3">
        <f t="shared" si="0"/>
        <v>1167</v>
      </c>
      <c r="C36" s="3">
        <f>SUM(0)</f>
        <v>0</v>
      </c>
      <c r="D36" s="3">
        <v>0</v>
      </c>
      <c r="E36" s="3">
        <v>0</v>
      </c>
      <c r="G36" s="4"/>
      <c r="J36" s="4">
        <v>400</v>
      </c>
      <c r="K36" s="4">
        <v>374.5</v>
      </c>
      <c r="L36" s="4">
        <v>247.5</v>
      </c>
      <c r="M36" s="4">
        <v>50</v>
      </c>
      <c r="N36" s="4">
        <v>55</v>
      </c>
      <c r="O36" s="4">
        <v>40</v>
      </c>
    </row>
    <row r="37" spans="1:15" ht="17" customHeight="1">
      <c r="A37" s="20" t="s">
        <v>1382</v>
      </c>
      <c r="B37" s="3">
        <f t="shared" si="0"/>
        <v>1136.4000000000001</v>
      </c>
      <c r="C37" s="3">
        <f>SUM(54+120+48+80)</f>
        <v>302</v>
      </c>
      <c r="D37" s="3">
        <f>SUM(36+80.4+80+50+120+120)</f>
        <v>486.4</v>
      </c>
      <c r="E37" s="3">
        <f>SUM(35+50+83+83+41+56)</f>
        <v>348</v>
      </c>
      <c r="G37" s="4"/>
    </row>
    <row r="38" spans="1:15" ht="17" customHeight="1">
      <c r="A38" s="19" t="s">
        <v>1069</v>
      </c>
      <c r="B38" s="3">
        <f t="shared" si="0"/>
        <v>1060.2</v>
      </c>
      <c r="C38" s="3">
        <f>SUM(54+80)</f>
        <v>134</v>
      </c>
      <c r="D38" s="3">
        <f>SUM(53.6+80+120+82)</f>
        <v>335.6</v>
      </c>
      <c r="E38" s="3">
        <f>SUM(54+80+83+84)</f>
        <v>301</v>
      </c>
      <c r="F38" s="4">
        <f>SUM(53.6+84)</f>
        <v>137.6</v>
      </c>
      <c r="G38" s="4">
        <f>SUM(34+67+51)</f>
        <v>152</v>
      </c>
    </row>
    <row r="39" spans="1:15" ht="17" customHeight="1">
      <c r="A39" s="19" t="s">
        <v>1064</v>
      </c>
      <c r="B39" s="3">
        <f t="shared" si="0"/>
        <v>1048.0999999999999</v>
      </c>
      <c r="C39" s="3">
        <f>SUM(31.6+50)</f>
        <v>81.599999999999994</v>
      </c>
      <c r="D39" s="3">
        <f>SUM(30+120+50+40+52.5)</f>
        <v>292.5</v>
      </c>
      <c r="E39" s="3">
        <f>SUM(46+81+80+52+40.5+32)</f>
        <v>331.5</v>
      </c>
      <c r="F39" s="4">
        <f>SUM(34+50+52)</f>
        <v>136</v>
      </c>
      <c r="G39" s="4">
        <f>SUM(30+53+80)</f>
        <v>163</v>
      </c>
      <c r="H39" s="4">
        <v>43.5</v>
      </c>
    </row>
    <row r="40" spans="1:15" ht="17" customHeight="1">
      <c r="A40" s="21" t="s">
        <v>1052</v>
      </c>
      <c r="B40" s="3">
        <f t="shared" si="0"/>
        <v>1039.3499999999999</v>
      </c>
      <c r="C40" s="3">
        <f>SUM(0)</f>
        <v>0</v>
      </c>
      <c r="D40" s="3">
        <v>0</v>
      </c>
      <c r="E40" s="3">
        <v>0</v>
      </c>
      <c r="G40" s="4"/>
      <c r="H40" s="4">
        <v>300.5</v>
      </c>
      <c r="I40" s="4">
        <v>382.85</v>
      </c>
      <c r="J40" s="4">
        <v>116</v>
      </c>
      <c r="K40" s="4">
        <v>240</v>
      </c>
    </row>
    <row r="41" spans="1:15" ht="17" customHeight="1">
      <c r="A41" s="19" t="s">
        <v>1062</v>
      </c>
      <c r="B41" s="3">
        <f t="shared" si="0"/>
        <v>1032.5</v>
      </c>
      <c r="C41" s="3">
        <f>SUM(0)</f>
        <v>0</v>
      </c>
      <c r="D41" s="3">
        <f>SUM(120+50+85.5)</f>
        <v>255.5</v>
      </c>
      <c r="E41" s="3">
        <f>SUM(54+80+85+120)</f>
        <v>339</v>
      </c>
      <c r="F41" s="4">
        <f>SUM(50+53+81+84+81)</f>
        <v>349</v>
      </c>
      <c r="G41" s="4">
        <f>SUM(37+52)</f>
        <v>89</v>
      </c>
    </row>
    <row r="42" spans="1:15" ht="17" customHeight="1">
      <c r="A42" s="19" t="s">
        <v>1111</v>
      </c>
      <c r="B42" s="3">
        <f t="shared" si="0"/>
        <v>1031.0999999999999</v>
      </c>
      <c r="C42" s="3">
        <f>SUM(84+80+80)</f>
        <v>244</v>
      </c>
      <c r="D42" s="3">
        <f>SUM(53.6+80+80+80+81+82+85.5)</f>
        <v>542.1</v>
      </c>
      <c r="E42" s="3">
        <f>SUM(54+50+52)</f>
        <v>156</v>
      </c>
      <c r="F42" s="4">
        <f>SUM(38+51)</f>
        <v>89</v>
      </c>
      <c r="G42" s="4"/>
    </row>
    <row r="43" spans="1:15" ht="17" customHeight="1">
      <c r="A43" s="19" t="s">
        <v>1056</v>
      </c>
      <c r="B43" s="3">
        <f t="shared" si="0"/>
        <v>1025</v>
      </c>
      <c r="C43" s="3">
        <f>SUM(0)</f>
        <v>0</v>
      </c>
      <c r="D43" s="3">
        <f>SUM(53.6+55)</f>
        <v>108.6</v>
      </c>
      <c r="E43" s="3">
        <v>0</v>
      </c>
      <c r="F43" s="4">
        <f>SUM(50+80.4+53+52+50+67+85+81)</f>
        <v>518.4</v>
      </c>
      <c r="G43" s="4">
        <f>SUM(53+51+67+45+88+52)</f>
        <v>356</v>
      </c>
      <c r="H43" s="4">
        <f>SUM(42)</f>
        <v>42</v>
      </c>
    </row>
    <row r="44" spans="1:15" ht="17" customHeight="1">
      <c r="A44" s="21" t="s">
        <v>1053</v>
      </c>
      <c r="B44" s="3">
        <f t="shared" si="0"/>
        <v>1017.2</v>
      </c>
      <c r="C44" s="3">
        <f>SUM(0)</f>
        <v>0</v>
      </c>
      <c r="D44" s="3">
        <v>0</v>
      </c>
      <c r="E44" s="3">
        <v>0</v>
      </c>
      <c r="F44" s="4">
        <f>SUM(80.4+34+120+49.6+59+81)</f>
        <v>424</v>
      </c>
      <c r="G44" s="4">
        <f>SUM(80+86.2+51+80)</f>
        <v>297.2</v>
      </c>
      <c r="H44" s="4">
        <f>SUM(60+52.5+60+81)</f>
        <v>253.5</v>
      </c>
      <c r="I44" s="4">
        <f>SUM(42.5)</f>
        <v>42.5</v>
      </c>
    </row>
    <row r="45" spans="1:15" ht="17" customHeight="1">
      <c r="A45" s="19" t="s">
        <v>1066</v>
      </c>
      <c r="B45" s="3">
        <f t="shared" si="0"/>
        <v>989.5</v>
      </c>
      <c r="C45" s="3">
        <f>SUM(46)</f>
        <v>46</v>
      </c>
      <c r="D45" s="3">
        <f>SUM(54+120+120)</f>
        <v>294</v>
      </c>
      <c r="E45" s="3">
        <f>SUM(46+80+85+55.5+80)</f>
        <v>346.5</v>
      </c>
      <c r="F45" s="4">
        <f>SUM(42+50+67+85+59)</f>
        <v>303</v>
      </c>
      <c r="G45" s="4"/>
    </row>
    <row r="46" spans="1:15" ht="17" customHeight="1">
      <c r="A46" s="19" t="s">
        <v>1094</v>
      </c>
      <c r="B46" s="3">
        <f t="shared" si="0"/>
        <v>977.6</v>
      </c>
      <c r="C46" s="3">
        <f>SUM(54+80+80)</f>
        <v>214</v>
      </c>
      <c r="D46" s="3">
        <f>SUM(53.6+80+120+81+30.5)</f>
        <v>365.1</v>
      </c>
      <c r="E46" s="3">
        <f>SUM(54+80+85+55.5+56)</f>
        <v>330.5</v>
      </c>
      <c r="F46" s="4">
        <f>SUM(34+34)</f>
        <v>68</v>
      </c>
      <c r="G46" s="4"/>
    </row>
    <row r="47" spans="1:15" ht="17" customHeight="1">
      <c r="A47" s="19" t="s">
        <v>1110</v>
      </c>
      <c r="B47" s="3">
        <f t="shared" si="0"/>
        <v>933.1</v>
      </c>
      <c r="C47" s="3">
        <f>SUM(46+50+80+80+50+55)</f>
        <v>361</v>
      </c>
      <c r="D47" s="3">
        <f>SUM(53.6+49+52+80+81)</f>
        <v>315.60000000000002</v>
      </c>
      <c r="E47" s="3">
        <f>SUM(46+54+55.5)</f>
        <v>155.5</v>
      </c>
      <c r="F47" s="4">
        <f>SUM(31+34+36)</f>
        <v>101</v>
      </c>
      <c r="G47" s="4"/>
    </row>
    <row r="48" spans="1:15" ht="17" customHeight="1">
      <c r="A48" s="19" t="s">
        <v>1057</v>
      </c>
      <c r="B48" s="3">
        <f t="shared" si="0"/>
        <v>914</v>
      </c>
      <c r="C48" s="3">
        <f>SUM(0)</f>
        <v>0</v>
      </c>
      <c r="D48" s="3">
        <v>0</v>
      </c>
      <c r="E48" s="3">
        <v>0</v>
      </c>
      <c r="G48" s="4"/>
      <c r="K48" s="4">
        <v>44</v>
      </c>
      <c r="L48" s="4">
        <v>98</v>
      </c>
      <c r="M48" s="4">
        <v>280</v>
      </c>
      <c r="N48" s="4">
        <v>252</v>
      </c>
      <c r="O48" s="4">
        <v>240</v>
      </c>
    </row>
    <row r="49" spans="1:14" ht="17" customHeight="1">
      <c r="A49" s="19" t="s">
        <v>1189</v>
      </c>
      <c r="B49" s="3">
        <f t="shared" si="0"/>
        <v>872.6</v>
      </c>
      <c r="C49" s="3">
        <f>SUM(84+80+120+81+120)</f>
        <v>485</v>
      </c>
      <c r="D49" s="3">
        <f>SUM(53.6+49+80+80+50)</f>
        <v>312.60000000000002</v>
      </c>
      <c r="E49" s="3">
        <f>SUM(31+44)</f>
        <v>75</v>
      </c>
    </row>
    <row r="50" spans="1:14" ht="17" customHeight="1">
      <c r="A50" s="19" t="s">
        <v>1191</v>
      </c>
      <c r="B50" s="3">
        <f t="shared" si="0"/>
        <v>870.6</v>
      </c>
      <c r="C50" s="3">
        <f>SUM(46+81+80+120+120+80)</f>
        <v>527</v>
      </c>
      <c r="D50" s="3">
        <f>SUM(53.6+80+50+85.5)</f>
        <v>269.10000000000002</v>
      </c>
      <c r="E50" s="3">
        <f>SUM(34+40.5)</f>
        <v>74.5</v>
      </c>
    </row>
    <row r="51" spans="1:14" ht="17" customHeight="1">
      <c r="A51" s="19" t="s">
        <v>1123</v>
      </c>
      <c r="B51" s="3">
        <f t="shared" si="0"/>
        <v>864.6</v>
      </c>
      <c r="C51" s="3">
        <f>SUM(81+80+83+120+80)</f>
        <v>444</v>
      </c>
      <c r="D51" s="3">
        <f>SUM(49+81+87.6)</f>
        <v>217.6</v>
      </c>
      <c r="E51" s="3">
        <f>SUM(30+50+56)</f>
        <v>136</v>
      </c>
      <c r="F51" s="4">
        <f>SUM(31+36)</f>
        <v>67</v>
      </c>
      <c r="G51" s="4"/>
    </row>
    <row r="52" spans="1:14" ht="17" customHeight="1">
      <c r="A52" s="22" t="s">
        <v>1074</v>
      </c>
      <c r="B52" s="3">
        <f t="shared" si="0"/>
        <v>849.5</v>
      </c>
      <c r="C52" s="3">
        <f>SUM(54+36)</f>
        <v>90</v>
      </c>
      <c r="D52" s="3">
        <f>SUM(40+82+82)</f>
        <v>204</v>
      </c>
      <c r="E52" s="3">
        <f>SUM(50+83+42.4+40.5+80+44+84)</f>
        <v>423.9</v>
      </c>
      <c r="F52" s="4">
        <f>SUM(31+49.6+51)</f>
        <v>131.6</v>
      </c>
      <c r="G52" s="4"/>
    </row>
    <row r="53" spans="1:14" ht="17" customHeight="1">
      <c r="A53" s="19" t="s">
        <v>1059</v>
      </c>
      <c r="B53" s="3">
        <f t="shared" si="0"/>
        <v>843.6</v>
      </c>
      <c r="C53" s="3">
        <f>SUM(0)</f>
        <v>0</v>
      </c>
      <c r="D53" s="3">
        <v>0</v>
      </c>
      <c r="E53" s="3">
        <f>SUM(46+35+54+50+83+52)</f>
        <v>320</v>
      </c>
      <c r="F53" s="4">
        <f>SUM(31.6+53+51+81)</f>
        <v>216.6</v>
      </c>
      <c r="G53" s="4">
        <f>SUM(30+34+45+51+52)</f>
        <v>212</v>
      </c>
      <c r="H53" s="4">
        <v>95</v>
      </c>
    </row>
    <row r="54" spans="1:14" ht="17" customHeight="1">
      <c r="A54" s="19" t="s">
        <v>1087</v>
      </c>
      <c r="B54" s="3">
        <f t="shared" si="0"/>
        <v>815.9</v>
      </c>
      <c r="C54" s="3">
        <f>SUM(46+50+80.4)</f>
        <v>176.4</v>
      </c>
      <c r="D54" s="3">
        <f>SUM(54+80+30.5)</f>
        <v>164.5</v>
      </c>
      <c r="E54" s="3">
        <f>SUM(46)</f>
        <v>46</v>
      </c>
      <c r="F54" s="4">
        <f>SUM(53+80+50+67)</f>
        <v>250</v>
      </c>
      <c r="G54" s="4">
        <f>SUM(32+51+45+51)</f>
        <v>179</v>
      </c>
    </row>
    <row r="55" spans="1:14" ht="17" customHeight="1">
      <c r="A55" s="19" t="s">
        <v>1061</v>
      </c>
      <c r="B55" s="3">
        <f t="shared" si="0"/>
        <v>801.35</v>
      </c>
      <c r="C55" s="3">
        <f>SUM(0)</f>
        <v>0</v>
      </c>
      <c r="D55" s="3">
        <v>0</v>
      </c>
      <c r="E55" s="3">
        <v>0</v>
      </c>
      <c r="G55" s="4"/>
      <c r="H55" s="4">
        <v>52.5</v>
      </c>
      <c r="I55" s="4">
        <v>433.85</v>
      </c>
      <c r="J55" s="4">
        <v>281</v>
      </c>
      <c r="K55" s="4">
        <v>34</v>
      </c>
    </row>
    <row r="56" spans="1:14" ht="17" customHeight="1">
      <c r="A56" s="22" t="s">
        <v>1096</v>
      </c>
      <c r="B56" s="3">
        <f t="shared" si="0"/>
        <v>787.2</v>
      </c>
      <c r="C56" s="3">
        <f>SUM(0)</f>
        <v>0</v>
      </c>
      <c r="D56" s="3">
        <f>SUM(80+120+120+90)</f>
        <v>410</v>
      </c>
      <c r="E56" s="3">
        <f>SUM(50+83+80+84)</f>
        <v>297</v>
      </c>
      <c r="F56" s="4">
        <f>SUM(30.6+49.6)</f>
        <v>80.2</v>
      </c>
      <c r="G56" s="4"/>
    </row>
    <row r="57" spans="1:14" ht="17" customHeight="1">
      <c r="A57" s="19" t="s">
        <v>1067</v>
      </c>
      <c r="B57" s="3">
        <f t="shared" si="0"/>
        <v>787</v>
      </c>
      <c r="C57" s="3">
        <f>SUM(53.6)</f>
        <v>53.6</v>
      </c>
      <c r="D57" s="3">
        <f>SUM(54+52)</f>
        <v>106</v>
      </c>
      <c r="E57" s="3">
        <f>SUM(52+67)</f>
        <v>119</v>
      </c>
      <c r="F57" s="4">
        <f>SUM(80.4+84+85+81)</f>
        <v>330.4</v>
      </c>
      <c r="G57" s="4">
        <f>SUM(30+45+51+52)</f>
        <v>178</v>
      </c>
    </row>
    <row r="58" spans="1:14" ht="17" customHeight="1">
      <c r="A58" s="19" t="s">
        <v>1098</v>
      </c>
      <c r="B58" s="3">
        <f t="shared" si="0"/>
        <v>734.5</v>
      </c>
      <c r="C58" s="3">
        <f>SUM(100)</f>
        <v>100</v>
      </c>
      <c r="D58" s="3">
        <f>SUM(82.5+80+122)</f>
        <v>284.5</v>
      </c>
      <c r="E58" s="3">
        <f>SUM(46+80+52+80)</f>
        <v>258</v>
      </c>
      <c r="F58" s="4">
        <f>SUM(42+50)</f>
        <v>92</v>
      </c>
      <c r="G58" s="4"/>
    </row>
    <row r="59" spans="1:14" ht="17" customHeight="1">
      <c r="A59" s="21" t="s">
        <v>1063</v>
      </c>
      <c r="B59" s="3">
        <f t="shared" si="0"/>
        <v>675.35</v>
      </c>
      <c r="C59" s="3">
        <f>SUM(0)</f>
        <v>0</v>
      </c>
      <c r="D59" s="3">
        <v>0</v>
      </c>
      <c r="E59" s="3">
        <v>0</v>
      </c>
      <c r="F59" s="4">
        <f>SUM(34)</f>
        <v>34</v>
      </c>
      <c r="G59" s="4">
        <f>SUM(30+34+34)</f>
        <v>98</v>
      </c>
      <c r="H59" s="4">
        <v>103.5</v>
      </c>
      <c r="I59" s="4">
        <v>439.85</v>
      </c>
    </row>
    <row r="60" spans="1:14" ht="17" customHeight="1">
      <c r="A60" s="19" t="s">
        <v>1065</v>
      </c>
      <c r="B60" s="3">
        <f t="shared" si="0"/>
        <v>668</v>
      </c>
      <c r="C60" s="3">
        <f>SUM(0)</f>
        <v>0</v>
      </c>
      <c r="D60" s="3">
        <v>0</v>
      </c>
      <c r="E60" s="3">
        <v>0</v>
      </c>
      <c r="G60" s="4"/>
      <c r="L60" s="4">
        <v>207</v>
      </c>
      <c r="M60" s="4">
        <v>236</v>
      </c>
      <c r="N60" s="4">
        <v>225</v>
      </c>
    </row>
    <row r="61" spans="1:14" ht="17" customHeight="1">
      <c r="A61" s="19" t="s">
        <v>1276</v>
      </c>
      <c r="B61" s="3">
        <f t="shared" si="0"/>
        <v>664.7</v>
      </c>
      <c r="C61" s="3">
        <f>SUM(54+120+50)</f>
        <v>224</v>
      </c>
      <c r="D61" s="3">
        <f>SUM(80+53.6+55+87.6+80+52.5)</f>
        <v>408.7</v>
      </c>
      <c r="E61" s="3">
        <f>SUM(32)</f>
        <v>32</v>
      </c>
    </row>
    <row r="62" spans="1:14" ht="17" customHeight="1">
      <c r="A62" s="19" t="s">
        <v>1120</v>
      </c>
      <c r="B62" s="3">
        <f t="shared" si="0"/>
        <v>648.29999999999995</v>
      </c>
      <c r="C62" s="3">
        <f>SUM(53.6+50+55)</f>
        <v>158.6</v>
      </c>
      <c r="D62" s="3">
        <f>SUM(53.6+60+53.6+50+50)</f>
        <v>267.2</v>
      </c>
      <c r="E62" s="3">
        <f>SUM(30+52+40.5+44+56)</f>
        <v>222.5</v>
      </c>
      <c r="G62" s="4"/>
    </row>
    <row r="63" spans="1:14" s="4" customFormat="1" ht="17" customHeight="1">
      <c r="A63" s="19" t="s">
        <v>1095</v>
      </c>
      <c r="B63" s="3">
        <f t="shared" si="0"/>
        <v>629.1</v>
      </c>
      <c r="C63" s="3">
        <f>SUM(80.7)</f>
        <v>80.7</v>
      </c>
      <c r="D63" s="3">
        <f>SUM(80+87.6)</f>
        <v>167.6</v>
      </c>
      <c r="E63" s="3">
        <f>SUM(42.4+42.4+83+82.4+100)</f>
        <v>350.20000000000005</v>
      </c>
      <c r="F63" s="4">
        <f>SUM(30.6)</f>
        <v>30.6</v>
      </c>
    </row>
    <row r="64" spans="1:14" ht="17" customHeight="1">
      <c r="A64" s="22" t="s">
        <v>1150</v>
      </c>
      <c r="B64" s="3">
        <f t="shared" si="0"/>
        <v>627.5</v>
      </c>
      <c r="C64" s="3">
        <f>SUM(80+55)</f>
        <v>135</v>
      </c>
      <c r="D64" s="3">
        <f>SUM(55+60+82.5+80+80)</f>
        <v>357.5</v>
      </c>
      <c r="E64" s="3">
        <f>SUM(50+54)</f>
        <v>104</v>
      </c>
      <c r="F64" s="4">
        <f>SUM(31)</f>
        <v>31</v>
      </c>
      <c r="G64" s="4"/>
    </row>
    <row r="65" spans="1:1024" ht="17" customHeight="1">
      <c r="A65" s="19" t="s">
        <v>1127</v>
      </c>
      <c r="B65" s="3">
        <f t="shared" si="0"/>
        <v>622</v>
      </c>
      <c r="C65" s="3">
        <f>SUM(100)</f>
        <v>100</v>
      </c>
      <c r="D65" s="3">
        <f>SUM(100+100+122)</f>
        <v>322</v>
      </c>
      <c r="E65" s="3">
        <v>0</v>
      </c>
      <c r="F65" s="4">
        <f>SUM(80+120)</f>
        <v>200</v>
      </c>
      <c r="G65" s="4"/>
    </row>
    <row r="66" spans="1:1024" ht="17" customHeight="1">
      <c r="A66" s="19" t="s">
        <v>1068</v>
      </c>
      <c r="B66" s="3">
        <f t="shared" ref="B66:B129" si="1">SUM(C66:V66)</f>
        <v>615</v>
      </c>
      <c r="C66" s="3">
        <f>SUM(0)</f>
        <v>0</v>
      </c>
      <c r="D66" s="3">
        <v>0</v>
      </c>
      <c r="E66" s="3">
        <v>0</v>
      </c>
      <c r="G66" s="4">
        <f>SUM(30)</f>
        <v>30</v>
      </c>
      <c r="H66" s="4">
        <v>112.5</v>
      </c>
      <c r="J66" s="4">
        <v>219.5</v>
      </c>
      <c r="K66" s="4">
        <v>162</v>
      </c>
      <c r="L66" s="4">
        <v>91</v>
      </c>
    </row>
    <row r="67" spans="1:1024" ht="17" customHeight="1">
      <c r="A67" s="19" t="s">
        <v>1106</v>
      </c>
      <c r="B67" s="3">
        <f t="shared" si="1"/>
        <v>611</v>
      </c>
      <c r="C67" s="3">
        <f>SUM(81+80)</f>
        <v>161</v>
      </c>
      <c r="D67" s="3">
        <f>SUM(55+80+30)</f>
        <v>165</v>
      </c>
      <c r="E67" s="3">
        <f>SUM(50+67+41+56)</f>
        <v>214</v>
      </c>
      <c r="F67" s="4">
        <f>SUM(38+33)</f>
        <v>71</v>
      </c>
      <c r="G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4"/>
      <c r="NG67" s="4"/>
      <c r="NH67" s="4"/>
      <c r="NI67" s="4"/>
      <c r="NJ67" s="4"/>
      <c r="NK67" s="4"/>
      <c r="NL67" s="4"/>
      <c r="NM67" s="4"/>
      <c r="NN67" s="4"/>
      <c r="NO67" s="4"/>
      <c r="NP67" s="4"/>
      <c r="NQ67" s="4"/>
      <c r="NR67" s="4"/>
      <c r="NS67" s="4"/>
      <c r="NT67" s="4"/>
      <c r="NU67" s="4"/>
      <c r="NV67" s="4"/>
      <c r="NW67" s="4"/>
      <c r="NX67" s="4"/>
      <c r="NY67" s="4"/>
      <c r="NZ67" s="4"/>
      <c r="OA67" s="4"/>
      <c r="OB67" s="4"/>
      <c r="OC67" s="4"/>
      <c r="OD67" s="4"/>
      <c r="OE67" s="4"/>
      <c r="OF67" s="4"/>
      <c r="OG67" s="4"/>
      <c r="OH67" s="4"/>
      <c r="OI67" s="4"/>
      <c r="OJ67" s="4"/>
      <c r="OK67" s="4"/>
      <c r="OL67" s="4"/>
      <c r="OM67" s="4"/>
      <c r="ON67" s="4"/>
      <c r="OO67" s="4"/>
      <c r="OP67" s="4"/>
      <c r="OQ67" s="4"/>
      <c r="OR67" s="4"/>
      <c r="OS67" s="4"/>
      <c r="OT67" s="4"/>
      <c r="OU67" s="4"/>
      <c r="OV67" s="4"/>
      <c r="OW67" s="4"/>
      <c r="OX67" s="4"/>
      <c r="OY67" s="4"/>
      <c r="OZ67" s="4"/>
      <c r="PA67" s="4"/>
      <c r="PB67" s="4"/>
      <c r="PC67" s="4"/>
      <c r="PD67" s="4"/>
      <c r="PE67" s="4"/>
      <c r="PF67" s="4"/>
      <c r="PG67" s="4"/>
      <c r="PH67" s="4"/>
      <c r="PI67" s="4"/>
      <c r="PJ67" s="4"/>
      <c r="PK67" s="4"/>
      <c r="PL67" s="4"/>
      <c r="PM67" s="4"/>
      <c r="PN67" s="4"/>
      <c r="PO67" s="4"/>
      <c r="PP67" s="4"/>
      <c r="PQ67" s="4"/>
      <c r="PR67" s="4"/>
      <c r="PS67" s="4"/>
      <c r="PT67" s="4"/>
      <c r="PU67" s="4"/>
      <c r="PV67" s="4"/>
      <c r="PW67" s="4"/>
      <c r="PX67" s="4"/>
      <c r="PY67" s="4"/>
      <c r="PZ67" s="4"/>
      <c r="QA67" s="4"/>
      <c r="QB67" s="4"/>
      <c r="QC67" s="4"/>
      <c r="QD67" s="4"/>
      <c r="QE67" s="4"/>
      <c r="QF67" s="4"/>
      <c r="QG67" s="4"/>
      <c r="QH67" s="4"/>
      <c r="QI67" s="4"/>
      <c r="QJ67" s="4"/>
      <c r="QK67" s="4"/>
      <c r="QL67" s="4"/>
      <c r="QM67" s="4"/>
      <c r="QN67" s="4"/>
      <c r="QO67" s="4"/>
      <c r="QP67" s="4"/>
      <c r="QQ67" s="4"/>
      <c r="QR67" s="4"/>
      <c r="QS67" s="4"/>
      <c r="QT67" s="4"/>
      <c r="QU67" s="4"/>
      <c r="QV67" s="4"/>
      <c r="QW67" s="4"/>
      <c r="QX67" s="4"/>
      <c r="QY67" s="4"/>
      <c r="QZ67" s="4"/>
      <c r="RA67" s="4"/>
      <c r="RB67" s="4"/>
      <c r="RC67" s="4"/>
      <c r="RD67" s="4"/>
      <c r="RE67" s="4"/>
      <c r="RF67" s="4"/>
      <c r="RG67" s="4"/>
      <c r="RH67" s="4"/>
      <c r="RI67" s="4"/>
      <c r="RJ67" s="4"/>
      <c r="RK67" s="4"/>
      <c r="RL67" s="4"/>
      <c r="RM67" s="4"/>
      <c r="RN67" s="4"/>
      <c r="RO67" s="4"/>
      <c r="RP67" s="4"/>
      <c r="RQ67" s="4"/>
      <c r="RR67" s="4"/>
      <c r="RS67" s="4"/>
      <c r="RT67" s="4"/>
      <c r="RU67" s="4"/>
      <c r="RV67" s="4"/>
      <c r="RW67" s="4"/>
      <c r="RX67" s="4"/>
      <c r="RY67" s="4"/>
      <c r="RZ67" s="4"/>
      <c r="SA67" s="4"/>
      <c r="SB67" s="4"/>
      <c r="SC67" s="4"/>
      <c r="SD67" s="4"/>
      <c r="SE67" s="4"/>
      <c r="SF67" s="4"/>
      <c r="SG67" s="4"/>
      <c r="SH67" s="4"/>
      <c r="SI67" s="4"/>
      <c r="SJ67" s="4"/>
      <c r="SK67" s="4"/>
      <c r="SL67" s="4"/>
      <c r="SM67" s="4"/>
      <c r="SN67" s="4"/>
      <c r="SO67" s="4"/>
      <c r="SP67" s="4"/>
      <c r="SQ67" s="4"/>
      <c r="SR67" s="4"/>
      <c r="SS67" s="4"/>
      <c r="ST67" s="4"/>
      <c r="SU67" s="4"/>
      <c r="SV67" s="4"/>
      <c r="SW67" s="4"/>
      <c r="SX67" s="4"/>
      <c r="SY67" s="4"/>
      <c r="SZ67" s="4"/>
      <c r="TA67" s="4"/>
      <c r="TB67" s="4"/>
      <c r="TC67" s="4"/>
      <c r="TD67" s="4"/>
      <c r="TE67" s="4"/>
      <c r="TF67" s="4"/>
      <c r="TG67" s="4"/>
      <c r="TH67" s="4"/>
      <c r="TI67" s="4"/>
      <c r="TJ67" s="4"/>
      <c r="TK67" s="4"/>
      <c r="TL67" s="4"/>
      <c r="TM67" s="4"/>
      <c r="TN67" s="4"/>
      <c r="TO67" s="4"/>
      <c r="TP67" s="4"/>
      <c r="TQ67" s="4"/>
      <c r="TR67" s="4"/>
      <c r="TS67" s="4"/>
      <c r="TT67" s="4"/>
      <c r="TU67" s="4"/>
      <c r="TV67" s="4"/>
      <c r="TW67" s="4"/>
      <c r="TX67" s="4"/>
      <c r="TY67" s="4"/>
      <c r="TZ67" s="4"/>
      <c r="UA67" s="4"/>
      <c r="UB67" s="4"/>
      <c r="UC67" s="4"/>
      <c r="UD67" s="4"/>
      <c r="UE67" s="4"/>
      <c r="UF67" s="4"/>
      <c r="UG67" s="4"/>
      <c r="UH67" s="4"/>
      <c r="UI67" s="4"/>
      <c r="UJ67" s="4"/>
      <c r="UK67" s="4"/>
      <c r="UL67" s="4"/>
      <c r="UM67" s="4"/>
      <c r="UN67" s="4"/>
      <c r="UO67" s="4"/>
      <c r="UP67" s="4"/>
      <c r="UQ67" s="4"/>
      <c r="UR67" s="4"/>
      <c r="US67" s="4"/>
      <c r="UT67" s="4"/>
      <c r="UU67" s="4"/>
      <c r="UV67" s="4"/>
      <c r="UW67" s="4"/>
      <c r="UX67" s="4"/>
      <c r="UY67" s="4"/>
      <c r="UZ67" s="4"/>
      <c r="VA67" s="4"/>
      <c r="VB67" s="4"/>
      <c r="VC67" s="4"/>
      <c r="VD67" s="4"/>
      <c r="VE67" s="4"/>
      <c r="VF67" s="4"/>
      <c r="VG67" s="4"/>
      <c r="VH67" s="4"/>
      <c r="VI67" s="4"/>
      <c r="VJ67" s="4"/>
      <c r="VK67" s="4"/>
      <c r="VL67" s="4"/>
      <c r="VM67" s="4"/>
      <c r="VN67" s="4"/>
      <c r="VO67" s="4"/>
      <c r="VP67" s="4"/>
      <c r="VQ67" s="4"/>
      <c r="VR67" s="4"/>
      <c r="VS67" s="4"/>
      <c r="VT67" s="4"/>
      <c r="VU67" s="4"/>
      <c r="VV67" s="4"/>
      <c r="VW67" s="4"/>
      <c r="VX67" s="4"/>
      <c r="VY67" s="4"/>
      <c r="VZ67" s="4"/>
      <c r="WA67" s="4"/>
      <c r="WB67" s="4"/>
      <c r="WC67" s="4"/>
      <c r="WD67" s="4"/>
      <c r="WE67" s="4"/>
      <c r="WF67" s="4"/>
      <c r="WG67" s="4"/>
      <c r="WH67" s="4"/>
      <c r="WI67" s="4"/>
      <c r="WJ67" s="4"/>
      <c r="WK67" s="4"/>
      <c r="WL67" s="4"/>
      <c r="WM67" s="4"/>
      <c r="WN67" s="4"/>
      <c r="WO67" s="4"/>
      <c r="WP67" s="4"/>
      <c r="WQ67" s="4"/>
      <c r="WR67" s="4"/>
      <c r="WS67" s="4"/>
      <c r="WT67" s="4"/>
      <c r="WU67" s="4"/>
      <c r="WV67" s="4"/>
      <c r="WW67" s="4"/>
      <c r="WX67" s="4"/>
      <c r="WY67" s="4"/>
      <c r="WZ67" s="4"/>
      <c r="XA67" s="4"/>
      <c r="XB67" s="4"/>
      <c r="XC67" s="4"/>
      <c r="XD67" s="4"/>
      <c r="XE67" s="4"/>
      <c r="XF67" s="4"/>
      <c r="XG67" s="4"/>
      <c r="XH67" s="4"/>
      <c r="XI67" s="4"/>
      <c r="XJ67" s="4"/>
      <c r="XK67" s="4"/>
      <c r="XL67" s="4"/>
      <c r="XM67" s="4"/>
      <c r="XN67" s="4"/>
      <c r="XO67" s="4"/>
      <c r="XP67" s="4"/>
      <c r="XQ67" s="4"/>
      <c r="XR67" s="4"/>
      <c r="XS67" s="4"/>
      <c r="XT67" s="4"/>
      <c r="XU67" s="4"/>
      <c r="XV67" s="4"/>
      <c r="XW67" s="4"/>
      <c r="XX67" s="4"/>
      <c r="XY67" s="4"/>
      <c r="XZ67" s="4"/>
      <c r="YA67" s="4"/>
      <c r="YB67" s="4"/>
      <c r="YC67" s="4"/>
      <c r="YD67" s="4"/>
      <c r="YE67" s="4"/>
      <c r="YF67" s="4"/>
      <c r="YG67" s="4"/>
      <c r="YH67" s="4"/>
      <c r="YI67" s="4"/>
      <c r="YJ67" s="4"/>
      <c r="YK67" s="4"/>
      <c r="YL67" s="4"/>
      <c r="YM67" s="4"/>
      <c r="YN67" s="4"/>
      <c r="YO67" s="4"/>
      <c r="YP67" s="4"/>
      <c r="YQ67" s="4"/>
      <c r="YR67" s="4"/>
      <c r="YS67" s="4"/>
      <c r="YT67" s="4"/>
      <c r="YU67" s="4"/>
      <c r="YV67" s="4"/>
      <c r="YW67" s="4"/>
      <c r="YX67" s="4"/>
      <c r="YY67" s="4"/>
      <c r="YZ67" s="4"/>
      <c r="ZA67" s="4"/>
      <c r="ZB67" s="4"/>
      <c r="ZC67" s="4"/>
      <c r="ZD67" s="4"/>
      <c r="ZE67" s="4"/>
      <c r="ZF67" s="4"/>
      <c r="ZG67" s="4"/>
      <c r="ZH67" s="4"/>
      <c r="ZI67" s="4"/>
      <c r="ZJ67" s="4"/>
      <c r="ZK67" s="4"/>
      <c r="ZL67" s="4"/>
      <c r="ZM67" s="4"/>
      <c r="ZN67" s="4"/>
      <c r="ZO67" s="4"/>
      <c r="ZP67" s="4"/>
      <c r="ZQ67" s="4"/>
      <c r="ZR67" s="4"/>
      <c r="ZS67" s="4"/>
      <c r="ZT67" s="4"/>
      <c r="ZU67" s="4"/>
      <c r="ZV67" s="4"/>
      <c r="ZW67" s="4"/>
      <c r="ZX67" s="4"/>
      <c r="ZY67" s="4"/>
      <c r="ZZ67" s="4"/>
      <c r="AAA67" s="4"/>
      <c r="AAB67" s="4"/>
      <c r="AAC67" s="4"/>
      <c r="AAD67" s="4"/>
      <c r="AAE67" s="4"/>
      <c r="AAF67" s="4"/>
      <c r="AAG67" s="4"/>
      <c r="AAH67" s="4"/>
      <c r="AAI67" s="4"/>
      <c r="AAJ67" s="4"/>
      <c r="AAK67" s="4"/>
      <c r="AAL67" s="4"/>
      <c r="AAM67" s="4"/>
      <c r="AAN67" s="4"/>
      <c r="AAO67" s="4"/>
      <c r="AAP67" s="4"/>
      <c r="AAQ67" s="4"/>
      <c r="AAR67" s="4"/>
      <c r="AAS67" s="4"/>
      <c r="AAT67" s="4"/>
      <c r="AAU67" s="4"/>
      <c r="AAV67" s="4"/>
      <c r="AAW67" s="4"/>
      <c r="AAX67" s="4"/>
      <c r="AAY67" s="4"/>
      <c r="AAZ67" s="4"/>
      <c r="ABA67" s="4"/>
      <c r="ABB67" s="4"/>
      <c r="ABC67" s="4"/>
      <c r="ABD67" s="4"/>
      <c r="ABE67" s="4"/>
      <c r="ABF67" s="4"/>
      <c r="ABG67" s="4"/>
      <c r="ABH67" s="4"/>
      <c r="ABI67" s="4"/>
      <c r="ABJ67" s="4"/>
      <c r="ABK67" s="4"/>
      <c r="ABL67" s="4"/>
      <c r="ABM67" s="4"/>
      <c r="ABN67" s="4"/>
      <c r="ABO67" s="4"/>
      <c r="ABP67" s="4"/>
      <c r="ABQ67" s="4"/>
      <c r="ABR67" s="4"/>
      <c r="ABS67" s="4"/>
      <c r="ABT67" s="4"/>
      <c r="ABU67" s="4"/>
      <c r="ABV67" s="4"/>
      <c r="ABW67" s="4"/>
      <c r="ABX67" s="4"/>
      <c r="ABY67" s="4"/>
      <c r="ABZ67" s="4"/>
      <c r="ACA67" s="4"/>
      <c r="ACB67" s="4"/>
      <c r="ACC67" s="4"/>
      <c r="ACD67" s="4"/>
      <c r="ACE67" s="4"/>
      <c r="ACF67" s="4"/>
      <c r="ACG67" s="4"/>
      <c r="ACH67" s="4"/>
      <c r="ACI67" s="4"/>
      <c r="ACJ67" s="4"/>
      <c r="ACK67" s="4"/>
      <c r="ACL67" s="4"/>
      <c r="ACM67" s="4"/>
      <c r="ACN67" s="4"/>
      <c r="ACO67" s="4"/>
      <c r="ACP67" s="4"/>
      <c r="ACQ67" s="4"/>
      <c r="ACR67" s="4"/>
      <c r="ACS67" s="4"/>
      <c r="ACT67" s="4"/>
      <c r="ACU67" s="4"/>
      <c r="ACV67" s="4"/>
      <c r="ACW67" s="4"/>
      <c r="ACX67" s="4"/>
      <c r="ACY67" s="4"/>
      <c r="ACZ67" s="4"/>
      <c r="ADA67" s="4"/>
      <c r="ADB67" s="4"/>
      <c r="ADC67" s="4"/>
      <c r="ADD67" s="4"/>
      <c r="ADE67" s="4"/>
      <c r="ADF67" s="4"/>
      <c r="ADG67" s="4"/>
      <c r="ADH67" s="4"/>
      <c r="ADI67" s="4"/>
      <c r="ADJ67" s="4"/>
      <c r="ADK67" s="4"/>
      <c r="ADL67" s="4"/>
      <c r="ADM67" s="4"/>
      <c r="ADN67" s="4"/>
      <c r="ADO67" s="4"/>
      <c r="ADP67" s="4"/>
      <c r="ADQ67" s="4"/>
      <c r="ADR67" s="4"/>
      <c r="ADS67" s="4"/>
      <c r="ADT67" s="4"/>
      <c r="ADU67" s="4"/>
      <c r="ADV67" s="4"/>
      <c r="ADW67" s="4"/>
      <c r="ADX67" s="4"/>
      <c r="ADY67" s="4"/>
      <c r="ADZ67" s="4"/>
      <c r="AEA67" s="4"/>
      <c r="AEB67" s="4"/>
      <c r="AEC67" s="4"/>
      <c r="AED67" s="4"/>
      <c r="AEE67" s="4"/>
      <c r="AEF67" s="4"/>
      <c r="AEG67" s="4"/>
      <c r="AEH67" s="4"/>
      <c r="AEI67" s="4"/>
      <c r="AEJ67" s="4"/>
      <c r="AEK67" s="4"/>
      <c r="AEL67" s="4"/>
      <c r="AEM67" s="4"/>
      <c r="AEN67" s="4"/>
      <c r="AEO67" s="4"/>
      <c r="AEP67" s="4"/>
      <c r="AEQ67" s="4"/>
      <c r="AER67" s="4"/>
      <c r="AES67" s="4"/>
      <c r="AET67" s="4"/>
      <c r="AEU67" s="4"/>
      <c r="AEV67" s="4"/>
      <c r="AEW67" s="4"/>
      <c r="AEX67" s="4"/>
      <c r="AEY67" s="4"/>
      <c r="AEZ67" s="4"/>
      <c r="AFA67" s="4"/>
      <c r="AFB67" s="4"/>
      <c r="AFC67" s="4"/>
      <c r="AFD67" s="4"/>
      <c r="AFE67" s="4"/>
      <c r="AFF67" s="4"/>
      <c r="AFG67" s="4"/>
      <c r="AFH67" s="4"/>
      <c r="AFI67" s="4"/>
      <c r="AFJ67" s="4"/>
      <c r="AFK67" s="4"/>
      <c r="AFL67" s="4"/>
      <c r="AFM67" s="4"/>
      <c r="AFN67" s="4"/>
      <c r="AFO67" s="4"/>
      <c r="AFP67" s="4"/>
      <c r="AFQ67" s="4"/>
      <c r="AFR67" s="4"/>
      <c r="AFS67" s="4"/>
      <c r="AFT67" s="4"/>
      <c r="AFU67" s="4"/>
      <c r="AFV67" s="4"/>
      <c r="AFW67" s="4"/>
      <c r="AFX67" s="4"/>
      <c r="AFY67" s="4"/>
      <c r="AFZ67" s="4"/>
      <c r="AGA67" s="4"/>
      <c r="AGB67" s="4"/>
      <c r="AGC67" s="4"/>
      <c r="AGD67" s="4"/>
      <c r="AGE67" s="4"/>
      <c r="AGF67" s="4"/>
      <c r="AGG67" s="4"/>
      <c r="AGH67" s="4"/>
      <c r="AGI67" s="4"/>
      <c r="AGJ67" s="4"/>
      <c r="AGK67" s="4"/>
      <c r="AGL67" s="4"/>
      <c r="AGM67" s="4"/>
      <c r="AGN67" s="4"/>
      <c r="AGO67" s="4"/>
      <c r="AGP67" s="4"/>
      <c r="AGQ67" s="4"/>
      <c r="AGR67" s="4"/>
      <c r="AGS67" s="4"/>
      <c r="AGT67" s="4"/>
      <c r="AGU67" s="4"/>
      <c r="AGV67" s="4"/>
      <c r="AGW67" s="4"/>
      <c r="AGX67" s="4"/>
      <c r="AGY67" s="4"/>
      <c r="AGZ67" s="4"/>
      <c r="AHA67" s="4"/>
      <c r="AHB67" s="4"/>
      <c r="AHC67" s="4"/>
      <c r="AHD67" s="4"/>
      <c r="AHE67" s="4"/>
      <c r="AHF67" s="4"/>
      <c r="AHG67" s="4"/>
      <c r="AHH67" s="4"/>
      <c r="AHI67" s="4"/>
      <c r="AHJ67" s="4"/>
      <c r="AHK67" s="4"/>
      <c r="AHL67" s="4"/>
      <c r="AHM67" s="4"/>
      <c r="AHN67" s="4"/>
      <c r="AHO67" s="4"/>
      <c r="AHP67" s="4"/>
      <c r="AHQ67" s="4"/>
      <c r="AHR67" s="4"/>
      <c r="AHS67" s="4"/>
      <c r="AHT67" s="4"/>
      <c r="AHU67" s="4"/>
      <c r="AHV67" s="4"/>
      <c r="AHW67" s="4"/>
      <c r="AHX67" s="4"/>
      <c r="AHY67" s="4"/>
      <c r="AHZ67" s="4"/>
      <c r="AIA67" s="4"/>
      <c r="AIB67" s="4"/>
      <c r="AIC67" s="4"/>
      <c r="AID67" s="4"/>
      <c r="AIE67" s="4"/>
      <c r="AIF67" s="4"/>
      <c r="AIG67" s="4"/>
      <c r="AIH67" s="4"/>
      <c r="AII67" s="4"/>
      <c r="AIJ67" s="4"/>
      <c r="AIK67" s="4"/>
      <c r="AIL67" s="4"/>
      <c r="AIM67" s="4"/>
      <c r="AIN67" s="4"/>
      <c r="AIO67" s="4"/>
      <c r="AIP67" s="4"/>
      <c r="AIQ67" s="4"/>
      <c r="AIR67" s="4"/>
      <c r="AIS67" s="4"/>
      <c r="AIT67" s="4"/>
      <c r="AIU67" s="4"/>
      <c r="AIV67" s="4"/>
      <c r="AIW67" s="4"/>
      <c r="AIX67" s="4"/>
      <c r="AIY67" s="4"/>
      <c r="AIZ67" s="4"/>
      <c r="AJA67" s="4"/>
      <c r="AJB67" s="4"/>
      <c r="AJC67" s="4"/>
      <c r="AJD67" s="4"/>
      <c r="AJE67" s="4"/>
      <c r="AJF67" s="4"/>
      <c r="AJG67" s="4"/>
      <c r="AJH67" s="4"/>
      <c r="AJI67" s="4"/>
      <c r="AJJ67" s="4"/>
      <c r="AJK67" s="4"/>
      <c r="AJL67" s="4"/>
      <c r="AJM67" s="4"/>
      <c r="AJN67" s="4"/>
      <c r="AJO67" s="4"/>
      <c r="AJP67" s="4"/>
      <c r="AJQ67" s="4"/>
      <c r="AJR67" s="4"/>
      <c r="AJS67" s="4"/>
      <c r="AJT67" s="4"/>
      <c r="AJU67" s="4"/>
      <c r="AJV67" s="4"/>
      <c r="AJW67" s="4"/>
      <c r="AJX67" s="4"/>
      <c r="AJY67" s="4"/>
      <c r="AJZ67" s="4"/>
      <c r="AKA67" s="4"/>
      <c r="AKB67" s="4"/>
      <c r="AKC67" s="4"/>
      <c r="AKD67" s="4"/>
      <c r="AKE67" s="4"/>
      <c r="AKF67" s="4"/>
      <c r="AKG67" s="4"/>
      <c r="AKH67" s="4"/>
      <c r="AKI67" s="4"/>
      <c r="AKJ67" s="4"/>
      <c r="AKK67" s="4"/>
      <c r="AKL67" s="4"/>
      <c r="AKM67" s="4"/>
      <c r="AKN67" s="4"/>
      <c r="AKO67" s="4"/>
      <c r="AKP67" s="4"/>
      <c r="AKQ67" s="4"/>
      <c r="AKR67" s="4"/>
      <c r="AKS67" s="4"/>
      <c r="AKT67" s="4"/>
      <c r="AKU67" s="4"/>
      <c r="AKV67" s="4"/>
      <c r="AKW67" s="4"/>
      <c r="AKX67" s="4"/>
      <c r="AKY67" s="4"/>
      <c r="AKZ67" s="4"/>
      <c r="ALA67" s="4"/>
      <c r="ALB67" s="4"/>
      <c r="ALC67" s="4"/>
      <c r="ALD67" s="4"/>
      <c r="ALE67" s="4"/>
      <c r="ALF67" s="4"/>
      <c r="ALG67" s="4"/>
      <c r="ALH67" s="4"/>
      <c r="ALI67" s="4"/>
      <c r="ALJ67" s="4"/>
      <c r="ALK67" s="4"/>
      <c r="ALL67" s="4"/>
      <c r="ALM67" s="4"/>
      <c r="ALN67" s="4"/>
      <c r="ALO67" s="4"/>
      <c r="ALP67" s="4"/>
      <c r="ALQ67" s="4"/>
      <c r="ALR67" s="4"/>
      <c r="ALS67" s="4"/>
      <c r="ALT67" s="4"/>
      <c r="ALU67" s="4"/>
      <c r="ALV67" s="4"/>
      <c r="ALW67" s="4"/>
      <c r="ALX67" s="4"/>
      <c r="ALY67" s="4"/>
      <c r="ALZ67" s="4"/>
      <c r="AMA67" s="4"/>
      <c r="AMB67" s="4"/>
      <c r="AMC67" s="4"/>
      <c r="AMD67" s="4"/>
      <c r="AME67" s="4"/>
      <c r="AMF67" s="4"/>
      <c r="AMG67" s="4"/>
      <c r="AMH67" s="4"/>
      <c r="AMI67" s="4"/>
      <c r="AMJ67" s="4"/>
    </row>
    <row r="68" spans="1:1024" ht="17" customHeight="1">
      <c r="A68" s="20" t="s">
        <v>1383</v>
      </c>
      <c r="B68" s="3">
        <f t="shared" si="1"/>
        <v>604</v>
      </c>
      <c r="C68" s="3">
        <f>SUM(160)</f>
        <v>160</v>
      </c>
      <c r="D68" s="3">
        <f>SUM(80+80+120)</f>
        <v>280</v>
      </c>
      <c r="E68" s="3">
        <f>SUM(32+52+80)</f>
        <v>164</v>
      </c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4"/>
      <c r="NG68" s="4"/>
      <c r="NH68" s="4"/>
      <c r="NI68" s="4"/>
      <c r="NJ68" s="4"/>
      <c r="NK68" s="4"/>
      <c r="NL68" s="4"/>
      <c r="NM68" s="4"/>
      <c r="NN68" s="4"/>
      <c r="NO68" s="4"/>
      <c r="NP68" s="4"/>
      <c r="NQ68" s="4"/>
      <c r="NR68" s="4"/>
      <c r="NS68" s="4"/>
      <c r="NT68" s="4"/>
      <c r="NU68" s="4"/>
      <c r="NV68" s="4"/>
      <c r="NW68" s="4"/>
      <c r="NX68" s="4"/>
      <c r="NY68" s="4"/>
      <c r="NZ68" s="4"/>
      <c r="OA68" s="4"/>
      <c r="OB68" s="4"/>
      <c r="OC68" s="4"/>
      <c r="OD68" s="4"/>
      <c r="OE68" s="4"/>
      <c r="OF68" s="4"/>
      <c r="OG68" s="4"/>
      <c r="OH68" s="4"/>
      <c r="OI68" s="4"/>
      <c r="OJ68" s="4"/>
      <c r="OK68" s="4"/>
      <c r="OL68" s="4"/>
      <c r="OM68" s="4"/>
      <c r="ON68" s="4"/>
      <c r="OO68" s="4"/>
      <c r="OP68" s="4"/>
      <c r="OQ68" s="4"/>
      <c r="OR68" s="4"/>
      <c r="OS68" s="4"/>
      <c r="OT68" s="4"/>
      <c r="OU68" s="4"/>
      <c r="OV68" s="4"/>
      <c r="OW68" s="4"/>
      <c r="OX68" s="4"/>
      <c r="OY68" s="4"/>
      <c r="OZ68" s="4"/>
      <c r="PA68" s="4"/>
      <c r="PB68" s="4"/>
      <c r="PC68" s="4"/>
      <c r="PD68" s="4"/>
      <c r="PE68" s="4"/>
      <c r="PF68" s="4"/>
      <c r="PG68" s="4"/>
      <c r="PH68" s="4"/>
      <c r="PI68" s="4"/>
      <c r="PJ68" s="4"/>
      <c r="PK68" s="4"/>
      <c r="PL68" s="4"/>
      <c r="PM68" s="4"/>
      <c r="PN68" s="4"/>
      <c r="PO68" s="4"/>
      <c r="PP68" s="4"/>
      <c r="PQ68" s="4"/>
      <c r="PR68" s="4"/>
      <c r="PS68" s="4"/>
      <c r="PT68" s="4"/>
      <c r="PU68" s="4"/>
      <c r="PV68" s="4"/>
      <c r="PW68" s="4"/>
      <c r="PX68" s="4"/>
      <c r="PY68" s="4"/>
      <c r="PZ68" s="4"/>
      <c r="QA68" s="4"/>
      <c r="QB68" s="4"/>
      <c r="QC68" s="4"/>
      <c r="QD68" s="4"/>
      <c r="QE68" s="4"/>
      <c r="QF68" s="4"/>
      <c r="QG68" s="4"/>
      <c r="QH68" s="4"/>
      <c r="QI68" s="4"/>
      <c r="QJ68" s="4"/>
      <c r="QK68" s="4"/>
      <c r="QL68" s="4"/>
      <c r="QM68" s="4"/>
      <c r="QN68" s="4"/>
      <c r="QO68" s="4"/>
      <c r="QP68" s="4"/>
      <c r="QQ68" s="4"/>
      <c r="QR68" s="4"/>
      <c r="QS68" s="4"/>
      <c r="QT68" s="4"/>
      <c r="QU68" s="4"/>
      <c r="QV68" s="4"/>
      <c r="QW68" s="4"/>
      <c r="QX68" s="4"/>
      <c r="QY68" s="4"/>
      <c r="QZ68" s="4"/>
      <c r="RA68" s="4"/>
      <c r="RB68" s="4"/>
      <c r="RC68" s="4"/>
      <c r="RD68" s="4"/>
      <c r="RE68" s="4"/>
      <c r="RF68" s="4"/>
      <c r="RG68" s="4"/>
      <c r="RH68" s="4"/>
      <c r="RI68" s="4"/>
      <c r="RJ68" s="4"/>
      <c r="RK68" s="4"/>
      <c r="RL68" s="4"/>
      <c r="RM68" s="4"/>
      <c r="RN68" s="4"/>
      <c r="RO68" s="4"/>
      <c r="RP68" s="4"/>
      <c r="RQ68" s="4"/>
      <c r="RR68" s="4"/>
      <c r="RS68" s="4"/>
      <c r="RT68" s="4"/>
      <c r="RU68" s="4"/>
      <c r="RV68" s="4"/>
      <c r="RW68" s="4"/>
      <c r="RX68" s="4"/>
      <c r="RY68" s="4"/>
      <c r="RZ68" s="4"/>
      <c r="SA68" s="4"/>
      <c r="SB68" s="4"/>
      <c r="SC68" s="4"/>
      <c r="SD68" s="4"/>
      <c r="SE68" s="4"/>
      <c r="SF68" s="4"/>
      <c r="SG68" s="4"/>
      <c r="SH68" s="4"/>
      <c r="SI68" s="4"/>
      <c r="SJ68" s="4"/>
      <c r="SK68" s="4"/>
      <c r="SL68" s="4"/>
      <c r="SM68" s="4"/>
      <c r="SN68" s="4"/>
      <c r="SO68" s="4"/>
      <c r="SP68" s="4"/>
      <c r="SQ68" s="4"/>
      <c r="SR68" s="4"/>
      <c r="SS68" s="4"/>
      <c r="ST68" s="4"/>
      <c r="SU68" s="4"/>
      <c r="SV68" s="4"/>
      <c r="SW68" s="4"/>
      <c r="SX68" s="4"/>
      <c r="SY68" s="4"/>
      <c r="SZ68" s="4"/>
      <c r="TA68" s="4"/>
      <c r="TB68" s="4"/>
      <c r="TC68" s="4"/>
      <c r="TD68" s="4"/>
      <c r="TE68" s="4"/>
      <c r="TF68" s="4"/>
      <c r="TG68" s="4"/>
      <c r="TH68" s="4"/>
      <c r="TI68" s="4"/>
      <c r="TJ68" s="4"/>
      <c r="TK68" s="4"/>
      <c r="TL68" s="4"/>
      <c r="TM68" s="4"/>
      <c r="TN68" s="4"/>
      <c r="TO68" s="4"/>
      <c r="TP68" s="4"/>
      <c r="TQ68" s="4"/>
      <c r="TR68" s="4"/>
      <c r="TS68" s="4"/>
      <c r="TT68" s="4"/>
      <c r="TU68" s="4"/>
      <c r="TV68" s="4"/>
      <c r="TW68" s="4"/>
      <c r="TX68" s="4"/>
      <c r="TY68" s="4"/>
      <c r="TZ68" s="4"/>
      <c r="UA68" s="4"/>
      <c r="UB68" s="4"/>
      <c r="UC68" s="4"/>
      <c r="UD68" s="4"/>
      <c r="UE68" s="4"/>
      <c r="UF68" s="4"/>
      <c r="UG68" s="4"/>
      <c r="UH68" s="4"/>
      <c r="UI68" s="4"/>
      <c r="UJ68" s="4"/>
      <c r="UK68" s="4"/>
      <c r="UL68" s="4"/>
      <c r="UM68" s="4"/>
      <c r="UN68" s="4"/>
      <c r="UO68" s="4"/>
      <c r="UP68" s="4"/>
      <c r="UQ68" s="4"/>
      <c r="UR68" s="4"/>
      <c r="US68" s="4"/>
      <c r="UT68" s="4"/>
      <c r="UU68" s="4"/>
      <c r="UV68" s="4"/>
      <c r="UW68" s="4"/>
      <c r="UX68" s="4"/>
      <c r="UY68" s="4"/>
      <c r="UZ68" s="4"/>
      <c r="VA68" s="4"/>
      <c r="VB68" s="4"/>
      <c r="VC68" s="4"/>
      <c r="VD68" s="4"/>
      <c r="VE68" s="4"/>
      <c r="VF68" s="4"/>
      <c r="VG68" s="4"/>
      <c r="VH68" s="4"/>
      <c r="VI68" s="4"/>
      <c r="VJ68" s="4"/>
      <c r="VK68" s="4"/>
      <c r="VL68" s="4"/>
      <c r="VM68" s="4"/>
      <c r="VN68" s="4"/>
      <c r="VO68" s="4"/>
      <c r="VP68" s="4"/>
      <c r="VQ68" s="4"/>
      <c r="VR68" s="4"/>
      <c r="VS68" s="4"/>
      <c r="VT68" s="4"/>
      <c r="VU68" s="4"/>
      <c r="VV68" s="4"/>
      <c r="VW68" s="4"/>
      <c r="VX68" s="4"/>
      <c r="VY68" s="4"/>
      <c r="VZ68" s="4"/>
      <c r="WA68" s="4"/>
      <c r="WB68" s="4"/>
      <c r="WC68" s="4"/>
      <c r="WD68" s="4"/>
      <c r="WE68" s="4"/>
      <c r="WF68" s="4"/>
      <c r="WG68" s="4"/>
      <c r="WH68" s="4"/>
      <c r="WI68" s="4"/>
      <c r="WJ68" s="4"/>
      <c r="WK68" s="4"/>
      <c r="WL68" s="4"/>
      <c r="WM68" s="4"/>
      <c r="WN68" s="4"/>
      <c r="WO68" s="4"/>
      <c r="WP68" s="4"/>
      <c r="WQ68" s="4"/>
      <c r="WR68" s="4"/>
      <c r="WS68" s="4"/>
      <c r="WT68" s="4"/>
      <c r="WU68" s="4"/>
      <c r="WV68" s="4"/>
      <c r="WW68" s="4"/>
      <c r="WX68" s="4"/>
      <c r="WY68" s="4"/>
      <c r="WZ68" s="4"/>
      <c r="XA68" s="4"/>
      <c r="XB68" s="4"/>
      <c r="XC68" s="4"/>
      <c r="XD68" s="4"/>
      <c r="XE68" s="4"/>
      <c r="XF68" s="4"/>
      <c r="XG68" s="4"/>
      <c r="XH68" s="4"/>
      <c r="XI68" s="4"/>
      <c r="XJ68" s="4"/>
      <c r="XK68" s="4"/>
      <c r="XL68" s="4"/>
      <c r="XM68" s="4"/>
      <c r="XN68" s="4"/>
      <c r="XO68" s="4"/>
      <c r="XP68" s="4"/>
      <c r="XQ68" s="4"/>
      <c r="XR68" s="4"/>
      <c r="XS68" s="4"/>
      <c r="XT68" s="4"/>
      <c r="XU68" s="4"/>
      <c r="XV68" s="4"/>
      <c r="XW68" s="4"/>
      <c r="XX68" s="4"/>
      <c r="XY68" s="4"/>
      <c r="XZ68" s="4"/>
      <c r="YA68" s="4"/>
      <c r="YB68" s="4"/>
      <c r="YC68" s="4"/>
      <c r="YD68" s="4"/>
      <c r="YE68" s="4"/>
      <c r="YF68" s="4"/>
      <c r="YG68" s="4"/>
      <c r="YH68" s="4"/>
      <c r="YI68" s="4"/>
      <c r="YJ68" s="4"/>
      <c r="YK68" s="4"/>
      <c r="YL68" s="4"/>
      <c r="YM68" s="4"/>
      <c r="YN68" s="4"/>
      <c r="YO68" s="4"/>
      <c r="YP68" s="4"/>
      <c r="YQ68" s="4"/>
      <c r="YR68" s="4"/>
      <c r="YS68" s="4"/>
      <c r="YT68" s="4"/>
      <c r="YU68" s="4"/>
      <c r="YV68" s="4"/>
      <c r="YW68" s="4"/>
      <c r="YX68" s="4"/>
      <c r="YY68" s="4"/>
      <c r="YZ68" s="4"/>
      <c r="ZA68" s="4"/>
      <c r="ZB68" s="4"/>
      <c r="ZC68" s="4"/>
      <c r="ZD68" s="4"/>
      <c r="ZE68" s="4"/>
      <c r="ZF68" s="4"/>
      <c r="ZG68" s="4"/>
      <c r="ZH68" s="4"/>
      <c r="ZI68" s="4"/>
      <c r="ZJ68" s="4"/>
      <c r="ZK68" s="4"/>
      <c r="ZL68" s="4"/>
      <c r="ZM68" s="4"/>
      <c r="ZN68" s="4"/>
      <c r="ZO68" s="4"/>
      <c r="ZP68" s="4"/>
      <c r="ZQ68" s="4"/>
      <c r="ZR68" s="4"/>
      <c r="ZS68" s="4"/>
      <c r="ZT68" s="4"/>
      <c r="ZU68" s="4"/>
      <c r="ZV68" s="4"/>
      <c r="ZW68" s="4"/>
      <c r="ZX68" s="4"/>
      <c r="ZY68" s="4"/>
      <c r="ZZ68" s="4"/>
      <c r="AAA68" s="4"/>
      <c r="AAB68" s="4"/>
      <c r="AAC68" s="4"/>
      <c r="AAD68" s="4"/>
      <c r="AAE68" s="4"/>
      <c r="AAF68" s="4"/>
      <c r="AAG68" s="4"/>
      <c r="AAH68" s="4"/>
      <c r="AAI68" s="4"/>
      <c r="AAJ68" s="4"/>
      <c r="AAK68" s="4"/>
      <c r="AAL68" s="4"/>
      <c r="AAM68" s="4"/>
      <c r="AAN68" s="4"/>
      <c r="AAO68" s="4"/>
      <c r="AAP68" s="4"/>
      <c r="AAQ68" s="4"/>
      <c r="AAR68" s="4"/>
      <c r="AAS68" s="4"/>
      <c r="AAT68" s="4"/>
      <c r="AAU68" s="4"/>
      <c r="AAV68" s="4"/>
      <c r="AAW68" s="4"/>
      <c r="AAX68" s="4"/>
      <c r="AAY68" s="4"/>
      <c r="AAZ68" s="4"/>
      <c r="ABA68" s="4"/>
      <c r="ABB68" s="4"/>
      <c r="ABC68" s="4"/>
      <c r="ABD68" s="4"/>
      <c r="ABE68" s="4"/>
      <c r="ABF68" s="4"/>
      <c r="ABG68" s="4"/>
      <c r="ABH68" s="4"/>
      <c r="ABI68" s="4"/>
      <c r="ABJ68" s="4"/>
      <c r="ABK68" s="4"/>
      <c r="ABL68" s="4"/>
      <c r="ABM68" s="4"/>
      <c r="ABN68" s="4"/>
      <c r="ABO68" s="4"/>
      <c r="ABP68" s="4"/>
      <c r="ABQ68" s="4"/>
      <c r="ABR68" s="4"/>
      <c r="ABS68" s="4"/>
      <c r="ABT68" s="4"/>
      <c r="ABU68" s="4"/>
      <c r="ABV68" s="4"/>
      <c r="ABW68" s="4"/>
      <c r="ABX68" s="4"/>
      <c r="ABY68" s="4"/>
      <c r="ABZ68" s="4"/>
      <c r="ACA68" s="4"/>
      <c r="ACB68" s="4"/>
      <c r="ACC68" s="4"/>
      <c r="ACD68" s="4"/>
      <c r="ACE68" s="4"/>
      <c r="ACF68" s="4"/>
      <c r="ACG68" s="4"/>
      <c r="ACH68" s="4"/>
      <c r="ACI68" s="4"/>
      <c r="ACJ68" s="4"/>
      <c r="ACK68" s="4"/>
      <c r="ACL68" s="4"/>
      <c r="ACM68" s="4"/>
      <c r="ACN68" s="4"/>
      <c r="ACO68" s="4"/>
      <c r="ACP68" s="4"/>
      <c r="ACQ68" s="4"/>
      <c r="ACR68" s="4"/>
      <c r="ACS68" s="4"/>
      <c r="ACT68" s="4"/>
      <c r="ACU68" s="4"/>
      <c r="ACV68" s="4"/>
      <c r="ACW68" s="4"/>
      <c r="ACX68" s="4"/>
      <c r="ACY68" s="4"/>
      <c r="ACZ68" s="4"/>
      <c r="ADA68" s="4"/>
      <c r="ADB68" s="4"/>
      <c r="ADC68" s="4"/>
      <c r="ADD68" s="4"/>
      <c r="ADE68" s="4"/>
      <c r="ADF68" s="4"/>
      <c r="ADG68" s="4"/>
      <c r="ADH68" s="4"/>
      <c r="ADI68" s="4"/>
      <c r="ADJ68" s="4"/>
      <c r="ADK68" s="4"/>
      <c r="ADL68" s="4"/>
      <c r="ADM68" s="4"/>
      <c r="ADN68" s="4"/>
      <c r="ADO68" s="4"/>
      <c r="ADP68" s="4"/>
      <c r="ADQ68" s="4"/>
      <c r="ADR68" s="4"/>
      <c r="ADS68" s="4"/>
      <c r="ADT68" s="4"/>
      <c r="ADU68" s="4"/>
      <c r="ADV68" s="4"/>
      <c r="ADW68" s="4"/>
      <c r="ADX68" s="4"/>
      <c r="ADY68" s="4"/>
      <c r="ADZ68" s="4"/>
      <c r="AEA68" s="4"/>
      <c r="AEB68" s="4"/>
      <c r="AEC68" s="4"/>
      <c r="AED68" s="4"/>
      <c r="AEE68" s="4"/>
      <c r="AEF68" s="4"/>
      <c r="AEG68" s="4"/>
      <c r="AEH68" s="4"/>
      <c r="AEI68" s="4"/>
      <c r="AEJ68" s="4"/>
      <c r="AEK68" s="4"/>
      <c r="AEL68" s="4"/>
      <c r="AEM68" s="4"/>
      <c r="AEN68" s="4"/>
      <c r="AEO68" s="4"/>
      <c r="AEP68" s="4"/>
      <c r="AEQ68" s="4"/>
      <c r="AER68" s="4"/>
      <c r="AES68" s="4"/>
      <c r="AET68" s="4"/>
      <c r="AEU68" s="4"/>
      <c r="AEV68" s="4"/>
      <c r="AEW68" s="4"/>
      <c r="AEX68" s="4"/>
      <c r="AEY68" s="4"/>
      <c r="AEZ68" s="4"/>
      <c r="AFA68" s="4"/>
      <c r="AFB68" s="4"/>
      <c r="AFC68" s="4"/>
      <c r="AFD68" s="4"/>
      <c r="AFE68" s="4"/>
      <c r="AFF68" s="4"/>
      <c r="AFG68" s="4"/>
      <c r="AFH68" s="4"/>
      <c r="AFI68" s="4"/>
      <c r="AFJ68" s="4"/>
      <c r="AFK68" s="4"/>
      <c r="AFL68" s="4"/>
      <c r="AFM68" s="4"/>
      <c r="AFN68" s="4"/>
      <c r="AFO68" s="4"/>
      <c r="AFP68" s="4"/>
      <c r="AFQ68" s="4"/>
      <c r="AFR68" s="4"/>
      <c r="AFS68" s="4"/>
      <c r="AFT68" s="4"/>
      <c r="AFU68" s="4"/>
      <c r="AFV68" s="4"/>
      <c r="AFW68" s="4"/>
      <c r="AFX68" s="4"/>
      <c r="AFY68" s="4"/>
      <c r="AFZ68" s="4"/>
      <c r="AGA68" s="4"/>
      <c r="AGB68" s="4"/>
      <c r="AGC68" s="4"/>
      <c r="AGD68" s="4"/>
      <c r="AGE68" s="4"/>
      <c r="AGF68" s="4"/>
      <c r="AGG68" s="4"/>
      <c r="AGH68" s="4"/>
      <c r="AGI68" s="4"/>
      <c r="AGJ68" s="4"/>
      <c r="AGK68" s="4"/>
      <c r="AGL68" s="4"/>
      <c r="AGM68" s="4"/>
      <c r="AGN68" s="4"/>
      <c r="AGO68" s="4"/>
      <c r="AGP68" s="4"/>
      <c r="AGQ68" s="4"/>
      <c r="AGR68" s="4"/>
      <c r="AGS68" s="4"/>
      <c r="AGT68" s="4"/>
      <c r="AGU68" s="4"/>
      <c r="AGV68" s="4"/>
      <c r="AGW68" s="4"/>
      <c r="AGX68" s="4"/>
      <c r="AGY68" s="4"/>
      <c r="AGZ68" s="4"/>
      <c r="AHA68" s="4"/>
      <c r="AHB68" s="4"/>
      <c r="AHC68" s="4"/>
      <c r="AHD68" s="4"/>
      <c r="AHE68" s="4"/>
      <c r="AHF68" s="4"/>
      <c r="AHG68" s="4"/>
      <c r="AHH68" s="4"/>
      <c r="AHI68" s="4"/>
      <c r="AHJ68" s="4"/>
      <c r="AHK68" s="4"/>
      <c r="AHL68" s="4"/>
      <c r="AHM68" s="4"/>
      <c r="AHN68" s="4"/>
      <c r="AHO68" s="4"/>
      <c r="AHP68" s="4"/>
      <c r="AHQ68" s="4"/>
      <c r="AHR68" s="4"/>
      <c r="AHS68" s="4"/>
      <c r="AHT68" s="4"/>
      <c r="AHU68" s="4"/>
      <c r="AHV68" s="4"/>
      <c r="AHW68" s="4"/>
      <c r="AHX68" s="4"/>
      <c r="AHY68" s="4"/>
      <c r="AHZ68" s="4"/>
      <c r="AIA68" s="4"/>
      <c r="AIB68" s="4"/>
      <c r="AIC68" s="4"/>
      <c r="AID68" s="4"/>
      <c r="AIE68" s="4"/>
      <c r="AIF68" s="4"/>
      <c r="AIG68" s="4"/>
      <c r="AIH68" s="4"/>
      <c r="AII68" s="4"/>
      <c r="AIJ68" s="4"/>
      <c r="AIK68" s="4"/>
      <c r="AIL68" s="4"/>
      <c r="AIM68" s="4"/>
      <c r="AIN68" s="4"/>
      <c r="AIO68" s="4"/>
      <c r="AIP68" s="4"/>
      <c r="AIQ68" s="4"/>
      <c r="AIR68" s="4"/>
      <c r="AIS68" s="4"/>
      <c r="AIT68" s="4"/>
      <c r="AIU68" s="4"/>
      <c r="AIV68" s="4"/>
      <c r="AIW68" s="4"/>
      <c r="AIX68" s="4"/>
      <c r="AIY68" s="4"/>
      <c r="AIZ68" s="4"/>
      <c r="AJA68" s="4"/>
      <c r="AJB68" s="4"/>
      <c r="AJC68" s="4"/>
      <c r="AJD68" s="4"/>
      <c r="AJE68" s="4"/>
      <c r="AJF68" s="4"/>
      <c r="AJG68" s="4"/>
      <c r="AJH68" s="4"/>
      <c r="AJI68" s="4"/>
      <c r="AJJ68" s="4"/>
      <c r="AJK68" s="4"/>
      <c r="AJL68" s="4"/>
      <c r="AJM68" s="4"/>
      <c r="AJN68" s="4"/>
      <c r="AJO68" s="4"/>
      <c r="AJP68" s="4"/>
      <c r="AJQ68" s="4"/>
      <c r="AJR68" s="4"/>
      <c r="AJS68" s="4"/>
      <c r="AJT68" s="4"/>
      <c r="AJU68" s="4"/>
      <c r="AJV68" s="4"/>
      <c r="AJW68" s="4"/>
      <c r="AJX68" s="4"/>
      <c r="AJY68" s="4"/>
      <c r="AJZ68" s="4"/>
      <c r="AKA68" s="4"/>
      <c r="AKB68" s="4"/>
      <c r="AKC68" s="4"/>
      <c r="AKD68" s="4"/>
      <c r="AKE68" s="4"/>
      <c r="AKF68" s="4"/>
      <c r="AKG68" s="4"/>
      <c r="AKH68" s="4"/>
      <c r="AKI68" s="4"/>
      <c r="AKJ68" s="4"/>
      <c r="AKK68" s="4"/>
      <c r="AKL68" s="4"/>
      <c r="AKM68" s="4"/>
      <c r="AKN68" s="4"/>
      <c r="AKO68" s="4"/>
      <c r="AKP68" s="4"/>
      <c r="AKQ68" s="4"/>
      <c r="AKR68" s="4"/>
      <c r="AKS68" s="4"/>
      <c r="AKT68" s="4"/>
      <c r="AKU68" s="4"/>
      <c r="AKV68" s="4"/>
      <c r="AKW68" s="4"/>
      <c r="AKX68" s="4"/>
      <c r="AKY68" s="4"/>
      <c r="AKZ68" s="4"/>
      <c r="ALA68" s="4"/>
      <c r="ALB68" s="4"/>
      <c r="ALC68" s="4"/>
      <c r="ALD68" s="4"/>
      <c r="ALE68" s="4"/>
      <c r="ALF68" s="4"/>
      <c r="ALG68" s="4"/>
      <c r="ALH68" s="4"/>
      <c r="ALI68" s="4"/>
      <c r="ALJ68" s="4"/>
      <c r="ALK68" s="4"/>
      <c r="ALL68" s="4"/>
      <c r="ALM68" s="4"/>
      <c r="ALN68" s="4"/>
      <c r="ALO68" s="4"/>
      <c r="ALP68" s="4"/>
      <c r="ALQ68" s="4"/>
      <c r="ALR68" s="4"/>
      <c r="ALS68" s="4"/>
      <c r="ALT68" s="4"/>
      <c r="ALU68" s="4"/>
      <c r="ALV68" s="4"/>
      <c r="ALW68" s="4"/>
      <c r="ALX68" s="4"/>
      <c r="ALY68" s="4"/>
      <c r="ALZ68" s="4"/>
      <c r="AMA68" s="4"/>
      <c r="AMB68" s="4"/>
      <c r="AMC68" s="4"/>
      <c r="AMD68" s="4"/>
      <c r="AME68" s="4"/>
      <c r="AMF68" s="4"/>
      <c r="AMG68" s="4"/>
      <c r="AMH68" s="4"/>
      <c r="AMI68" s="4"/>
      <c r="AMJ68" s="4"/>
    </row>
    <row r="69" spans="1:1024" ht="17" customHeight="1">
      <c r="A69" s="19" t="s">
        <v>1314</v>
      </c>
      <c r="B69" s="3">
        <f t="shared" si="1"/>
        <v>594.5</v>
      </c>
      <c r="C69" s="3">
        <f>SUM(46+81+80+48+50+55)</f>
        <v>360</v>
      </c>
      <c r="D69" s="3">
        <f>SUM(30+50+50+52+52.5)</f>
        <v>234.5</v>
      </c>
      <c r="E69" s="3">
        <v>0</v>
      </c>
    </row>
    <row r="70" spans="1:1024" s="4" customFormat="1" ht="17" customHeight="1">
      <c r="A70" s="19" t="s">
        <v>1070</v>
      </c>
      <c r="B70" s="3">
        <f t="shared" si="1"/>
        <v>587.5</v>
      </c>
      <c r="C70" s="3">
        <f>SUM(0)</f>
        <v>0</v>
      </c>
      <c r="D70" s="3">
        <v>0</v>
      </c>
      <c r="E70" s="3">
        <v>0</v>
      </c>
      <c r="J70" s="4">
        <v>137.5</v>
      </c>
      <c r="K70" s="4">
        <v>85</v>
      </c>
      <c r="L70" s="4">
        <v>168</v>
      </c>
      <c r="N70" s="4">
        <v>157</v>
      </c>
      <c r="O70" s="4">
        <v>40</v>
      </c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ht="17" customHeight="1">
      <c r="A71" s="19" t="s">
        <v>1071</v>
      </c>
      <c r="B71" s="3">
        <f t="shared" si="1"/>
        <v>579</v>
      </c>
      <c r="C71" s="3">
        <f>SUM(0)</f>
        <v>0</v>
      </c>
      <c r="D71" s="3">
        <v>0</v>
      </c>
      <c r="E71" s="3">
        <v>0</v>
      </c>
      <c r="G71" s="4"/>
      <c r="L71" s="4">
        <v>59</v>
      </c>
      <c r="M71" s="4">
        <v>363</v>
      </c>
      <c r="N71" s="4">
        <v>123</v>
      </c>
      <c r="O71" s="4">
        <v>34</v>
      </c>
    </row>
    <row r="72" spans="1:1024" ht="17" customHeight="1">
      <c r="A72" s="21" t="s">
        <v>1072</v>
      </c>
      <c r="B72" s="3">
        <f t="shared" si="1"/>
        <v>573.29999999999995</v>
      </c>
      <c r="C72" s="3">
        <f>SUM(0)</f>
        <v>0</v>
      </c>
      <c r="D72" s="3">
        <v>0</v>
      </c>
      <c r="E72" s="3">
        <v>0</v>
      </c>
      <c r="G72" s="4"/>
      <c r="K72" s="4">
        <v>326.3</v>
      </c>
      <c r="L72" s="4">
        <v>164</v>
      </c>
      <c r="M72" s="4">
        <v>53</v>
      </c>
      <c r="N72" s="4">
        <v>30</v>
      </c>
    </row>
    <row r="73" spans="1:1024" s="4" customFormat="1" ht="17" customHeight="1">
      <c r="A73" s="22" t="s">
        <v>1151</v>
      </c>
      <c r="B73" s="3">
        <f t="shared" si="1"/>
        <v>568.9</v>
      </c>
      <c r="C73" s="3">
        <f>SUM(81+80.4)</f>
        <v>161.4</v>
      </c>
      <c r="D73" s="3">
        <f>SUM(34+80+80+82)</f>
        <v>276</v>
      </c>
      <c r="E73" s="3">
        <f>SUM(40.5)</f>
        <v>40.5</v>
      </c>
      <c r="F73" s="4">
        <f>SUM(34+57)</f>
        <v>91</v>
      </c>
    </row>
    <row r="74" spans="1:1024" ht="17" customHeight="1">
      <c r="A74" s="21" t="s">
        <v>1073</v>
      </c>
      <c r="B74" s="3">
        <f t="shared" si="1"/>
        <v>557</v>
      </c>
      <c r="C74" s="3">
        <f>SUM(0)</f>
        <v>0</v>
      </c>
      <c r="D74" s="3">
        <v>0</v>
      </c>
      <c r="E74" s="3">
        <f>SUM(30+50+32+34+32)</f>
        <v>178</v>
      </c>
      <c r="F74" s="4">
        <f>SUM(30+53+51+57)</f>
        <v>191</v>
      </c>
      <c r="G74" s="4">
        <f>SUM(30+53+34+37+34)</f>
        <v>188</v>
      </c>
    </row>
    <row r="75" spans="1:1024" ht="17" customHeight="1">
      <c r="A75" s="21" t="s">
        <v>1075</v>
      </c>
      <c r="B75" s="3">
        <f t="shared" si="1"/>
        <v>534</v>
      </c>
      <c r="C75" s="3">
        <f>SUM(0)</f>
        <v>0</v>
      </c>
      <c r="D75" s="3">
        <v>0</v>
      </c>
      <c r="E75" s="3">
        <v>0</v>
      </c>
      <c r="G75" s="4"/>
      <c r="N75" s="4">
        <v>85</v>
      </c>
      <c r="O75" s="4">
        <v>129</v>
      </c>
      <c r="R75" s="4">
        <v>50</v>
      </c>
      <c r="S75" s="4">
        <v>160</v>
      </c>
      <c r="T75" s="4">
        <v>110</v>
      </c>
    </row>
    <row r="76" spans="1:1024" ht="17" customHeight="1">
      <c r="A76" s="21" t="s">
        <v>1076</v>
      </c>
      <c r="B76" s="3">
        <f t="shared" si="1"/>
        <v>522</v>
      </c>
      <c r="C76" s="3">
        <f>SUM(0)</f>
        <v>0</v>
      </c>
      <c r="D76" s="3">
        <v>0</v>
      </c>
      <c r="E76" s="3">
        <v>0</v>
      </c>
      <c r="G76" s="4"/>
      <c r="K76" s="4">
        <v>301</v>
      </c>
      <c r="L76" s="4">
        <v>221</v>
      </c>
    </row>
    <row r="77" spans="1:1024" ht="17" customHeight="1">
      <c r="A77" s="19" t="s">
        <v>1077</v>
      </c>
      <c r="B77" s="3">
        <f t="shared" si="1"/>
        <v>517.6</v>
      </c>
      <c r="C77" s="3">
        <f>SUM(0)</f>
        <v>0</v>
      </c>
      <c r="D77" s="3">
        <v>0</v>
      </c>
      <c r="E77" s="3">
        <v>0</v>
      </c>
      <c r="F77" s="4">
        <f>SUM(31.6+52+57)</f>
        <v>140.6</v>
      </c>
      <c r="G77" s="4">
        <f>SUM(34)</f>
        <v>34</v>
      </c>
      <c r="J77" s="4">
        <v>47</v>
      </c>
      <c r="K77" s="4">
        <v>162</v>
      </c>
      <c r="M77" s="4">
        <v>134</v>
      </c>
    </row>
    <row r="78" spans="1:1024" ht="17" customHeight="1">
      <c r="A78" s="21" t="s">
        <v>1156</v>
      </c>
      <c r="B78" s="3">
        <f t="shared" si="1"/>
        <v>511.6</v>
      </c>
      <c r="C78" s="3">
        <f>SUM(36+50+80+55)</f>
        <v>221</v>
      </c>
      <c r="D78" s="3">
        <f>SUM(54+31.6+80)</f>
        <v>165.6</v>
      </c>
      <c r="E78" s="3">
        <v>0</v>
      </c>
      <c r="F78" s="4">
        <f>SUM(50)</f>
        <v>50</v>
      </c>
      <c r="G78" s="4">
        <f>SUM(30+45)</f>
        <v>75</v>
      </c>
    </row>
    <row r="79" spans="1:1024" ht="17" customHeight="1">
      <c r="A79" s="19" t="s">
        <v>1079</v>
      </c>
      <c r="B79" s="3">
        <f t="shared" si="1"/>
        <v>509.5</v>
      </c>
      <c r="C79" s="3">
        <f t="shared" ref="C79:C84" si="2">SUM(0)</f>
        <v>0</v>
      </c>
      <c r="D79" s="3">
        <v>0</v>
      </c>
      <c r="E79" s="3">
        <v>0</v>
      </c>
      <c r="F79" s="4">
        <f>SUM(34+52+50+39+89+81+81)</f>
        <v>426</v>
      </c>
      <c r="G79" s="4">
        <f>SUM(38.5)</f>
        <v>38.5</v>
      </c>
      <c r="H79" s="4">
        <v>45</v>
      </c>
    </row>
    <row r="80" spans="1:1024" ht="17" customHeight="1">
      <c r="A80" s="19" t="s">
        <v>1080</v>
      </c>
      <c r="B80" s="3">
        <f t="shared" si="1"/>
        <v>505</v>
      </c>
      <c r="C80" s="3">
        <f t="shared" si="2"/>
        <v>0</v>
      </c>
      <c r="D80" s="3">
        <v>0</v>
      </c>
      <c r="E80" s="3">
        <f>SUM(32)</f>
        <v>32</v>
      </c>
      <c r="F80" s="4">
        <f>SUM(50)</f>
        <v>50</v>
      </c>
      <c r="G80" s="4">
        <f>SUM(30+34+34)</f>
        <v>98</v>
      </c>
      <c r="H80" s="4">
        <v>42.5</v>
      </c>
      <c r="I80" s="4">
        <v>46.5</v>
      </c>
      <c r="J80" s="4">
        <v>165</v>
      </c>
      <c r="L80" s="4">
        <v>71</v>
      </c>
    </row>
    <row r="81" spans="1:1024" s="4" customFormat="1" ht="17" customHeight="1">
      <c r="A81" s="19" t="s">
        <v>1081</v>
      </c>
      <c r="B81" s="3">
        <f t="shared" si="1"/>
        <v>501.9</v>
      </c>
      <c r="C81" s="3">
        <f t="shared" si="2"/>
        <v>0</v>
      </c>
      <c r="D81" s="3">
        <v>0</v>
      </c>
      <c r="E81" s="3">
        <f>SUM(50+82.4+83+40.5+80+32)</f>
        <v>367.9</v>
      </c>
      <c r="F81" s="4">
        <f>SUM(31+52+51)</f>
        <v>134</v>
      </c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ht="17" customHeight="1">
      <c r="A82" s="19" t="s">
        <v>1082</v>
      </c>
      <c r="B82" s="3">
        <f t="shared" si="1"/>
        <v>500</v>
      </c>
      <c r="C82" s="3">
        <f t="shared" si="2"/>
        <v>0</v>
      </c>
      <c r="D82" s="3">
        <v>0</v>
      </c>
      <c r="E82" s="3">
        <f>SUM(46+55.5)</f>
        <v>101.5</v>
      </c>
      <c r="G82" s="4">
        <f>SUM(32+53+54+80+51+34)</f>
        <v>304</v>
      </c>
      <c r="H82" s="4">
        <v>52.5</v>
      </c>
      <c r="I82" s="4">
        <v>42</v>
      </c>
    </row>
    <row r="83" spans="1:1024" ht="17" customHeight="1">
      <c r="A83" s="21" t="s">
        <v>1083</v>
      </c>
      <c r="B83" s="3">
        <f t="shared" si="1"/>
        <v>500</v>
      </c>
      <c r="C83" s="3">
        <f t="shared" si="2"/>
        <v>0</v>
      </c>
      <c r="D83" s="3">
        <v>0</v>
      </c>
      <c r="E83" s="3">
        <v>0</v>
      </c>
      <c r="G83" s="4"/>
      <c r="O83" s="4">
        <v>107</v>
      </c>
      <c r="P83" s="4">
        <v>131</v>
      </c>
      <c r="Q83" s="4">
        <v>82</v>
      </c>
      <c r="R83" s="4">
        <v>180</v>
      </c>
    </row>
    <row r="84" spans="1:1024" ht="17" customHeight="1">
      <c r="A84" s="19" t="s">
        <v>1084</v>
      </c>
      <c r="B84" s="3">
        <f t="shared" si="1"/>
        <v>491</v>
      </c>
      <c r="C84" s="3">
        <f t="shared" si="2"/>
        <v>0</v>
      </c>
      <c r="D84" s="3">
        <v>0</v>
      </c>
      <c r="E84" s="3">
        <v>0</v>
      </c>
      <c r="F84" s="4">
        <f>SUM(81+80+100)</f>
        <v>261</v>
      </c>
      <c r="G84" s="4">
        <f>SUM(50+65+81)</f>
        <v>196</v>
      </c>
      <c r="H84" s="4">
        <f>SUM(34)</f>
        <v>34</v>
      </c>
    </row>
    <row r="85" spans="1:1024" s="4" customFormat="1" ht="17" customHeight="1">
      <c r="A85" s="21" t="s">
        <v>1303</v>
      </c>
      <c r="B85" s="3">
        <f t="shared" si="1"/>
        <v>485</v>
      </c>
      <c r="C85" s="3">
        <f>SUM(46+52+80)</f>
        <v>178</v>
      </c>
      <c r="D85" s="3">
        <f>SUM(35+60+50+80+82)</f>
        <v>307</v>
      </c>
      <c r="E85" s="3">
        <v>0</v>
      </c>
      <c r="G85" s="3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ht="17" customHeight="1">
      <c r="A86" s="19" t="s">
        <v>1085</v>
      </c>
      <c r="B86" s="3">
        <f t="shared" si="1"/>
        <v>484.85</v>
      </c>
      <c r="C86" s="3">
        <f>SUM(0)</f>
        <v>0</v>
      </c>
      <c r="D86" s="3">
        <v>0</v>
      </c>
      <c r="E86" s="3">
        <v>0</v>
      </c>
      <c r="G86" s="4"/>
      <c r="I86" s="4">
        <v>386.35</v>
      </c>
      <c r="J86" s="4">
        <v>98.5</v>
      </c>
      <c r="IZ86" s="4"/>
      <c r="JA86" s="4"/>
      <c r="JB86" s="4"/>
      <c r="JC86" s="4"/>
      <c r="JD86" s="4"/>
      <c r="JE86" s="4"/>
      <c r="JF86" s="4"/>
      <c r="JG86" s="4"/>
      <c r="JH86" s="4"/>
      <c r="JI86" s="4"/>
      <c r="JJ86" s="4"/>
      <c r="JK86" s="4"/>
      <c r="JL86" s="4"/>
      <c r="JM86" s="4"/>
      <c r="JN86" s="4"/>
      <c r="JO86" s="4"/>
      <c r="JP86" s="4"/>
      <c r="JQ86" s="4"/>
      <c r="JR86" s="4"/>
      <c r="JS86" s="4"/>
      <c r="JT86" s="4"/>
      <c r="JU86" s="4"/>
      <c r="JV86" s="4"/>
      <c r="JW86" s="4"/>
      <c r="JX86" s="4"/>
      <c r="JY86" s="4"/>
      <c r="JZ86" s="4"/>
      <c r="KA86" s="4"/>
      <c r="KB86" s="4"/>
      <c r="KC86" s="4"/>
      <c r="KD86" s="4"/>
      <c r="KE86" s="4"/>
      <c r="KF86" s="4"/>
      <c r="KG86" s="4"/>
      <c r="KH86" s="4"/>
      <c r="KI86" s="4"/>
      <c r="KJ86" s="4"/>
      <c r="KK86" s="4"/>
      <c r="KL86" s="4"/>
      <c r="KM86" s="4"/>
      <c r="KN86" s="4"/>
      <c r="KO86" s="4"/>
      <c r="KP86" s="4"/>
      <c r="KQ86" s="4"/>
      <c r="KR86" s="4"/>
      <c r="KS86" s="4"/>
      <c r="KT86" s="4"/>
      <c r="KU86" s="4"/>
      <c r="KV86" s="4"/>
      <c r="KW86" s="4"/>
      <c r="KX86" s="4"/>
      <c r="KY86" s="4"/>
      <c r="KZ86" s="4"/>
      <c r="LA86" s="4"/>
      <c r="LB86" s="4"/>
      <c r="LC86" s="4"/>
      <c r="LD86" s="4"/>
      <c r="LE86" s="4"/>
      <c r="LF86" s="4"/>
      <c r="LG86" s="4"/>
      <c r="LH86" s="4"/>
      <c r="LI86" s="4"/>
      <c r="LJ86" s="4"/>
      <c r="LK86" s="4"/>
      <c r="LL86" s="4"/>
      <c r="LM86" s="4"/>
      <c r="LN86" s="4"/>
      <c r="LO86" s="4"/>
      <c r="LP86" s="4"/>
      <c r="LQ86" s="4"/>
      <c r="LR86" s="4"/>
      <c r="LS86" s="4"/>
      <c r="LT86" s="4"/>
      <c r="LU86" s="4"/>
      <c r="LV86" s="4"/>
      <c r="LW86" s="4"/>
      <c r="LX86" s="4"/>
      <c r="LY86" s="4"/>
      <c r="LZ86" s="4"/>
      <c r="MA86" s="4"/>
      <c r="MB86" s="4"/>
      <c r="MC86" s="4"/>
      <c r="MD86" s="4"/>
      <c r="ME86" s="4"/>
      <c r="MF86" s="4"/>
      <c r="MG86" s="4"/>
      <c r="MH86" s="4"/>
      <c r="MI86" s="4"/>
      <c r="MJ86" s="4"/>
      <c r="MK86" s="4"/>
      <c r="ML86" s="4"/>
      <c r="MM86" s="4"/>
      <c r="MN86" s="4"/>
      <c r="MO86" s="4"/>
      <c r="MP86" s="4"/>
      <c r="MQ86" s="4"/>
      <c r="MR86" s="4"/>
      <c r="MS86" s="4"/>
      <c r="MT86" s="4"/>
      <c r="MU86" s="4"/>
      <c r="MV86" s="4"/>
      <c r="MW86" s="4"/>
      <c r="MX86" s="4"/>
      <c r="MY86" s="4"/>
      <c r="MZ86" s="4"/>
      <c r="NA86" s="4"/>
      <c r="NB86" s="4"/>
      <c r="NC86" s="4"/>
      <c r="ND86" s="4"/>
      <c r="NE86" s="4"/>
      <c r="NF86" s="4"/>
      <c r="NG86" s="4"/>
      <c r="NH86" s="4"/>
      <c r="NI86" s="4"/>
      <c r="NJ86" s="4"/>
      <c r="NK86" s="4"/>
      <c r="NL86" s="4"/>
      <c r="NM86" s="4"/>
      <c r="NN86" s="4"/>
      <c r="NO86" s="4"/>
      <c r="NP86" s="4"/>
      <c r="NQ86" s="4"/>
      <c r="NR86" s="4"/>
      <c r="NS86" s="4"/>
      <c r="NT86" s="4"/>
      <c r="NU86" s="4"/>
      <c r="NV86" s="4"/>
      <c r="NW86" s="4"/>
      <c r="NX86" s="4"/>
      <c r="NY86" s="4"/>
      <c r="NZ86" s="4"/>
      <c r="OA86" s="4"/>
      <c r="OB86" s="4"/>
      <c r="OC86" s="4"/>
      <c r="OD86" s="4"/>
      <c r="OE86" s="4"/>
      <c r="OF86" s="4"/>
      <c r="OG86" s="4"/>
      <c r="OH86" s="4"/>
      <c r="OI86" s="4"/>
      <c r="OJ86" s="4"/>
      <c r="OK86" s="4"/>
      <c r="OL86" s="4"/>
      <c r="OM86" s="4"/>
      <c r="ON86" s="4"/>
      <c r="OO86" s="4"/>
      <c r="OP86" s="4"/>
      <c r="OQ86" s="4"/>
      <c r="OR86" s="4"/>
      <c r="OS86" s="4"/>
      <c r="OT86" s="4"/>
      <c r="OU86" s="4"/>
      <c r="OV86" s="4"/>
      <c r="OW86" s="4"/>
      <c r="OX86" s="4"/>
      <c r="OY86" s="4"/>
      <c r="OZ86" s="4"/>
      <c r="PA86" s="4"/>
      <c r="PB86" s="4"/>
      <c r="PC86" s="4"/>
      <c r="PD86" s="4"/>
      <c r="PE86" s="4"/>
      <c r="PF86" s="4"/>
      <c r="PG86" s="4"/>
      <c r="PH86" s="4"/>
      <c r="PI86" s="4"/>
      <c r="PJ86" s="4"/>
      <c r="PK86" s="4"/>
      <c r="PL86" s="4"/>
      <c r="PM86" s="4"/>
      <c r="PN86" s="4"/>
      <c r="PO86" s="4"/>
      <c r="PP86" s="4"/>
      <c r="PQ86" s="4"/>
      <c r="PR86" s="4"/>
      <c r="PS86" s="4"/>
      <c r="PT86" s="4"/>
      <c r="PU86" s="4"/>
      <c r="PV86" s="4"/>
      <c r="PW86" s="4"/>
      <c r="PX86" s="4"/>
      <c r="PY86" s="4"/>
      <c r="PZ86" s="4"/>
      <c r="QA86" s="4"/>
      <c r="QB86" s="4"/>
      <c r="QC86" s="4"/>
      <c r="QD86" s="4"/>
      <c r="QE86" s="4"/>
      <c r="QF86" s="4"/>
      <c r="QG86" s="4"/>
      <c r="QH86" s="4"/>
      <c r="QI86" s="4"/>
      <c r="QJ86" s="4"/>
      <c r="QK86" s="4"/>
      <c r="QL86" s="4"/>
      <c r="QM86" s="4"/>
      <c r="QN86" s="4"/>
      <c r="QO86" s="4"/>
      <c r="QP86" s="4"/>
      <c r="QQ86" s="4"/>
      <c r="QR86" s="4"/>
      <c r="QS86" s="4"/>
      <c r="QT86" s="4"/>
      <c r="QU86" s="4"/>
      <c r="QV86" s="4"/>
      <c r="QW86" s="4"/>
      <c r="QX86" s="4"/>
      <c r="QY86" s="4"/>
      <c r="QZ86" s="4"/>
      <c r="RA86" s="4"/>
      <c r="RB86" s="4"/>
      <c r="RC86" s="4"/>
      <c r="RD86" s="4"/>
      <c r="RE86" s="4"/>
      <c r="RF86" s="4"/>
      <c r="RG86" s="4"/>
      <c r="RH86" s="4"/>
      <c r="RI86" s="4"/>
      <c r="RJ86" s="4"/>
      <c r="RK86" s="4"/>
      <c r="RL86" s="4"/>
      <c r="RM86" s="4"/>
      <c r="RN86" s="4"/>
      <c r="RO86" s="4"/>
      <c r="RP86" s="4"/>
      <c r="RQ86" s="4"/>
      <c r="RR86" s="4"/>
      <c r="RS86" s="4"/>
      <c r="RT86" s="4"/>
      <c r="RU86" s="4"/>
      <c r="RV86" s="4"/>
      <c r="RW86" s="4"/>
      <c r="RX86" s="4"/>
      <c r="RY86" s="4"/>
      <c r="RZ86" s="4"/>
      <c r="SA86" s="4"/>
      <c r="SB86" s="4"/>
      <c r="SC86" s="4"/>
      <c r="SD86" s="4"/>
      <c r="SE86" s="4"/>
      <c r="SF86" s="4"/>
      <c r="SG86" s="4"/>
      <c r="SH86" s="4"/>
      <c r="SI86" s="4"/>
      <c r="SJ86" s="4"/>
      <c r="SK86" s="4"/>
      <c r="SL86" s="4"/>
      <c r="SM86" s="4"/>
      <c r="SN86" s="4"/>
      <c r="SO86" s="4"/>
      <c r="SP86" s="4"/>
      <c r="SQ86" s="4"/>
      <c r="SR86" s="4"/>
      <c r="SS86" s="4"/>
      <c r="ST86" s="4"/>
      <c r="SU86" s="4"/>
      <c r="SV86" s="4"/>
      <c r="SW86" s="4"/>
      <c r="SX86" s="4"/>
      <c r="SY86" s="4"/>
      <c r="SZ86" s="4"/>
      <c r="TA86" s="4"/>
      <c r="TB86" s="4"/>
      <c r="TC86" s="4"/>
      <c r="TD86" s="4"/>
      <c r="TE86" s="4"/>
      <c r="TF86" s="4"/>
      <c r="TG86" s="4"/>
      <c r="TH86" s="4"/>
      <c r="TI86" s="4"/>
      <c r="TJ86" s="4"/>
      <c r="TK86" s="4"/>
      <c r="TL86" s="4"/>
      <c r="TM86" s="4"/>
      <c r="TN86" s="4"/>
      <c r="TO86" s="4"/>
      <c r="TP86" s="4"/>
      <c r="TQ86" s="4"/>
      <c r="TR86" s="4"/>
      <c r="TS86" s="4"/>
      <c r="TT86" s="4"/>
      <c r="TU86" s="4"/>
      <c r="TV86" s="4"/>
      <c r="TW86" s="4"/>
      <c r="TX86" s="4"/>
      <c r="TY86" s="4"/>
      <c r="TZ86" s="4"/>
      <c r="UA86" s="4"/>
      <c r="UB86" s="4"/>
      <c r="UC86" s="4"/>
      <c r="UD86" s="4"/>
      <c r="UE86" s="4"/>
      <c r="UF86" s="4"/>
      <c r="UG86" s="4"/>
      <c r="UH86" s="4"/>
      <c r="UI86" s="4"/>
      <c r="UJ86" s="4"/>
      <c r="UK86" s="4"/>
      <c r="UL86" s="4"/>
      <c r="UM86" s="4"/>
      <c r="UN86" s="4"/>
      <c r="UO86" s="4"/>
      <c r="UP86" s="4"/>
      <c r="UQ86" s="4"/>
      <c r="UR86" s="4"/>
      <c r="US86" s="4"/>
      <c r="UT86" s="4"/>
      <c r="UU86" s="4"/>
      <c r="UV86" s="4"/>
      <c r="UW86" s="4"/>
      <c r="UX86" s="4"/>
      <c r="UY86" s="4"/>
      <c r="UZ86" s="4"/>
      <c r="VA86" s="4"/>
      <c r="VB86" s="4"/>
      <c r="VC86" s="4"/>
      <c r="VD86" s="4"/>
      <c r="VE86" s="4"/>
      <c r="VF86" s="4"/>
      <c r="VG86" s="4"/>
      <c r="VH86" s="4"/>
      <c r="VI86" s="4"/>
      <c r="VJ86" s="4"/>
      <c r="VK86" s="4"/>
      <c r="VL86" s="4"/>
      <c r="VM86" s="4"/>
      <c r="VN86" s="4"/>
      <c r="VO86" s="4"/>
      <c r="VP86" s="4"/>
      <c r="VQ86" s="4"/>
      <c r="VR86" s="4"/>
      <c r="VS86" s="4"/>
      <c r="VT86" s="4"/>
      <c r="VU86" s="4"/>
      <c r="VV86" s="4"/>
      <c r="VW86" s="4"/>
      <c r="VX86" s="4"/>
      <c r="VY86" s="4"/>
      <c r="VZ86" s="4"/>
      <c r="WA86" s="4"/>
      <c r="WB86" s="4"/>
      <c r="WC86" s="4"/>
      <c r="WD86" s="4"/>
      <c r="WE86" s="4"/>
      <c r="WF86" s="4"/>
      <c r="WG86" s="4"/>
      <c r="WH86" s="4"/>
      <c r="WI86" s="4"/>
      <c r="WJ86" s="4"/>
      <c r="WK86" s="4"/>
      <c r="WL86" s="4"/>
      <c r="WM86" s="4"/>
      <c r="WN86" s="4"/>
      <c r="WO86" s="4"/>
      <c r="WP86" s="4"/>
      <c r="WQ86" s="4"/>
      <c r="WR86" s="4"/>
      <c r="WS86" s="4"/>
      <c r="WT86" s="4"/>
      <c r="WU86" s="4"/>
      <c r="WV86" s="4"/>
      <c r="WW86" s="4"/>
      <c r="WX86" s="4"/>
      <c r="WY86" s="4"/>
      <c r="WZ86" s="4"/>
      <c r="XA86" s="4"/>
      <c r="XB86" s="4"/>
      <c r="XC86" s="4"/>
      <c r="XD86" s="4"/>
      <c r="XE86" s="4"/>
      <c r="XF86" s="4"/>
      <c r="XG86" s="4"/>
      <c r="XH86" s="4"/>
      <c r="XI86" s="4"/>
      <c r="XJ86" s="4"/>
      <c r="XK86" s="4"/>
      <c r="XL86" s="4"/>
      <c r="XM86" s="4"/>
      <c r="XN86" s="4"/>
      <c r="XO86" s="4"/>
      <c r="XP86" s="4"/>
      <c r="XQ86" s="4"/>
      <c r="XR86" s="4"/>
      <c r="XS86" s="4"/>
      <c r="XT86" s="4"/>
      <c r="XU86" s="4"/>
      <c r="XV86" s="4"/>
      <c r="XW86" s="4"/>
      <c r="XX86" s="4"/>
      <c r="XY86" s="4"/>
      <c r="XZ86" s="4"/>
      <c r="YA86" s="4"/>
      <c r="YB86" s="4"/>
      <c r="YC86" s="4"/>
      <c r="YD86" s="4"/>
      <c r="YE86" s="4"/>
      <c r="YF86" s="4"/>
      <c r="YG86" s="4"/>
      <c r="YH86" s="4"/>
      <c r="YI86" s="4"/>
      <c r="YJ86" s="4"/>
      <c r="YK86" s="4"/>
      <c r="YL86" s="4"/>
      <c r="YM86" s="4"/>
      <c r="YN86" s="4"/>
      <c r="YO86" s="4"/>
      <c r="YP86" s="4"/>
      <c r="YQ86" s="4"/>
      <c r="YR86" s="4"/>
      <c r="YS86" s="4"/>
      <c r="YT86" s="4"/>
      <c r="YU86" s="4"/>
      <c r="YV86" s="4"/>
      <c r="YW86" s="4"/>
      <c r="YX86" s="4"/>
      <c r="YY86" s="4"/>
      <c r="YZ86" s="4"/>
      <c r="ZA86" s="4"/>
      <c r="ZB86" s="4"/>
      <c r="ZC86" s="4"/>
      <c r="ZD86" s="4"/>
      <c r="ZE86" s="4"/>
      <c r="ZF86" s="4"/>
      <c r="ZG86" s="4"/>
      <c r="ZH86" s="4"/>
      <c r="ZI86" s="4"/>
      <c r="ZJ86" s="4"/>
      <c r="ZK86" s="4"/>
      <c r="ZL86" s="4"/>
      <c r="ZM86" s="4"/>
      <c r="ZN86" s="4"/>
      <c r="ZO86" s="4"/>
      <c r="ZP86" s="4"/>
      <c r="ZQ86" s="4"/>
      <c r="ZR86" s="4"/>
      <c r="ZS86" s="4"/>
      <c r="ZT86" s="4"/>
      <c r="ZU86" s="4"/>
      <c r="ZV86" s="4"/>
      <c r="ZW86" s="4"/>
      <c r="ZX86" s="4"/>
      <c r="ZY86" s="4"/>
      <c r="ZZ86" s="4"/>
      <c r="AAA86" s="4"/>
      <c r="AAB86" s="4"/>
      <c r="AAC86" s="4"/>
      <c r="AAD86" s="4"/>
      <c r="AAE86" s="4"/>
      <c r="AAF86" s="4"/>
      <c r="AAG86" s="4"/>
      <c r="AAH86" s="4"/>
      <c r="AAI86" s="4"/>
      <c r="AAJ86" s="4"/>
      <c r="AAK86" s="4"/>
      <c r="AAL86" s="4"/>
      <c r="AAM86" s="4"/>
      <c r="AAN86" s="4"/>
      <c r="AAO86" s="4"/>
      <c r="AAP86" s="4"/>
      <c r="AAQ86" s="4"/>
      <c r="AAR86" s="4"/>
      <c r="AAS86" s="4"/>
      <c r="AAT86" s="4"/>
      <c r="AAU86" s="4"/>
      <c r="AAV86" s="4"/>
      <c r="AAW86" s="4"/>
      <c r="AAX86" s="4"/>
      <c r="AAY86" s="4"/>
      <c r="AAZ86" s="4"/>
      <c r="ABA86" s="4"/>
      <c r="ABB86" s="4"/>
      <c r="ABC86" s="4"/>
      <c r="ABD86" s="4"/>
      <c r="ABE86" s="4"/>
      <c r="ABF86" s="4"/>
      <c r="ABG86" s="4"/>
      <c r="ABH86" s="4"/>
      <c r="ABI86" s="4"/>
      <c r="ABJ86" s="4"/>
      <c r="ABK86" s="4"/>
      <c r="ABL86" s="4"/>
      <c r="ABM86" s="4"/>
      <c r="ABN86" s="4"/>
      <c r="ABO86" s="4"/>
      <c r="ABP86" s="4"/>
      <c r="ABQ86" s="4"/>
      <c r="ABR86" s="4"/>
      <c r="ABS86" s="4"/>
      <c r="ABT86" s="4"/>
      <c r="ABU86" s="4"/>
      <c r="ABV86" s="4"/>
      <c r="ABW86" s="4"/>
      <c r="ABX86" s="4"/>
      <c r="ABY86" s="4"/>
      <c r="ABZ86" s="4"/>
      <c r="ACA86" s="4"/>
      <c r="ACB86" s="4"/>
      <c r="ACC86" s="4"/>
      <c r="ACD86" s="4"/>
      <c r="ACE86" s="4"/>
      <c r="ACF86" s="4"/>
      <c r="ACG86" s="4"/>
      <c r="ACH86" s="4"/>
      <c r="ACI86" s="4"/>
      <c r="ACJ86" s="4"/>
      <c r="ACK86" s="4"/>
      <c r="ACL86" s="4"/>
      <c r="ACM86" s="4"/>
      <c r="ACN86" s="4"/>
      <c r="ACO86" s="4"/>
      <c r="ACP86" s="4"/>
      <c r="ACQ86" s="4"/>
      <c r="ACR86" s="4"/>
      <c r="ACS86" s="4"/>
      <c r="ACT86" s="4"/>
      <c r="ACU86" s="4"/>
      <c r="ACV86" s="4"/>
      <c r="ACW86" s="4"/>
      <c r="ACX86" s="4"/>
      <c r="ACY86" s="4"/>
      <c r="ACZ86" s="4"/>
      <c r="ADA86" s="4"/>
      <c r="ADB86" s="4"/>
      <c r="ADC86" s="4"/>
      <c r="ADD86" s="4"/>
      <c r="ADE86" s="4"/>
      <c r="ADF86" s="4"/>
      <c r="ADG86" s="4"/>
      <c r="ADH86" s="4"/>
      <c r="ADI86" s="4"/>
      <c r="ADJ86" s="4"/>
      <c r="ADK86" s="4"/>
      <c r="ADL86" s="4"/>
      <c r="ADM86" s="4"/>
      <c r="ADN86" s="4"/>
      <c r="ADO86" s="4"/>
      <c r="ADP86" s="4"/>
      <c r="ADQ86" s="4"/>
      <c r="ADR86" s="4"/>
      <c r="ADS86" s="4"/>
      <c r="ADT86" s="4"/>
      <c r="ADU86" s="4"/>
      <c r="ADV86" s="4"/>
      <c r="ADW86" s="4"/>
      <c r="ADX86" s="4"/>
      <c r="ADY86" s="4"/>
      <c r="ADZ86" s="4"/>
      <c r="AEA86" s="4"/>
      <c r="AEB86" s="4"/>
      <c r="AEC86" s="4"/>
      <c r="AED86" s="4"/>
      <c r="AEE86" s="4"/>
      <c r="AEF86" s="4"/>
      <c r="AEG86" s="4"/>
      <c r="AEH86" s="4"/>
      <c r="AEI86" s="4"/>
      <c r="AEJ86" s="4"/>
      <c r="AEK86" s="4"/>
      <c r="AEL86" s="4"/>
      <c r="AEM86" s="4"/>
      <c r="AEN86" s="4"/>
      <c r="AEO86" s="4"/>
      <c r="AEP86" s="4"/>
      <c r="AEQ86" s="4"/>
      <c r="AER86" s="4"/>
      <c r="AES86" s="4"/>
      <c r="AET86" s="4"/>
      <c r="AEU86" s="4"/>
      <c r="AEV86" s="4"/>
      <c r="AEW86" s="4"/>
      <c r="AEX86" s="4"/>
      <c r="AEY86" s="4"/>
      <c r="AEZ86" s="4"/>
      <c r="AFA86" s="4"/>
      <c r="AFB86" s="4"/>
      <c r="AFC86" s="4"/>
      <c r="AFD86" s="4"/>
      <c r="AFE86" s="4"/>
      <c r="AFF86" s="4"/>
      <c r="AFG86" s="4"/>
      <c r="AFH86" s="4"/>
      <c r="AFI86" s="4"/>
      <c r="AFJ86" s="4"/>
      <c r="AFK86" s="4"/>
      <c r="AFL86" s="4"/>
      <c r="AFM86" s="4"/>
      <c r="AFN86" s="4"/>
      <c r="AFO86" s="4"/>
      <c r="AFP86" s="4"/>
      <c r="AFQ86" s="4"/>
      <c r="AFR86" s="4"/>
      <c r="AFS86" s="4"/>
      <c r="AFT86" s="4"/>
      <c r="AFU86" s="4"/>
      <c r="AFV86" s="4"/>
      <c r="AFW86" s="4"/>
      <c r="AFX86" s="4"/>
      <c r="AFY86" s="4"/>
      <c r="AFZ86" s="4"/>
      <c r="AGA86" s="4"/>
      <c r="AGB86" s="4"/>
      <c r="AGC86" s="4"/>
      <c r="AGD86" s="4"/>
      <c r="AGE86" s="4"/>
      <c r="AGF86" s="4"/>
      <c r="AGG86" s="4"/>
      <c r="AGH86" s="4"/>
      <c r="AGI86" s="4"/>
      <c r="AGJ86" s="4"/>
      <c r="AGK86" s="4"/>
      <c r="AGL86" s="4"/>
      <c r="AGM86" s="4"/>
      <c r="AGN86" s="4"/>
      <c r="AGO86" s="4"/>
      <c r="AGP86" s="4"/>
      <c r="AGQ86" s="4"/>
      <c r="AGR86" s="4"/>
      <c r="AGS86" s="4"/>
      <c r="AGT86" s="4"/>
      <c r="AGU86" s="4"/>
      <c r="AGV86" s="4"/>
      <c r="AGW86" s="4"/>
      <c r="AGX86" s="4"/>
      <c r="AGY86" s="4"/>
      <c r="AGZ86" s="4"/>
      <c r="AHA86" s="4"/>
      <c r="AHB86" s="4"/>
      <c r="AHC86" s="4"/>
      <c r="AHD86" s="4"/>
      <c r="AHE86" s="4"/>
      <c r="AHF86" s="4"/>
      <c r="AHG86" s="4"/>
      <c r="AHH86" s="4"/>
      <c r="AHI86" s="4"/>
      <c r="AHJ86" s="4"/>
      <c r="AHK86" s="4"/>
      <c r="AHL86" s="4"/>
      <c r="AHM86" s="4"/>
      <c r="AHN86" s="4"/>
      <c r="AHO86" s="4"/>
      <c r="AHP86" s="4"/>
      <c r="AHQ86" s="4"/>
      <c r="AHR86" s="4"/>
      <c r="AHS86" s="4"/>
      <c r="AHT86" s="4"/>
      <c r="AHU86" s="4"/>
      <c r="AHV86" s="4"/>
      <c r="AHW86" s="4"/>
      <c r="AHX86" s="4"/>
      <c r="AHY86" s="4"/>
      <c r="AHZ86" s="4"/>
      <c r="AIA86" s="4"/>
      <c r="AIB86" s="4"/>
      <c r="AIC86" s="4"/>
      <c r="AID86" s="4"/>
      <c r="AIE86" s="4"/>
      <c r="AIF86" s="4"/>
      <c r="AIG86" s="4"/>
      <c r="AIH86" s="4"/>
      <c r="AII86" s="4"/>
      <c r="AIJ86" s="4"/>
      <c r="AIK86" s="4"/>
      <c r="AIL86" s="4"/>
      <c r="AIM86" s="4"/>
      <c r="AIN86" s="4"/>
      <c r="AIO86" s="4"/>
      <c r="AIP86" s="4"/>
      <c r="AIQ86" s="4"/>
      <c r="AIR86" s="4"/>
      <c r="AIS86" s="4"/>
      <c r="AIT86" s="4"/>
      <c r="AIU86" s="4"/>
      <c r="AIV86" s="4"/>
      <c r="AIW86" s="4"/>
      <c r="AIX86" s="4"/>
      <c r="AIY86" s="4"/>
      <c r="AIZ86" s="4"/>
      <c r="AJA86" s="4"/>
      <c r="AJB86" s="4"/>
      <c r="AJC86" s="4"/>
      <c r="AJD86" s="4"/>
      <c r="AJE86" s="4"/>
      <c r="AJF86" s="4"/>
      <c r="AJG86" s="4"/>
      <c r="AJH86" s="4"/>
      <c r="AJI86" s="4"/>
      <c r="AJJ86" s="4"/>
      <c r="AJK86" s="4"/>
      <c r="AJL86" s="4"/>
      <c r="AJM86" s="4"/>
      <c r="AJN86" s="4"/>
      <c r="AJO86" s="4"/>
      <c r="AJP86" s="4"/>
      <c r="AJQ86" s="4"/>
      <c r="AJR86" s="4"/>
      <c r="AJS86" s="4"/>
      <c r="AJT86" s="4"/>
      <c r="AJU86" s="4"/>
      <c r="AJV86" s="4"/>
      <c r="AJW86" s="4"/>
      <c r="AJX86" s="4"/>
      <c r="AJY86" s="4"/>
      <c r="AJZ86" s="4"/>
      <c r="AKA86" s="4"/>
      <c r="AKB86" s="4"/>
      <c r="AKC86" s="4"/>
      <c r="AKD86" s="4"/>
      <c r="AKE86" s="4"/>
      <c r="AKF86" s="4"/>
      <c r="AKG86" s="4"/>
      <c r="AKH86" s="4"/>
      <c r="AKI86" s="4"/>
      <c r="AKJ86" s="4"/>
      <c r="AKK86" s="4"/>
      <c r="AKL86" s="4"/>
      <c r="AKM86" s="4"/>
      <c r="AKN86" s="4"/>
      <c r="AKO86" s="4"/>
      <c r="AKP86" s="4"/>
      <c r="AKQ86" s="4"/>
      <c r="AKR86" s="4"/>
      <c r="AKS86" s="4"/>
      <c r="AKT86" s="4"/>
      <c r="AKU86" s="4"/>
      <c r="AKV86" s="4"/>
      <c r="AKW86" s="4"/>
      <c r="AKX86" s="4"/>
      <c r="AKY86" s="4"/>
      <c r="AKZ86" s="4"/>
      <c r="ALA86" s="4"/>
      <c r="ALB86" s="4"/>
      <c r="ALC86" s="4"/>
      <c r="ALD86" s="4"/>
      <c r="ALE86" s="4"/>
      <c r="ALF86" s="4"/>
      <c r="ALG86" s="4"/>
      <c r="ALH86" s="4"/>
      <c r="ALI86" s="4"/>
      <c r="ALJ86" s="4"/>
      <c r="ALK86" s="4"/>
      <c r="ALL86" s="4"/>
      <c r="ALM86" s="4"/>
      <c r="ALN86" s="4"/>
      <c r="ALO86" s="4"/>
      <c r="ALP86" s="4"/>
      <c r="ALQ86" s="4"/>
      <c r="ALR86" s="4"/>
      <c r="ALS86" s="4"/>
      <c r="ALT86" s="4"/>
      <c r="ALU86" s="4"/>
      <c r="ALV86" s="4"/>
      <c r="ALW86" s="4"/>
      <c r="ALX86" s="4"/>
      <c r="ALY86" s="4"/>
      <c r="ALZ86" s="4"/>
      <c r="AMA86" s="4"/>
      <c r="AMB86" s="4"/>
      <c r="AMC86" s="4"/>
      <c r="AMD86" s="4"/>
      <c r="AME86" s="4"/>
      <c r="AMF86" s="4"/>
      <c r="AMG86" s="4"/>
      <c r="AMH86" s="4"/>
      <c r="AMI86" s="4"/>
      <c r="AMJ86" s="4"/>
    </row>
    <row r="87" spans="1:1024" ht="17" customHeight="1">
      <c r="A87" s="19" t="s">
        <v>1301</v>
      </c>
      <c r="B87" s="3">
        <f t="shared" si="1"/>
        <v>478.70000000000005</v>
      </c>
      <c r="C87" s="3">
        <f>SUM(54+50+53.6+50+80)</f>
        <v>287.60000000000002</v>
      </c>
      <c r="D87" s="3">
        <f>SUM(35+53.6+50+52.5)</f>
        <v>191.1</v>
      </c>
      <c r="E87" s="3">
        <v>0</v>
      </c>
    </row>
    <row r="88" spans="1:1024" s="4" customFormat="1" ht="17" customHeight="1">
      <c r="A88" s="19" t="s">
        <v>1124</v>
      </c>
      <c r="B88" s="3">
        <f t="shared" si="1"/>
        <v>473.1</v>
      </c>
      <c r="C88" s="3">
        <f>SUM(34+31)</f>
        <v>65</v>
      </c>
      <c r="D88" s="3">
        <f>SUM(49+53.6+50+52.5)</f>
        <v>205.1</v>
      </c>
      <c r="E88" s="3">
        <f>SUM(52+56)</f>
        <v>108</v>
      </c>
      <c r="F88" s="4">
        <f>SUM(30+34+31)</f>
        <v>95</v>
      </c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ht="17" customHeight="1">
      <c r="A89" s="21" t="s">
        <v>1088</v>
      </c>
      <c r="B89" s="3">
        <f t="shared" si="1"/>
        <v>470.7</v>
      </c>
      <c r="C89" s="3">
        <f>SUM(0)</f>
        <v>0</v>
      </c>
      <c r="D89" s="3">
        <v>0</v>
      </c>
      <c r="E89" s="3">
        <v>0</v>
      </c>
      <c r="G89" s="4"/>
      <c r="I89" s="4">
        <v>290.7</v>
      </c>
      <c r="J89" s="4">
        <v>180</v>
      </c>
    </row>
    <row r="90" spans="1:1024" ht="17" customHeight="1">
      <c r="A90" s="21" t="s">
        <v>1089</v>
      </c>
      <c r="B90" s="3">
        <f t="shared" si="1"/>
        <v>469</v>
      </c>
      <c r="C90" s="3">
        <f>SUM(0)</f>
        <v>0</v>
      </c>
      <c r="D90" s="3">
        <v>0</v>
      </c>
      <c r="E90" s="3">
        <v>0</v>
      </c>
      <c r="G90" s="4"/>
      <c r="L90" s="4">
        <v>136</v>
      </c>
      <c r="M90" s="4">
        <v>38</v>
      </c>
      <c r="N90" s="4">
        <v>295</v>
      </c>
    </row>
    <row r="91" spans="1:1024" s="4" customFormat="1" ht="17" customHeight="1">
      <c r="A91" s="19" t="s">
        <v>1132</v>
      </c>
      <c r="B91" s="3">
        <f t="shared" si="1"/>
        <v>465.1</v>
      </c>
      <c r="C91" s="3">
        <f>SUM(0)</f>
        <v>0</v>
      </c>
      <c r="D91" s="3">
        <f>SUM(60+53.6+80+82)</f>
        <v>275.60000000000002</v>
      </c>
      <c r="E91" s="3">
        <f>SUM(30+32+31+40.5+56)</f>
        <v>189.5</v>
      </c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 s="4" customFormat="1" ht="17" customHeight="1">
      <c r="A92" s="19" t="s">
        <v>1268</v>
      </c>
      <c r="B92" s="3">
        <f t="shared" si="1"/>
        <v>465.1</v>
      </c>
      <c r="C92" s="3">
        <f>SUM(53.6+55+50)</f>
        <v>158.6</v>
      </c>
      <c r="D92" s="3">
        <f>SUM(55+34+50+50+85.5)</f>
        <v>274.5</v>
      </c>
      <c r="E92" s="3">
        <f>SUM(32)</f>
        <v>32</v>
      </c>
      <c r="G92" s="3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4" s="4" customFormat="1" ht="17" customHeight="1">
      <c r="A93" s="19" t="s">
        <v>1342</v>
      </c>
      <c r="B93" s="3">
        <f t="shared" si="1"/>
        <v>444</v>
      </c>
      <c r="C93" s="3">
        <f>SUM(84+80+80+80+120)</f>
        <v>444</v>
      </c>
      <c r="D93" s="3"/>
      <c r="E93" s="3">
        <v>0</v>
      </c>
      <c r="G93" s="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 ht="17" customHeight="1">
      <c r="A94" s="19" t="s">
        <v>1312</v>
      </c>
      <c r="B94" s="3">
        <f t="shared" si="1"/>
        <v>436.9</v>
      </c>
      <c r="C94" s="3">
        <f>SUM(46+46+50+80.4+82)</f>
        <v>304.39999999999998</v>
      </c>
      <c r="D94" s="3">
        <f>SUM(30+50+52.5)</f>
        <v>132.5</v>
      </c>
      <c r="E94" s="3">
        <v>0</v>
      </c>
    </row>
    <row r="95" spans="1:1024" ht="17" customHeight="1">
      <c r="A95" s="19" t="s">
        <v>1090</v>
      </c>
      <c r="B95" s="3">
        <f t="shared" si="1"/>
        <v>435.5</v>
      </c>
      <c r="C95" s="3">
        <f>SUM(0)</f>
        <v>0</v>
      </c>
      <c r="D95" s="3">
        <v>0</v>
      </c>
      <c r="E95" s="3">
        <v>0</v>
      </c>
      <c r="G95" s="4"/>
      <c r="H95" s="4">
        <v>52.5</v>
      </c>
      <c r="I95" s="4">
        <v>42</v>
      </c>
      <c r="L95" s="4">
        <v>59</v>
      </c>
      <c r="M95" s="4">
        <v>129</v>
      </c>
      <c r="N95" s="4">
        <v>40</v>
      </c>
      <c r="O95" s="4">
        <v>113</v>
      </c>
    </row>
    <row r="96" spans="1:1024" ht="17" customHeight="1">
      <c r="A96" s="21" t="s">
        <v>1091</v>
      </c>
      <c r="B96" s="3">
        <f t="shared" si="1"/>
        <v>435</v>
      </c>
      <c r="C96" s="3">
        <f>SUM(0)</f>
        <v>0</v>
      </c>
      <c r="D96" s="3">
        <v>0</v>
      </c>
      <c r="E96" s="3">
        <v>0</v>
      </c>
      <c r="G96" s="4"/>
      <c r="L96" s="4">
        <v>364</v>
      </c>
      <c r="M96" s="4">
        <v>71</v>
      </c>
    </row>
    <row r="97" spans="1:1024" s="4" customFormat="1" ht="17" customHeight="1">
      <c r="A97" s="21" t="s">
        <v>1310</v>
      </c>
      <c r="B97" s="3">
        <f t="shared" si="1"/>
        <v>424.5</v>
      </c>
      <c r="C97" s="3">
        <f>SUM(81+81+50+80)</f>
        <v>292</v>
      </c>
      <c r="D97" s="3">
        <f>SUM(30+50+52.5)</f>
        <v>132.5</v>
      </c>
      <c r="E97" s="3">
        <v>0</v>
      </c>
      <c r="G97" s="3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4" s="4" customFormat="1" ht="17" customHeight="1">
      <c r="A98" s="23" t="s">
        <v>1349</v>
      </c>
      <c r="B98" s="3">
        <f t="shared" si="1"/>
        <v>423.6</v>
      </c>
      <c r="C98" s="3">
        <f>SUM(0)</f>
        <v>0</v>
      </c>
      <c r="D98" s="3">
        <f>SUM(49+53.6+40+52.5)</f>
        <v>195.1</v>
      </c>
      <c r="E98" s="3">
        <f>SUM(30+50+52+40.5+56)</f>
        <v>228.5</v>
      </c>
    </row>
    <row r="99" spans="1:1024" ht="17" customHeight="1">
      <c r="A99" s="19" t="s">
        <v>1128</v>
      </c>
      <c r="B99" s="3">
        <f t="shared" si="1"/>
        <v>421</v>
      </c>
      <c r="C99" s="3">
        <f>SUM(0)</f>
        <v>0</v>
      </c>
      <c r="D99" s="3">
        <f>SUM(55+80+87.6)</f>
        <v>222.6</v>
      </c>
      <c r="E99" s="3">
        <f>SUM(33.6+42.4+42.4+80)</f>
        <v>198.4</v>
      </c>
    </row>
    <row r="100" spans="1:1024" ht="17" customHeight="1">
      <c r="A100" s="21" t="s">
        <v>1208</v>
      </c>
      <c r="B100" s="3">
        <f t="shared" si="1"/>
        <v>418</v>
      </c>
      <c r="C100" s="3">
        <f>SUM(0)</f>
        <v>0</v>
      </c>
      <c r="D100" s="3">
        <f>SUM(54+35+60+40+35+50+82)</f>
        <v>356</v>
      </c>
      <c r="E100" s="3">
        <f>SUM(31+31)</f>
        <v>62</v>
      </c>
    </row>
    <row r="101" spans="1:1024" ht="17" customHeight="1">
      <c r="A101" s="19" t="s">
        <v>1092</v>
      </c>
      <c r="B101" s="3">
        <f t="shared" si="1"/>
        <v>406.3</v>
      </c>
      <c r="C101" s="3">
        <f>SUM(0)</f>
        <v>0</v>
      </c>
      <c r="D101" s="3">
        <v>0</v>
      </c>
      <c r="E101" s="3">
        <f>SUM(42.4+100)</f>
        <v>142.4</v>
      </c>
      <c r="F101" s="4">
        <f>SUM(45.9+48.4+49.6+81)</f>
        <v>224.9</v>
      </c>
      <c r="G101" s="4">
        <f>SUM(39)</f>
        <v>39</v>
      </c>
      <c r="IZ101" s="4"/>
      <c r="JA101" s="4"/>
      <c r="JB101" s="4"/>
      <c r="JC101" s="4"/>
      <c r="JD101" s="4"/>
      <c r="JE101" s="4"/>
      <c r="JF101" s="4"/>
      <c r="JG101" s="4"/>
      <c r="JH101" s="4"/>
      <c r="JI101" s="4"/>
      <c r="JJ101" s="4"/>
      <c r="JK101" s="4"/>
      <c r="JL101" s="4"/>
      <c r="JM101" s="4"/>
      <c r="JN101" s="4"/>
      <c r="JO101" s="4"/>
      <c r="JP101" s="4"/>
      <c r="JQ101" s="4"/>
      <c r="JR101" s="4"/>
      <c r="JS101" s="4"/>
      <c r="JT101" s="4"/>
      <c r="JU101" s="4"/>
      <c r="JV101" s="4"/>
      <c r="JW101" s="4"/>
      <c r="JX101" s="4"/>
      <c r="JY101" s="4"/>
      <c r="JZ101" s="4"/>
      <c r="KA101" s="4"/>
      <c r="KB101" s="4"/>
      <c r="KC101" s="4"/>
      <c r="KD101" s="4"/>
      <c r="KE101" s="4"/>
      <c r="KF101" s="4"/>
      <c r="KG101" s="4"/>
      <c r="KH101" s="4"/>
      <c r="KI101" s="4"/>
      <c r="KJ101" s="4"/>
      <c r="KK101" s="4"/>
      <c r="KL101" s="4"/>
      <c r="KM101" s="4"/>
      <c r="KN101" s="4"/>
      <c r="KO101" s="4"/>
      <c r="KP101" s="4"/>
      <c r="KQ101" s="4"/>
      <c r="KR101" s="4"/>
      <c r="KS101" s="4"/>
      <c r="KT101" s="4"/>
      <c r="KU101" s="4"/>
      <c r="KV101" s="4"/>
      <c r="KW101" s="4"/>
      <c r="KX101" s="4"/>
      <c r="KY101" s="4"/>
      <c r="KZ101" s="4"/>
      <c r="LA101" s="4"/>
      <c r="LB101" s="4"/>
      <c r="LC101" s="4"/>
      <c r="LD101" s="4"/>
      <c r="LE101" s="4"/>
      <c r="LF101" s="4"/>
      <c r="LG101" s="4"/>
      <c r="LH101" s="4"/>
      <c r="LI101" s="4"/>
      <c r="LJ101" s="4"/>
      <c r="LK101" s="4"/>
      <c r="LL101" s="4"/>
      <c r="LM101" s="4"/>
      <c r="LN101" s="4"/>
      <c r="LO101" s="4"/>
      <c r="LP101" s="4"/>
      <c r="LQ101" s="4"/>
      <c r="LR101" s="4"/>
      <c r="LS101" s="4"/>
      <c r="LT101" s="4"/>
      <c r="LU101" s="4"/>
      <c r="LV101" s="4"/>
      <c r="LW101" s="4"/>
      <c r="LX101" s="4"/>
      <c r="LY101" s="4"/>
      <c r="LZ101" s="4"/>
      <c r="MA101" s="4"/>
      <c r="MB101" s="4"/>
      <c r="MC101" s="4"/>
      <c r="MD101" s="4"/>
      <c r="ME101" s="4"/>
      <c r="MF101" s="4"/>
      <c r="MG101" s="4"/>
      <c r="MH101" s="4"/>
      <c r="MI101" s="4"/>
      <c r="MJ101" s="4"/>
      <c r="MK101" s="4"/>
      <c r="ML101" s="4"/>
      <c r="MM101" s="4"/>
      <c r="MN101" s="4"/>
      <c r="MO101" s="4"/>
      <c r="MP101" s="4"/>
      <c r="MQ101" s="4"/>
      <c r="MR101" s="4"/>
      <c r="MS101" s="4"/>
      <c r="MT101" s="4"/>
      <c r="MU101" s="4"/>
      <c r="MV101" s="4"/>
      <c r="MW101" s="4"/>
      <c r="MX101" s="4"/>
      <c r="MY101" s="4"/>
      <c r="MZ101" s="4"/>
      <c r="NA101" s="4"/>
      <c r="NB101" s="4"/>
      <c r="NC101" s="4"/>
      <c r="ND101" s="4"/>
      <c r="NE101" s="4"/>
      <c r="NF101" s="4"/>
      <c r="NG101" s="4"/>
      <c r="NH101" s="4"/>
      <c r="NI101" s="4"/>
      <c r="NJ101" s="4"/>
      <c r="NK101" s="4"/>
      <c r="NL101" s="4"/>
      <c r="NM101" s="4"/>
      <c r="NN101" s="4"/>
      <c r="NO101" s="4"/>
      <c r="NP101" s="4"/>
      <c r="NQ101" s="4"/>
      <c r="NR101" s="4"/>
      <c r="NS101" s="4"/>
      <c r="NT101" s="4"/>
      <c r="NU101" s="4"/>
      <c r="NV101" s="4"/>
      <c r="NW101" s="4"/>
      <c r="NX101" s="4"/>
      <c r="NY101" s="4"/>
      <c r="NZ101" s="4"/>
      <c r="OA101" s="4"/>
      <c r="OB101" s="4"/>
      <c r="OC101" s="4"/>
      <c r="OD101" s="4"/>
      <c r="OE101" s="4"/>
      <c r="OF101" s="4"/>
      <c r="OG101" s="4"/>
      <c r="OH101" s="4"/>
      <c r="OI101" s="4"/>
      <c r="OJ101" s="4"/>
      <c r="OK101" s="4"/>
      <c r="OL101" s="4"/>
      <c r="OM101" s="4"/>
      <c r="ON101" s="4"/>
      <c r="OO101" s="4"/>
      <c r="OP101" s="4"/>
      <c r="OQ101" s="4"/>
      <c r="OR101" s="4"/>
      <c r="OS101" s="4"/>
      <c r="OT101" s="4"/>
      <c r="OU101" s="4"/>
      <c r="OV101" s="4"/>
      <c r="OW101" s="4"/>
      <c r="OX101" s="4"/>
      <c r="OY101" s="4"/>
      <c r="OZ101" s="4"/>
      <c r="PA101" s="4"/>
      <c r="PB101" s="4"/>
      <c r="PC101" s="4"/>
      <c r="PD101" s="4"/>
      <c r="PE101" s="4"/>
      <c r="PF101" s="4"/>
      <c r="PG101" s="4"/>
      <c r="PH101" s="4"/>
      <c r="PI101" s="4"/>
      <c r="PJ101" s="4"/>
      <c r="PK101" s="4"/>
      <c r="PL101" s="4"/>
      <c r="PM101" s="4"/>
      <c r="PN101" s="4"/>
      <c r="PO101" s="4"/>
      <c r="PP101" s="4"/>
      <c r="PQ101" s="4"/>
      <c r="PR101" s="4"/>
      <c r="PS101" s="4"/>
      <c r="PT101" s="4"/>
      <c r="PU101" s="4"/>
      <c r="PV101" s="4"/>
      <c r="PW101" s="4"/>
      <c r="PX101" s="4"/>
      <c r="PY101" s="4"/>
      <c r="PZ101" s="4"/>
      <c r="QA101" s="4"/>
      <c r="QB101" s="4"/>
      <c r="QC101" s="4"/>
      <c r="QD101" s="4"/>
      <c r="QE101" s="4"/>
      <c r="QF101" s="4"/>
      <c r="QG101" s="4"/>
      <c r="QH101" s="4"/>
      <c r="QI101" s="4"/>
      <c r="QJ101" s="4"/>
      <c r="QK101" s="4"/>
      <c r="QL101" s="4"/>
      <c r="QM101" s="4"/>
      <c r="QN101" s="4"/>
      <c r="QO101" s="4"/>
      <c r="QP101" s="4"/>
      <c r="QQ101" s="4"/>
      <c r="QR101" s="4"/>
      <c r="QS101" s="4"/>
      <c r="QT101" s="4"/>
      <c r="QU101" s="4"/>
      <c r="QV101" s="4"/>
      <c r="QW101" s="4"/>
      <c r="QX101" s="4"/>
      <c r="QY101" s="4"/>
      <c r="QZ101" s="4"/>
      <c r="RA101" s="4"/>
      <c r="RB101" s="4"/>
      <c r="RC101" s="4"/>
      <c r="RD101" s="4"/>
      <c r="RE101" s="4"/>
      <c r="RF101" s="4"/>
      <c r="RG101" s="4"/>
      <c r="RH101" s="4"/>
      <c r="RI101" s="4"/>
      <c r="RJ101" s="4"/>
      <c r="RK101" s="4"/>
      <c r="RL101" s="4"/>
      <c r="RM101" s="4"/>
      <c r="RN101" s="4"/>
      <c r="RO101" s="4"/>
      <c r="RP101" s="4"/>
      <c r="RQ101" s="4"/>
      <c r="RR101" s="4"/>
      <c r="RS101" s="4"/>
      <c r="RT101" s="4"/>
      <c r="RU101" s="4"/>
      <c r="RV101" s="4"/>
      <c r="RW101" s="4"/>
      <c r="RX101" s="4"/>
      <c r="RY101" s="4"/>
      <c r="RZ101" s="4"/>
      <c r="SA101" s="4"/>
      <c r="SB101" s="4"/>
      <c r="SC101" s="4"/>
      <c r="SD101" s="4"/>
      <c r="SE101" s="4"/>
      <c r="SF101" s="4"/>
      <c r="SG101" s="4"/>
      <c r="SH101" s="4"/>
      <c r="SI101" s="4"/>
      <c r="SJ101" s="4"/>
      <c r="SK101" s="4"/>
      <c r="SL101" s="4"/>
      <c r="SM101" s="4"/>
      <c r="SN101" s="4"/>
      <c r="SO101" s="4"/>
      <c r="SP101" s="4"/>
      <c r="SQ101" s="4"/>
      <c r="SR101" s="4"/>
      <c r="SS101" s="4"/>
      <c r="ST101" s="4"/>
      <c r="SU101" s="4"/>
      <c r="SV101" s="4"/>
      <c r="SW101" s="4"/>
      <c r="SX101" s="4"/>
      <c r="SY101" s="4"/>
      <c r="SZ101" s="4"/>
      <c r="TA101" s="4"/>
      <c r="TB101" s="4"/>
      <c r="TC101" s="4"/>
      <c r="TD101" s="4"/>
      <c r="TE101" s="4"/>
      <c r="TF101" s="4"/>
      <c r="TG101" s="4"/>
      <c r="TH101" s="4"/>
      <c r="TI101" s="4"/>
      <c r="TJ101" s="4"/>
      <c r="TK101" s="4"/>
      <c r="TL101" s="4"/>
      <c r="TM101" s="4"/>
      <c r="TN101" s="4"/>
      <c r="TO101" s="4"/>
      <c r="TP101" s="4"/>
      <c r="TQ101" s="4"/>
      <c r="TR101" s="4"/>
      <c r="TS101" s="4"/>
      <c r="TT101" s="4"/>
      <c r="TU101" s="4"/>
      <c r="TV101" s="4"/>
      <c r="TW101" s="4"/>
      <c r="TX101" s="4"/>
      <c r="TY101" s="4"/>
      <c r="TZ101" s="4"/>
      <c r="UA101" s="4"/>
      <c r="UB101" s="4"/>
      <c r="UC101" s="4"/>
      <c r="UD101" s="4"/>
      <c r="UE101" s="4"/>
      <c r="UF101" s="4"/>
      <c r="UG101" s="4"/>
      <c r="UH101" s="4"/>
      <c r="UI101" s="4"/>
      <c r="UJ101" s="4"/>
      <c r="UK101" s="4"/>
      <c r="UL101" s="4"/>
      <c r="UM101" s="4"/>
      <c r="UN101" s="4"/>
      <c r="UO101" s="4"/>
      <c r="UP101" s="4"/>
      <c r="UQ101" s="4"/>
      <c r="UR101" s="4"/>
      <c r="US101" s="4"/>
      <c r="UT101" s="4"/>
      <c r="UU101" s="4"/>
      <c r="UV101" s="4"/>
      <c r="UW101" s="4"/>
      <c r="UX101" s="4"/>
      <c r="UY101" s="4"/>
      <c r="UZ101" s="4"/>
      <c r="VA101" s="4"/>
      <c r="VB101" s="4"/>
      <c r="VC101" s="4"/>
      <c r="VD101" s="4"/>
      <c r="VE101" s="4"/>
      <c r="VF101" s="4"/>
      <c r="VG101" s="4"/>
      <c r="VH101" s="4"/>
      <c r="VI101" s="4"/>
      <c r="VJ101" s="4"/>
      <c r="VK101" s="4"/>
      <c r="VL101" s="4"/>
      <c r="VM101" s="4"/>
      <c r="VN101" s="4"/>
      <c r="VO101" s="4"/>
      <c r="VP101" s="4"/>
      <c r="VQ101" s="4"/>
      <c r="VR101" s="4"/>
      <c r="VS101" s="4"/>
      <c r="VT101" s="4"/>
      <c r="VU101" s="4"/>
      <c r="VV101" s="4"/>
      <c r="VW101" s="4"/>
      <c r="VX101" s="4"/>
      <c r="VY101" s="4"/>
      <c r="VZ101" s="4"/>
      <c r="WA101" s="4"/>
      <c r="WB101" s="4"/>
      <c r="WC101" s="4"/>
      <c r="WD101" s="4"/>
      <c r="WE101" s="4"/>
      <c r="WF101" s="4"/>
      <c r="WG101" s="4"/>
      <c r="WH101" s="4"/>
      <c r="WI101" s="4"/>
      <c r="WJ101" s="4"/>
      <c r="WK101" s="4"/>
      <c r="WL101" s="4"/>
      <c r="WM101" s="4"/>
      <c r="WN101" s="4"/>
      <c r="WO101" s="4"/>
      <c r="WP101" s="4"/>
      <c r="WQ101" s="4"/>
      <c r="WR101" s="4"/>
      <c r="WS101" s="4"/>
      <c r="WT101" s="4"/>
      <c r="WU101" s="4"/>
      <c r="WV101" s="4"/>
      <c r="WW101" s="4"/>
      <c r="WX101" s="4"/>
      <c r="WY101" s="4"/>
      <c r="WZ101" s="4"/>
      <c r="XA101" s="4"/>
      <c r="XB101" s="4"/>
      <c r="XC101" s="4"/>
      <c r="XD101" s="4"/>
      <c r="XE101" s="4"/>
      <c r="XF101" s="4"/>
      <c r="XG101" s="4"/>
      <c r="XH101" s="4"/>
      <c r="XI101" s="4"/>
      <c r="XJ101" s="4"/>
      <c r="XK101" s="4"/>
      <c r="XL101" s="4"/>
      <c r="XM101" s="4"/>
      <c r="XN101" s="4"/>
      <c r="XO101" s="4"/>
      <c r="XP101" s="4"/>
      <c r="XQ101" s="4"/>
      <c r="XR101" s="4"/>
      <c r="XS101" s="4"/>
      <c r="XT101" s="4"/>
      <c r="XU101" s="4"/>
      <c r="XV101" s="4"/>
      <c r="XW101" s="4"/>
      <c r="XX101" s="4"/>
      <c r="XY101" s="4"/>
      <c r="XZ101" s="4"/>
      <c r="YA101" s="4"/>
      <c r="YB101" s="4"/>
      <c r="YC101" s="4"/>
      <c r="YD101" s="4"/>
      <c r="YE101" s="4"/>
      <c r="YF101" s="4"/>
      <c r="YG101" s="4"/>
      <c r="YH101" s="4"/>
      <c r="YI101" s="4"/>
      <c r="YJ101" s="4"/>
      <c r="YK101" s="4"/>
      <c r="YL101" s="4"/>
      <c r="YM101" s="4"/>
      <c r="YN101" s="4"/>
      <c r="YO101" s="4"/>
      <c r="YP101" s="4"/>
      <c r="YQ101" s="4"/>
      <c r="YR101" s="4"/>
      <c r="YS101" s="4"/>
      <c r="YT101" s="4"/>
      <c r="YU101" s="4"/>
      <c r="YV101" s="4"/>
      <c r="YW101" s="4"/>
      <c r="YX101" s="4"/>
      <c r="YY101" s="4"/>
      <c r="YZ101" s="4"/>
      <c r="ZA101" s="4"/>
      <c r="ZB101" s="4"/>
      <c r="ZC101" s="4"/>
      <c r="ZD101" s="4"/>
      <c r="ZE101" s="4"/>
      <c r="ZF101" s="4"/>
      <c r="ZG101" s="4"/>
      <c r="ZH101" s="4"/>
      <c r="ZI101" s="4"/>
      <c r="ZJ101" s="4"/>
      <c r="ZK101" s="4"/>
      <c r="ZL101" s="4"/>
      <c r="ZM101" s="4"/>
      <c r="ZN101" s="4"/>
      <c r="ZO101" s="4"/>
      <c r="ZP101" s="4"/>
      <c r="ZQ101" s="4"/>
      <c r="ZR101" s="4"/>
      <c r="ZS101" s="4"/>
      <c r="ZT101" s="4"/>
      <c r="ZU101" s="4"/>
      <c r="ZV101" s="4"/>
      <c r="ZW101" s="4"/>
      <c r="ZX101" s="4"/>
      <c r="ZY101" s="4"/>
      <c r="ZZ101" s="4"/>
      <c r="AAA101" s="4"/>
      <c r="AAB101" s="4"/>
      <c r="AAC101" s="4"/>
      <c r="AAD101" s="4"/>
      <c r="AAE101" s="4"/>
      <c r="AAF101" s="4"/>
      <c r="AAG101" s="4"/>
      <c r="AAH101" s="4"/>
      <c r="AAI101" s="4"/>
      <c r="AAJ101" s="4"/>
      <c r="AAK101" s="4"/>
      <c r="AAL101" s="4"/>
      <c r="AAM101" s="4"/>
      <c r="AAN101" s="4"/>
      <c r="AAO101" s="4"/>
      <c r="AAP101" s="4"/>
      <c r="AAQ101" s="4"/>
      <c r="AAR101" s="4"/>
      <c r="AAS101" s="4"/>
      <c r="AAT101" s="4"/>
      <c r="AAU101" s="4"/>
      <c r="AAV101" s="4"/>
      <c r="AAW101" s="4"/>
      <c r="AAX101" s="4"/>
      <c r="AAY101" s="4"/>
      <c r="AAZ101" s="4"/>
      <c r="ABA101" s="4"/>
      <c r="ABB101" s="4"/>
      <c r="ABC101" s="4"/>
      <c r="ABD101" s="4"/>
      <c r="ABE101" s="4"/>
      <c r="ABF101" s="4"/>
      <c r="ABG101" s="4"/>
      <c r="ABH101" s="4"/>
      <c r="ABI101" s="4"/>
      <c r="ABJ101" s="4"/>
      <c r="ABK101" s="4"/>
      <c r="ABL101" s="4"/>
      <c r="ABM101" s="4"/>
      <c r="ABN101" s="4"/>
      <c r="ABO101" s="4"/>
      <c r="ABP101" s="4"/>
      <c r="ABQ101" s="4"/>
      <c r="ABR101" s="4"/>
      <c r="ABS101" s="4"/>
      <c r="ABT101" s="4"/>
      <c r="ABU101" s="4"/>
      <c r="ABV101" s="4"/>
      <c r="ABW101" s="4"/>
      <c r="ABX101" s="4"/>
      <c r="ABY101" s="4"/>
      <c r="ABZ101" s="4"/>
      <c r="ACA101" s="4"/>
      <c r="ACB101" s="4"/>
      <c r="ACC101" s="4"/>
      <c r="ACD101" s="4"/>
      <c r="ACE101" s="4"/>
      <c r="ACF101" s="4"/>
      <c r="ACG101" s="4"/>
      <c r="ACH101" s="4"/>
      <c r="ACI101" s="4"/>
      <c r="ACJ101" s="4"/>
      <c r="ACK101" s="4"/>
      <c r="ACL101" s="4"/>
      <c r="ACM101" s="4"/>
      <c r="ACN101" s="4"/>
      <c r="ACO101" s="4"/>
      <c r="ACP101" s="4"/>
      <c r="ACQ101" s="4"/>
      <c r="ACR101" s="4"/>
      <c r="ACS101" s="4"/>
      <c r="ACT101" s="4"/>
      <c r="ACU101" s="4"/>
      <c r="ACV101" s="4"/>
      <c r="ACW101" s="4"/>
      <c r="ACX101" s="4"/>
      <c r="ACY101" s="4"/>
      <c r="ACZ101" s="4"/>
      <c r="ADA101" s="4"/>
      <c r="ADB101" s="4"/>
      <c r="ADC101" s="4"/>
      <c r="ADD101" s="4"/>
      <c r="ADE101" s="4"/>
      <c r="ADF101" s="4"/>
      <c r="ADG101" s="4"/>
      <c r="ADH101" s="4"/>
      <c r="ADI101" s="4"/>
      <c r="ADJ101" s="4"/>
      <c r="ADK101" s="4"/>
      <c r="ADL101" s="4"/>
      <c r="ADM101" s="4"/>
      <c r="ADN101" s="4"/>
      <c r="ADO101" s="4"/>
      <c r="ADP101" s="4"/>
      <c r="ADQ101" s="4"/>
      <c r="ADR101" s="4"/>
      <c r="ADS101" s="4"/>
      <c r="ADT101" s="4"/>
      <c r="ADU101" s="4"/>
      <c r="ADV101" s="4"/>
      <c r="ADW101" s="4"/>
      <c r="ADX101" s="4"/>
      <c r="ADY101" s="4"/>
      <c r="ADZ101" s="4"/>
      <c r="AEA101" s="4"/>
      <c r="AEB101" s="4"/>
      <c r="AEC101" s="4"/>
      <c r="AED101" s="4"/>
      <c r="AEE101" s="4"/>
      <c r="AEF101" s="4"/>
      <c r="AEG101" s="4"/>
      <c r="AEH101" s="4"/>
      <c r="AEI101" s="4"/>
      <c r="AEJ101" s="4"/>
      <c r="AEK101" s="4"/>
      <c r="AEL101" s="4"/>
      <c r="AEM101" s="4"/>
      <c r="AEN101" s="4"/>
      <c r="AEO101" s="4"/>
      <c r="AEP101" s="4"/>
      <c r="AEQ101" s="4"/>
      <c r="AER101" s="4"/>
      <c r="AES101" s="4"/>
      <c r="AET101" s="4"/>
      <c r="AEU101" s="4"/>
      <c r="AEV101" s="4"/>
      <c r="AEW101" s="4"/>
      <c r="AEX101" s="4"/>
      <c r="AEY101" s="4"/>
      <c r="AEZ101" s="4"/>
      <c r="AFA101" s="4"/>
      <c r="AFB101" s="4"/>
      <c r="AFC101" s="4"/>
      <c r="AFD101" s="4"/>
      <c r="AFE101" s="4"/>
      <c r="AFF101" s="4"/>
      <c r="AFG101" s="4"/>
      <c r="AFH101" s="4"/>
      <c r="AFI101" s="4"/>
      <c r="AFJ101" s="4"/>
      <c r="AFK101" s="4"/>
      <c r="AFL101" s="4"/>
      <c r="AFM101" s="4"/>
      <c r="AFN101" s="4"/>
      <c r="AFO101" s="4"/>
      <c r="AFP101" s="4"/>
      <c r="AFQ101" s="4"/>
      <c r="AFR101" s="4"/>
      <c r="AFS101" s="4"/>
      <c r="AFT101" s="4"/>
      <c r="AFU101" s="4"/>
      <c r="AFV101" s="4"/>
      <c r="AFW101" s="4"/>
      <c r="AFX101" s="4"/>
      <c r="AFY101" s="4"/>
      <c r="AFZ101" s="4"/>
      <c r="AGA101" s="4"/>
      <c r="AGB101" s="4"/>
      <c r="AGC101" s="4"/>
      <c r="AGD101" s="4"/>
      <c r="AGE101" s="4"/>
      <c r="AGF101" s="4"/>
      <c r="AGG101" s="4"/>
      <c r="AGH101" s="4"/>
      <c r="AGI101" s="4"/>
      <c r="AGJ101" s="4"/>
      <c r="AGK101" s="4"/>
      <c r="AGL101" s="4"/>
      <c r="AGM101" s="4"/>
      <c r="AGN101" s="4"/>
      <c r="AGO101" s="4"/>
      <c r="AGP101" s="4"/>
      <c r="AGQ101" s="4"/>
      <c r="AGR101" s="4"/>
      <c r="AGS101" s="4"/>
      <c r="AGT101" s="4"/>
      <c r="AGU101" s="4"/>
      <c r="AGV101" s="4"/>
      <c r="AGW101" s="4"/>
      <c r="AGX101" s="4"/>
      <c r="AGY101" s="4"/>
      <c r="AGZ101" s="4"/>
      <c r="AHA101" s="4"/>
      <c r="AHB101" s="4"/>
      <c r="AHC101" s="4"/>
      <c r="AHD101" s="4"/>
      <c r="AHE101" s="4"/>
      <c r="AHF101" s="4"/>
      <c r="AHG101" s="4"/>
      <c r="AHH101" s="4"/>
      <c r="AHI101" s="4"/>
      <c r="AHJ101" s="4"/>
      <c r="AHK101" s="4"/>
      <c r="AHL101" s="4"/>
      <c r="AHM101" s="4"/>
      <c r="AHN101" s="4"/>
      <c r="AHO101" s="4"/>
      <c r="AHP101" s="4"/>
      <c r="AHQ101" s="4"/>
      <c r="AHR101" s="4"/>
      <c r="AHS101" s="4"/>
      <c r="AHT101" s="4"/>
      <c r="AHU101" s="4"/>
      <c r="AHV101" s="4"/>
      <c r="AHW101" s="4"/>
      <c r="AHX101" s="4"/>
      <c r="AHY101" s="4"/>
      <c r="AHZ101" s="4"/>
      <c r="AIA101" s="4"/>
      <c r="AIB101" s="4"/>
      <c r="AIC101" s="4"/>
      <c r="AID101" s="4"/>
      <c r="AIE101" s="4"/>
      <c r="AIF101" s="4"/>
      <c r="AIG101" s="4"/>
      <c r="AIH101" s="4"/>
      <c r="AII101" s="4"/>
      <c r="AIJ101" s="4"/>
      <c r="AIK101" s="4"/>
      <c r="AIL101" s="4"/>
      <c r="AIM101" s="4"/>
      <c r="AIN101" s="4"/>
      <c r="AIO101" s="4"/>
      <c r="AIP101" s="4"/>
      <c r="AIQ101" s="4"/>
      <c r="AIR101" s="4"/>
      <c r="AIS101" s="4"/>
      <c r="AIT101" s="4"/>
      <c r="AIU101" s="4"/>
      <c r="AIV101" s="4"/>
      <c r="AIW101" s="4"/>
      <c r="AIX101" s="4"/>
      <c r="AIY101" s="4"/>
      <c r="AIZ101" s="4"/>
      <c r="AJA101" s="4"/>
      <c r="AJB101" s="4"/>
      <c r="AJC101" s="4"/>
      <c r="AJD101" s="4"/>
      <c r="AJE101" s="4"/>
      <c r="AJF101" s="4"/>
      <c r="AJG101" s="4"/>
      <c r="AJH101" s="4"/>
      <c r="AJI101" s="4"/>
      <c r="AJJ101" s="4"/>
      <c r="AJK101" s="4"/>
      <c r="AJL101" s="4"/>
      <c r="AJM101" s="4"/>
      <c r="AJN101" s="4"/>
      <c r="AJO101" s="4"/>
      <c r="AJP101" s="4"/>
      <c r="AJQ101" s="4"/>
      <c r="AJR101" s="4"/>
      <c r="AJS101" s="4"/>
      <c r="AJT101" s="4"/>
      <c r="AJU101" s="4"/>
      <c r="AJV101" s="4"/>
      <c r="AJW101" s="4"/>
      <c r="AJX101" s="4"/>
      <c r="AJY101" s="4"/>
      <c r="AJZ101" s="4"/>
      <c r="AKA101" s="4"/>
      <c r="AKB101" s="4"/>
      <c r="AKC101" s="4"/>
      <c r="AKD101" s="4"/>
      <c r="AKE101" s="4"/>
      <c r="AKF101" s="4"/>
      <c r="AKG101" s="4"/>
      <c r="AKH101" s="4"/>
      <c r="AKI101" s="4"/>
      <c r="AKJ101" s="4"/>
      <c r="AKK101" s="4"/>
      <c r="AKL101" s="4"/>
      <c r="AKM101" s="4"/>
      <c r="AKN101" s="4"/>
      <c r="AKO101" s="4"/>
      <c r="AKP101" s="4"/>
      <c r="AKQ101" s="4"/>
      <c r="AKR101" s="4"/>
      <c r="AKS101" s="4"/>
      <c r="AKT101" s="4"/>
      <c r="AKU101" s="4"/>
      <c r="AKV101" s="4"/>
      <c r="AKW101" s="4"/>
      <c r="AKX101" s="4"/>
      <c r="AKY101" s="4"/>
      <c r="AKZ101" s="4"/>
      <c r="ALA101" s="4"/>
      <c r="ALB101" s="4"/>
      <c r="ALC101" s="4"/>
      <c r="ALD101" s="4"/>
      <c r="ALE101" s="4"/>
      <c r="ALF101" s="4"/>
      <c r="ALG101" s="4"/>
      <c r="ALH101" s="4"/>
      <c r="ALI101" s="4"/>
      <c r="ALJ101" s="4"/>
      <c r="ALK101" s="4"/>
      <c r="ALL101" s="4"/>
      <c r="ALM101" s="4"/>
      <c r="ALN101" s="4"/>
      <c r="ALO101" s="4"/>
      <c r="ALP101" s="4"/>
      <c r="ALQ101" s="4"/>
      <c r="ALR101" s="4"/>
      <c r="ALS101" s="4"/>
      <c r="ALT101" s="4"/>
      <c r="ALU101" s="4"/>
      <c r="ALV101" s="4"/>
      <c r="ALW101" s="4"/>
      <c r="ALX101" s="4"/>
      <c r="ALY101" s="4"/>
      <c r="ALZ101" s="4"/>
      <c r="AMA101" s="4"/>
      <c r="AMB101" s="4"/>
      <c r="AMC101" s="4"/>
      <c r="AMD101" s="4"/>
      <c r="AME101" s="4"/>
      <c r="AMF101" s="4"/>
      <c r="AMG101" s="4"/>
      <c r="AMH101" s="4"/>
      <c r="AMI101" s="4"/>
      <c r="AMJ101" s="4"/>
    </row>
    <row r="102" spans="1:1024" ht="17" customHeight="1">
      <c r="A102" s="21" t="s">
        <v>1093</v>
      </c>
      <c r="B102" s="3">
        <f t="shared" si="1"/>
        <v>398.5</v>
      </c>
      <c r="C102" s="3">
        <f>SUM(0)</f>
        <v>0</v>
      </c>
      <c r="D102" s="3">
        <v>0</v>
      </c>
      <c r="E102" s="3">
        <f>SUM(40.5)</f>
        <v>40.5</v>
      </c>
      <c r="F102" s="4">
        <f>SUM(30+53+50+51+57)</f>
        <v>241</v>
      </c>
      <c r="G102" s="4">
        <f>SUM(30+53+34)</f>
        <v>117</v>
      </c>
    </row>
    <row r="103" spans="1:1024" ht="17" customHeight="1">
      <c r="A103" s="21" t="s">
        <v>1178</v>
      </c>
      <c r="B103" s="3">
        <f t="shared" si="1"/>
        <v>387</v>
      </c>
      <c r="C103" s="3">
        <f>SUM(34+50)</f>
        <v>84</v>
      </c>
      <c r="D103" s="3">
        <f>SUM(55+80+81)</f>
        <v>216</v>
      </c>
      <c r="E103" s="3">
        <f>SUM(31+56)</f>
        <v>87</v>
      </c>
      <c r="G103" s="4"/>
    </row>
    <row r="104" spans="1:1024" ht="17" customHeight="1">
      <c r="A104" s="19" t="s">
        <v>1180</v>
      </c>
      <c r="B104" s="3">
        <f t="shared" si="1"/>
        <v>386.7</v>
      </c>
      <c r="C104" s="3">
        <f>SUM(53.6+52)</f>
        <v>105.6</v>
      </c>
      <c r="D104" s="3">
        <f>SUM(53.6+52+40+50)</f>
        <v>195.6</v>
      </c>
      <c r="E104" s="3">
        <f>SUM(30+55.5)</f>
        <v>85.5</v>
      </c>
      <c r="G104" s="4"/>
    </row>
    <row r="105" spans="1:1024" ht="17" customHeight="1">
      <c r="A105" s="22" t="s">
        <v>1171</v>
      </c>
      <c r="B105" s="3">
        <f t="shared" si="1"/>
        <v>376.6</v>
      </c>
      <c r="C105" s="3">
        <f>SUM(36)</f>
        <v>36</v>
      </c>
      <c r="D105" s="3">
        <f>SUM(53.6+60+80+50)</f>
        <v>243.6</v>
      </c>
      <c r="E105" s="3">
        <f>SUM(31+34+32)</f>
        <v>97</v>
      </c>
      <c r="G105" s="4"/>
    </row>
    <row r="106" spans="1:1024" ht="17" customHeight="1">
      <c r="A106" s="21" t="s">
        <v>1313</v>
      </c>
      <c r="B106" s="3">
        <f t="shared" si="1"/>
        <v>366</v>
      </c>
      <c r="C106" s="3">
        <f>SUM(46+54+50+52+82)</f>
        <v>284</v>
      </c>
      <c r="D106" s="3">
        <f>SUM(30+52)</f>
        <v>82</v>
      </c>
      <c r="E106" s="3">
        <v>0</v>
      </c>
    </row>
    <row r="107" spans="1:1024" ht="17" customHeight="1">
      <c r="A107" s="21" t="s">
        <v>1311</v>
      </c>
      <c r="B107" s="3">
        <f t="shared" si="1"/>
        <v>362</v>
      </c>
      <c r="C107" s="3">
        <f>SUM(50+50+52+80)</f>
        <v>232</v>
      </c>
      <c r="D107" s="3">
        <f>SUM(30+50+50)</f>
        <v>130</v>
      </c>
      <c r="E107" s="3">
        <v>0</v>
      </c>
    </row>
    <row r="108" spans="1:1024" s="4" customFormat="1" ht="17" customHeight="1">
      <c r="A108" s="19" t="s">
        <v>1099</v>
      </c>
      <c r="B108" s="3">
        <f t="shared" si="1"/>
        <v>348.2</v>
      </c>
      <c r="C108" s="3">
        <f>SUM(0)</f>
        <v>0</v>
      </c>
      <c r="D108" s="3">
        <v>0</v>
      </c>
      <c r="E108" s="3">
        <v>0</v>
      </c>
      <c r="I108" s="4">
        <v>86.2</v>
      </c>
      <c r="L108" s="4">
        <v>150</v>
      </c>
      <c r="M108" s="4">
        <v>112</v>
      </c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:1024" ht="17" customHeight="1">
      <c r="A109" s="21" t="s">
        <v>1307</v>
      </c>
      <c r="B109" s="3">
        <f t="shared" si="1"/>
        <v>348</v>
      </c>
      <c r="C109" s="3">
        <f>SUM(46+46+50+81+55)</f>
        <v>278</v>
      </c>
      <c r="D109" s="3">
        <f>SUM(30+40)</f>
        <v>70</v>
      </c>
      <c r="E109" s="3">
        <v>0</v>
      </c>
    </row>
    <row r="110" spans="1:1024" ht="17" customHeight="1">
      <c r="A110" s="19" t="s">
        <v>1308</v>
      </c>
      <c r="B110" s="3">
        <f t="shared" si="1"/>
        <v>337.5</v>
      </c>
      <c r="C110" s="3">
        <f>SUM(46+54)</f>
        <v>100</v>
      </c>
      <c r="D110" s="3">
        <f>SUM(30+40+35+50+30+52.5)</f>
        <v>237.5</v>
      </c>
      <c r="E110" s="3">
        <v>0</v>
      </c>
    </row>
    <row r="111" spans="1:1024" ht="17" customHeight="1">
      <c r="A111" s="21" t="s">
        <v>1298</v>
      </c>
      <c r="B111" s="3">
        <f t="shared" si="1"/>
        <v>335.1</v>
      </c>
      <c r="C111" s="3">
        <f>SUM(46+46+32)</f>
        <v>124</v>
      </c>
      <c r="D111" s="3">
        <f>SUM(31.6+49+50+50+30.5)</f>
        <v>211.1</v>
      </c>
      <c r="E111" s="3">
        <v>0</v>
      </c>
    </row>
    <row r="112" spans="1:1024" s="4" customFormat="1" ht="17" customHeight="1">
      <c r="A112" s="19" t="s">
        <v>1100</v>
      </c>
      <c r="B112" s="3">
        <f t="shared" si="1"/>
        <v>333.6</v>
      </c>
      <c r="C112" s="3">
        <f>SUM(0)</f>
        <v>0</v>
      </c>
      <c r="D112" s="3">
        <v>0</v>
      </c>
      <c r="E112" s="3">
        <v>0</v>
      </c>
      <c r="F112" s="4">
        <f>SUM(53.6+34+52+67+51)</f>
        <v>257.60000000000002</v>
      </c>
      <c r="G112" s="4">
        <f>SUM(39+37)</f>
        <v>76</v>
      </c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:1024" ht="17" customHeight="1">
      <c r="A113" s="19" t="s">
        <v>1101</v>
      </c>
      <c r="B113" s="3">
        <f t="shared" si="1"/>
        <v>332.5</v>
      </c>
      <c r="C113" s="3">
        <f>SUM(0)</f>
        <v>0</v>
      </c>
      <c r="D113" s="3">
        <v>0</v>
      </c>
      <c r="E113" s="3">
        <f>SUM(32)</f>
        <v>32</v>
      </c>
      <c r="F113" s="4">
        <f>SUM(31+51)</f>
        <v>82</v>
      </c>
      <c r="G113" s="4">
        <f>SUM(80)</f>
        <v>80</v>
      </c>
      <c r="I113" s="4">
        <v>138.5</v>
      </c>
    </row>
    <row r="114" spans="1:1024" ht="17" customHeight="1">
      <c r="A114" s="22" t="s">
        <v>1104</v>
      </c>
      <c r="B114" s="3">
        <f t="shared" si="1"/>
        <v>329.5</v>
      </c>
      <c r="C114" s="3">
        <f>SUM(32)</f>
        <v>32</v>
      </c>
      <c r="D114" s="3">
        <v>0</v>
      </c>
      <c r="E114" s="3">
        <f>SUM(54)</f>
        <v>54</v>
      </c>
      <c r="F114" s="4">
        <f>SUM(31.6+34+45.9+51+81)</f>
        <v>243.5</v>
      </c>
      <c r="G114" s="4"/>
    </row>
    <row r="115" spans="1:1024" s="4" customFormat="1" ht="17" customHeight="1">
      <c r="A115" s="19" t="s">
        <v>1205</v>
      </c>
      <c r="B115" s="3">
        <f t="shared" si="1"/>
        <v>325.2</v>
      </c>
      <c r="C115" s="3">
        <f>SUM(31.6+53.6+55)</f>
        <v>140.19999999999999</v>
      </c>
      <c r="D115" s="3">
        <f>SUM(35+34+50)</f>
        <v>119</v>
      </c>
      <c r="E115" s="3">
        <f>SUM(32+34)</f>
        <v>66</v>
      </c>
      <c r="G115" s="3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:1024" ht="17" customHeight="1">
      <c r="A116" s="19" t="s">
        <v>1102</v>
      </c>
      <c r="B116" s="3">
        <f t="shared" si="1"/>
        <v>323</v>
      </c>
      <c r="C116" s="3">
        <f>SUM(0)</f>
        <v>0</v>
      </c>
      <c r="D116" s="3">
        <v>0</v>
      </c>
      <c r="E116" s="3">
        <v>0</v>
      </c>
      <c r="G116" s="4"/>
      <c r="N116" s="4">
        <v>289</v>
      </c>
      <c r="O116" s="4">
        <v>34</v>
      </c>
      <c r="IZ116" s="4"/>
      <c r="JA116" s="4"/>
      <c r="JB116" s="4"/>
      <c r="JC116" s="4"/>
      <c r="JD116" s="4"/>
      <c r="JE116" s="4"/>
      <c r="JF116" s="4"/>
      <c r="JG116" s="4"/>
      <c r="JH116" s="4"/>
      <c r="JI116" s="4"/>
      <c r="JJ116" s="4"/>
      <c r="JK116" s="4"/>
      <c r="JL116" s="4"/>
      <c r="JM116" s="4"/>
      <c r="JN116" s="4"/>
      <c r="JO116" s="4"/>
      <c r="JP116" s="4"/>
      <c r="JQ116" s="4"/>
      <c r="JR116" s="4"/>
      <c r="JS116" s="4"/>
      <c r="JT116" s="4"/>
      <c r="JU116" s="4"/>
      <c r="JV116" s="4"/>
      <c r="JW116" s="4"/>
      <c r="JX116" s="4"/>
      <c r="JY116" s="4"/>
      <c r="JZ116" s="4"/>
      <c r="KA116" s="4"/>
      <c r="KB116" s="4"/>
      <c r="KC116" s="4"/>
      <c r="KD116" s="4"/>
      <c r="KE116" s="4"/>
      <c r="KF116" s="4"/>
      <c r="KG116" s="4"/>
      <c r="KH116" s="4"/>
      <c r="KI116" s="4"/>
      <c r="KJ116" s="4"/>
      <c r="KK116" s="4"/>
      <c r="KL116" s="4"/>
      <c r="KM116" s="4"/>
      <c r="KN116" s="4"/>
      <c r="KO116" s="4"/>
      <c r="KP116" s="4"/>
      <c r="KQ116" s="4"/>
      <c r="KR116" s="4"/>
      <c r="KS116" s="4"/>
      <c r="KT116" s="4"/>
      <c r="KU116" s="4"/>
      <c r="KV116" s="4"/>
      <c r="KW116" s="4"/>
      <c r="KX116" s="4"/>
      <c r="KY116" s="4"/>
      <c r="KZ116" s="4"/>
      <c r="LA116" s="4"/>
      <c r="LB116" s="4"/>
      <c r="LC116" s="4"/>
      <c r="LD116" s="4"/>
      <c r="LE116" s="4"/>
      <c r="LF116" s="4"/>
      <c r="LG116" s="4"/>
      <c r="LH116" s="4"/>
      <c r="LI116" s="4"/>
      <c r="LJ116" s="4"/>
      <c r="LK116" s="4"/>
      <c r="LL116" s="4"/>
      <c r="LM116" s="4"/>
      <c r="LN116" s="4"/>
      <c r="LO116" s="4"/>
      <c r="LP116" s="4"/>
      <c r="LQ116" s="4"/>
      <c r="LR116" s="4"/>
      <c r="LS116" s="4"/>
      <c r="LT116" s="4"/>
      <c r="LU116" s="4"/>
      <c r="LV116" s="4"/>
      <c r="LW116" s="4"/>
      <c r="LX116" s="4"/>
      <c r="LY116" s="4"/>
      <c r="LZ116" s="4"/>
      <c r="MA116" s="4"/>
      <c r="MB116" s="4"/>
      <c r="MC116" s="4"/>
      <c r="MD116" s="4"/>
      <c r="ME116" s="4"/>
      <c r="MF116" s="4"/>
      <c r="MG116" s="4"/>
      <c r="MH116" s="4"/>
      <c r="MI116" s="4"/>
      <c r="MJ116" s="4"/>
      <c r="MK116" s="4"/>
      <c r="ML116" s="4"/>
      <c r="MM116" s="4"/>
      <c r="MN116" s="4"/>
      <c r="MO116" s="4"/>
      <c r="MP116" s="4"/>
      <c r="MQ116" s="4"/>
      <c r="MR116" s="4"/>
      <c r="MS116" s="4"/>
      <c r="MT116" s="4"/>
      <c r="MU116" s="4"/>
      <c r="MV116" s="4"/>
      <c r="MW116" s="4"/>
      <c r="MX116" s="4"/>
      <c r="MY116" s="4"/>
      <c r="MZ116" s="4"/>
      <c r="NA116" s="4"/>
      <c r="NB116" s="4"/>
      <c r="NC116" s="4"/>
      <c r="ND116" s="4"/>
      <c r="NE116" s="4"/>
      <c r="NF116" s="4"/>
      <c r="NG116" s="4"/>
      <c r="NH116" s="4"/>
      <c r="NI116" s="4"/>
      <c r="NJ116" s="4"/>
      <c r="NK116" s="4"/>
      <c r="NL116" s="4"/>
      <c r="NM116" s="4"/>
      <c r="NN116" s="4"/>
      <c r="NO116" s="4"/>
      <c r="NP116" s="4"/>
      <c r="NQ116" s="4"/>
      <c r="NR116" s="4"/>
      <c r="NS116" s="4"/>
      <c r="NT116" s="4"/>
      <c r="NU116" s="4"/>
      <c r="NV116" s="4"/>
      <c r="NW116" s="4"/>
      <c r="NX116" s="4"/>
      <c r="NY116" s="4"/>
      <c r="NZ116" s="4"/>
      <c r="OA116" s="4"/>
      <c r="OB116" s="4"/>
      <c r="OC116" s="4"/>
      <c r="OD116" s="4"/>
      <c r="OE116" s="4"/>
      <c r="OF116" s="4"/>
      <c r="OG116" s="4"/>
      <c r="OH116" s="4"/>
      <c r="OI116" s="4"/>
      <c r="OJ116" s="4"/>
      <c r="OK116" s="4"/>
      <c r="OL116" s="4"/>
      <c r="OM116" s="4"/>
      <c r="ON116" s="4"/>
      <c r="OO116" s="4"/>
      <c r="OP116" s="4"/>
      <c r="OQ116" s="4"/>
      <c r="OR116" s="4"/>
      <c r="OS116" s="4"/>
      <c r="OT116" s="4"/>
      <c r="OU116" s="4"/>
      <c r="OV116" s="4"/>
      <c r="OW116" s="4"/>
      <c r="OX116" s="4"/>
      <c r="OY116" s="4"/>
      <c r="OZ116" s="4"/>
      <c r="PA116" s="4"/>
      <c r="PB116" s="4"/>
      <c r="PC116" s="4"/>
      <c r="PD116" s="4"/>
      <c r="PE116" s="4"/>
      <c r="PF116" s="4"/>
      <c r="PG116" s="4"/>
      <c r="PH116" s="4"/>
      <c r="PI116" s="4"/>
      <c r="PJ116" s="4"/>
      <c r="PK116" s="4"/>
      <c r="PL116" s="4"/>
      <c r="PM116" s="4"/>
      <c r="PN116" s="4"/>
      <c r="PO116" s="4"/>
      <c r="PP116" s="4"/>
      <c r="PQ116" s="4"/>
      <c r="PR116" s="4"/>
      <c r="PS116" s="4"/>
      <c r="PT116" s="4"/>
      <c r="PU116" s="4"/>
      <c r="PV116" s="4"/>
      <c r="PW116" s="4"/>
      <c r="PX116" s="4"/>
      <c r="PY116" s="4"/>
      <c r="PZ116" s="4"/>
      <c r="QA116" s="4"/>
      <c r="QB116" s="4"/>
      <c r="QC116" s="4"/>
      <c r="QD116" s="4"/>
      <c r="QE116" s="4"/>
      <c r="QF116" s="4"/>
      <c r="QG116" s="4"/>
      <c r="QH116" s="4"/>
      <c r="QI116" s="4"/>
      <c r="QJ116" s="4"/>
      <c r="QK116" s="4"/>
      <c r="QL116" s="4"/>
      <c r="QM116" s="4"/>
      <c r="QN116" s="4"/>
      <c r="QO116" s="4"/>
      <c r="QP116" s="4"/>
      <c r="QQ116" s="4"/>
      <c r="QR116" s="4"/>
      <c r="QS116" s="4"/>
      <c r="QT116" s="4"/>
      <c r="QU116" s="4"/>
      <c r="QV116" s="4"/>
      <c r="QW116" s="4"/>
      <c r="QX116" s="4"/>
      <c r="QY116" s="4"/>
      <c r="QZ116" s="4"/>
      <c r="RA116" s="4"/>
      <c r="RB116" s="4"/>
      <c r="RC116" s="4"/>
      <c r="RD116" s="4"/>
      <c r="RE116" s="4"/>
      <c r="RF116" s="4"/>
      <c r="RG116" s="4"/>
      <c r="RH116" s="4"/>
      <c r="RI116" s="4"/>
      <c r="RJ116" s="4"/>
      <c r="RK116" s="4"/>
      <c r="RL116" s="4"/>
      <c r="RM116" s="4"/>
      <c r="RN116" s="4"/>
      <c r="RO116" s="4"/>
      <c r="RP116" s="4"/>
      <c r="RQ116" s="4"/>
      <c r="RR116" s="4"/>
      <c r="RS116" s="4"/>
      <c r="RT116" s="4"/>
      <c r="RU116" s="4"/>
      <c r="RV116" s="4"/>
      <c r="RW116" s="4"/>
      <c r="RX116" s="4"/>
      <c r="RY116" s="4"/>
      <c r="RZ116" s="4"/>
      <c r="SA116" s="4"/>
      <c r="SB116" s="4"/>
      <c r="SC116" s="4"/>
      <c r="SD116" s="4"/>
      <c r="SE116" s="4"/>
      <c r="SF116" s="4"/>
      <c r="SG116" s="4"/>
      <c r="SH116" s="4"/>
      <c r="SI116" s="4"/>
      <c r="SJ116" s="4"/>
      <c r="SK116" s="4"/>
      <c r="SL116" s="4"/>
      <c r="SM116" s="4"/>
      <c r="SN116" s="4"/>
      <c r="SO116" s="4"/>
      <c r="SP116" s="4"/>
      <c r="SQ116" s="4"/>
      <c r="SR116" s="4"/>
      <c r="SS116" s="4"/>
      <c r="ST116" s="4"/>
      <c r="SU116" s="4"/>
      <c r="SV116" s="4"/>
      <c r="SW116" s="4"/>
      <c r="SX116" s="4"/>
      <c r="SY116" s="4"/>
      <c r="SZ116" s="4"/>
      <c r="TA116" s="4"/>
      <c r="TB116" s="4"/>
      <c r="TC116" s="4"/>
      <c r="TD116" s="4"/>
      <c r="TE116" s="4"/>
      <c r="TF116" s="4"/>
      <c r="TG116" s="4"/>
      <c r="TH116" s="4"/>
      <c r="TI116" s="4"/>
      <c r="TJ116" s="4"/>
      <c r="TK116" s="4"/>
      <c r="TL116" s="4"/>
      <c r="TM116" s="4"/>
      <c r="TN116" s="4"/>
      <c r="TO116" s="4"/>
      <c r="TP116" s="4"/>
      <c r="TQ116" s="4"/>
      <c r="TR116" s="4"/>
      <c r="TS116" s="4"/>
      <c r="TT116" s="4"/>
      <c r="TU116" s="4"/>
      <c r="TV116" s="4"/>
      <c r="TW116" s="4"/>
      <c r="TX116" s="4"/>
      <c r="TY116" s="4"/>
      <c r="TZ116" s="4"/>
      <c r="UA116" s="4"/>
      <c r="UB116" s="4"/>
      <c r="UC116" s="4"/>
      <c r="UD116" s="4"/>
      <c r="UE116" s="4"/>
      <c r="UF116" s="4"/>
      <c r="UG116" s="4"/>
      <c r="UH116" s="4"/>
      <c r="UI116" s="4"/>
      <c r="UJ116" s="4"/>
      <c r="UK116" s="4"/>
      <c r="UL116" s="4"/>
      <c r="UM116" s="4"/>
      <c r="UN116" s="4"/>
      <c r="UO116" s="4"/>
      <c r="UP116" s="4"/>
      <c r="UQ116" s="4"/>
      <c r="UR116" s="4"/>
      <c r="US116" s="4"/>
      <c r="UT116" s="4"/>
      <c r="UU116" s="4"/>
      <c r="UV116" s="4"/>
      <c r="UW116" s="4"/>
      <c r="UX116" s="4"/>
      <c r="UY116" s="4"/>
      <c r="UZ116" s="4"/>
      <c r="VA116" s="4"/>
      <c r="VB116" s="4"/>
      <c r="VC116" s="4"/>
      <c r="VD116" s="4"/>
      <c r="VE116" s="4"/>
      <c r="VF116" s="4"/>
      <c r="VG116" s="4"/>
      <c r="VH116" s="4"/>
      <c r="VI116" s="4"/>
      <c r="VJ116" s="4"/>
      <c r="VK116" s="4"/>
      <c r="VL116" s="4"/>
      <c r="VM116" s="4"/>
      <c r="VN116" s="4"/>
      <c r="VO116" s="4"/>
      <c r="VP116" s="4"/>
      <c r="VQ116" s="4"/>
      <c r="VR116" s="4"/>
      <c r="VS116" s="4"/>
      <c r="VT116" s="4"/>
      <c r="VU116" s="4"/>
      <c r="VV116" s="4"/>
      <c r="VW116" s="4"/>
      <c r="VX116" s="4"/>
      <c r="VY116" s="4"/>
      <c r="VZ116" s="4"/>
      <c r="WA116" s="4"/>
      <c r="WB116" s="4"/>
      <c r="WC116" s="4"/>
      <c r="WD116" s="4"/>
      <c r="WE116" s="4"/>
      <c r="WF116" s="4"/>
      <c r="WG116" s="4"/>
      <c r="WH116" s="4"/>
      <c r="WI116" s="4"/>
      <c r="WJ116" s="4"/>
      <c r="WK116" s="4"/>
      <c r="WL116" s="4"/>
      <c r="WM116" s="4"/>
      <c r="WN116" s="4"/>
      <c r="WO116" s="4"/>
      <c r="WP116" s="4"/>
      <c r="WQ116" s="4"/>
      <c r="WR116" s="4"/>
      <c r="WS116" s="4"/>
      <c r="WT116" s="4"/>
      <c r="WU116" s="4"/>
      <c r="WV116" s="4"/>
      <c r="WW116" s="4"/>
      <c r="WX116" s="4"/>
      <c r="WY116" s="4"/>
      <c r="WZ116" s="4"/>
      <c r="XA116" s="4"/>
      <c r="XB116" s="4"/>
      <c r="XC116" s="4"/>
      <c r="XD116" s="4"/>
      <c r="XE116" s="4"/>
      <c r="XF116" s="4"/>
      <c r="XG116" s="4"/>
      <c r="XH116" s="4"/>
      <c r="XI116" s="4"/>
      <c r="XJ116" s="4"/>
      <c r="XK116" s="4"/>
      <c r="XL116" s="4"/>
      <c r="XM116" s="4"/>
      <c r="XN116" s="4"/>
      <c r="XO116" s="4"/>
      <c r="XP116" s="4"/>
      <c r="XQ116" s="4"/>
      <c r="XR116" s="4"/>
      <c r="XS116" s="4"/>
      <c r="XT116" s="4"/>
      <c r="XU116" s="4"/>
      <c r="XV116" s="4"/>
      <c r="XW116" s="4"/>
      <c r="XX116" s="4"/>
      <c r="XY116" s="4"/>
      <c r="XZ116" s="4"/>
      <c r="YA116" s="4"/>
      <c r="YB116" s="4"/>
      <c r="YC116" s="4"/>
      <c r="YD116" s="4"/>
      <c r="YE116" s="4"/>
      <c r="YF116" s="4"/>
      <c r="YG116" s="4"/>
      <c r="YH116" s="4"/>
      <c r="YI116" s="4"/>
      <c r="YJ116" s="4"/>
      <c r="YK116" s="4"/>
      <c r="YL116" s="4"/>
      <c r="YM116" s="4"/>
      <c r="YN116" s="4"/>
      <c r="YO116" s="4"/>
      <c r="YP116" s="4"/>
      <c r="YQ116" s="4"/>
      <c r="YR116" s="4"/>
      <c r="YS116" s="4"/>
      <c r="YT116" s="4"/>
      <c r="YU116" s="4"/>
      <c r="YV116" s="4"/>
      <c r="YW116" s="4"/>
      <c r="YX116" s="4"/>
      <c r="YY116" s="4"/>
      <c r="YZ116" s="4"/>
      <c r="ZA116" s="4"/>
      <c r="ZB116" s="4"/>
      <c r="ZC116" s="4"/>
      <c r="ZD116" s="4"/>
      <c r="ZE116" s="4"/>
      <c r="ZF116" s="4"/>
      <c r="ZG116" s="4"/>
      <c r="ZH116" s="4"/>
      <c r="ZI116" s="4"/>
      <c r="ZJ116" s="4"/>
      <c r="ZK116" s="4"/>
      <c r="ZL116" s="4"/>
      <c r="ZM116" s="4"/>
      <c r="ZN116" s="4"/>
      <c r="ZO116" s="4"/>
      <c r="ZP116" s="4"/>
      <c r="ZQ116" s="4"/>
      <c r="ZR116" s="4"/>
      <c r="ZS116" s="4"/>
      <c r="ZT116" s="4"/>
      <c r="ZU116" s="4"/>
      <c r="ZV116" s="4"/>
      <c r="ZW116" s="4"/>
      <c r="ZX116" s="4"/>
      <c r="ZY116" s="4"/>
      <c r="ZZ116" s="4"/>
      <c r="AAA116" s="4"/>
      <c r="AAB116" s="4"/>
      <c r="AAC116" s="4"/>
      <c r="AAD116" s="4"/>
      <c r="AAE116" s="4"/>
      <c r="AAF116" s="4"/>
      <c r="AAG116" s="4"/>
      <c r="AAH116" s="4"/>
      <c r="AAI116" s="4"/>
      <c r="AAJ116" s="4"/>
      <c r="AAK116" s="4"/>
      <c r="AAL116" s="4"/>
      <c r="AAM116" s="4"/>
      <c r="AAN116" s="4"/>
      <c r="AAO116" s="4"/>
      <c r="AAP116" s="4"/>
      <c r="AAQ116" s="4"/>
      <c r="AAR116" s="4"/>
      <c r="AAS116" s="4"/>
      <c r="AAT116" s="4"/>
      <c r="AAU116" s="4"/>
      <c r="AAV116" s="4"/>
      <c r="AAW116" s="4"/>
      <c r="AAX116" s="4"/>
      <c r="AAY116" s="4"/>
      <c r="AAZ116" s="4"/>
      <c r="ABA116" s="4"/>
      <c r="ABB116" s="4"/>
      <c r="ABC116" s="4"/>
      <c r="ABD116" s="4"/>
      <c r="ABE116" s="4"/>
      <c r="ABF116" s="4"/>
      <c r="ABG116" s="4"/>
      <c r="ABH116" s="4"/>
      <c r="ABI116" s="4"/>
      <c r="ABJ116" s="4"/>
      <c r="ABK116" s="4"/>
      <c r="ABL116" s="4"/>
      <c r="ABM116" s="4"/>
      <c r="ABN116" s="4"/>
      <c r="ABO116" s="4"/>
      <c r="ABP116" s="4"/>
      <c r="ABQ116" s="4"/>
      <c r="ABR116" s="4"/>
      <c r="ABS116" s="4"/>
      <c r="ABT116" s="4"/>
      <c r="ABU116" s="4"/>
      <c r="ABV116" s="4"/>
      <c r="ABW116" s="4"/>
      <c r="ABX116" s="4"/>
      <c r="ABY116" s="4"/>
      <c r="ABZ116" s="4"/>
      <c r="ACA116" s="4"/>
      <c r="ACB116" s="4"/>
      <c r="ACC116" s="4"/>
      <c r="ACD116" s="4"/>
      <c r="ACE116" s="4"/>
      <c r="ACF116" s="4"/>
      <c r="ACG116" s="4"/>
      <c r="ACH116" s="4"/>
      <c r="ACI116" s="4"/>
      <c r="ACJ116" s="4"/>
      <c r="ACK116" s="4"/>
      <c r="ACL116" s="4"/>
      <c r="ACM116" s="4"/>
      <c r="ACN116" s="4"/>
      <c r="ACO116" s="4"/>
      <c r="ACP116" s="4"/>
      <c r="ACQ116" s="4"/>
      <c r="ACR116" s="4"/>
      <c r="ACS116" s="4"/>
      <c r="ACT116" s="4"/>
      <c r="ACU116" s="4"/>
      <c r="ACV116" s="4"/>
      <c r="ACW116" s="4"/>
      <c r="ACX116" s="4"/>
      <c r="ACY116" s="4"/>
      <c r="ACZ116" s="4"/>
      <c r="ADA116" s="4"/>
      <c r="ADB116" s="4"/>
      <c r="ADC116" s="4"/>
      <c r="ADD116" s="4"/>
      <c r="ADE116" s="4"/>
      <c r="ADF116" s="4"/>
      <c r="ADG116" s="4"/>
      <c r="ADH116" s="4"/>
      <c r="ADI116" s="4"/>
      <c r="ADJ116" s="4"/>
      <c r="ADK116" s="4"/>
      <c r="ADL116" s="4"/>
      <c r="ADM116" s="4"/>
      <c r="ADN116" s="4"/>
      <c r="ADO116" s="4"/>
      <c r="ADP116" s="4"/>
      <c r="ADQ116" s="4"/>
      <c r="ADR116" s="4"/>
      <c r="ADS116" s="4"/>
      <c r="ADT116" s="4"/>
      <c r="ADU116" s="4"/>
      <c r="ADV116" s="4"/>
      <c r="ADW116" s="4"/>
      <c r="ADX116" s="4"/>
      <c r="ADY116" s="4"/>
      <c r="ADZ116" s="4"/>
      <c r="AEA116" s="4"/>
      <c r="AEB116" s="4"/>
      <c r="AEC116" s="4"/>
      <c r="AED116" s="4"/>
      <c r="AEE116" s="4"/>
      <c r="AEF116" s="4"/>
      <c r="AEG116" s="4"/>
      <c r="AEH116" s="4"/>
      <c r="AEI116" s="4"/>
      <c r="AEJ116" s="4"/>
      <c r="AEK116" s="4"/>
      <c r="AEL116" s="4"/>
      <c r="AEM116" s="4"/>
      <c r="AEN116" s="4"/>
      <c r="AEO116" s="4"/>
      <c r="AEP116" s="4"/>
      <c r="AEQ116" s="4"/>
      <c r="AER116" s="4"/>
      <c r="AES116" s="4"/>
      <c r="AET116" s="4"/>
      <c r="AEU116" s="4"/>
      <c r="AEV116" s="4"/>
      <c r="AEW116" s="4"/>
      <c r="AEX116" s="4"/>
      <c r="AEY116" s="4"/>
      <c r="AEZ116" s="4"/>
      <c r="AFA116" s="4"/>
      <c r="AFB116" s="4"/>
      <c r="AFC116" s="4"/>
      <c r="AFD116" s="4"/>
      <c r="AFE116" s="4"/>
      <c r="AFF116" s="4"/>
      <c r="AFG116" s="4"/>
      <c r="AFH116" s="4"/>
      <c r="AFI116" s="4"/>
      <c r="AFJ116" s="4"/>
      <c r="AFK116" s="4"/>
      <c r="AFL116" s="4"/>
      <c r="AFM116" s="4"/>
      <c r="AFN116" s="4"/>
      <c r="AFO116" s="4"/>
      <c r="AFP116" s="4"/>
      <c r="AFQ116" s="4"/>
      <c r="AFR116" s="4"/>
      <c r="AFS116" s="4"/>
      <c r="AFT116" s="4"/>
      <c r="AFU116" s="4"/>
      <c r="AFV116" s="4"/>
      <c r="AFW116" s="4"/>
      <c r="AFX116" s="4"/>
      <c r="AFY116" s="4"/>
      <c r="AFZ116" s="4"/>
      <c r="AGA116" s="4"/>
      <c r="AGB116" s="4"/>
      <c r="AGC116" s="4"/>
      <c r="AGD116" s="4"/>
      <c r="AGE116" s="4"/>
      <c r="AGF116" s="4"/>
      <c r="AGG116" s="4"/>
      <c r="AGH116" s="4"/>
      <c r="AGI116" s="4"/>
      <c r="AGJ116" s="4"/>
      <c r="AGK116" s="4"/>
      <c r="AGL116" s="4"/>
      <c r="AGM116" s="4"/>
      <c r="AGN116" s="4"/>
      <c r="AGO116" s="4"/>
      <c r="AGP116" s="4"/>
      <c r="AGQ116" s="4"/>
      <c r="AGR116" s="4"/>
      <c r="AGS116" s="4"/>
      <c r="AGT116" s="4"/>
      <c r="AGU116" s="4"/>
      <c r="AGV116" s="4"/>
      <c r="AGW116" s="4"/>
      <c r="AGX116" s="4"/>
      <c r="AGY116" s="4"/>
      <c r="AGZ116" s="4"/>
      <c r="AHA116" s="4"/>
      <c r="AHB116" s="4"/>
      <c r="AHC116" s="4"/>
      <c r="AHD116" s="4"/>
      <c r="AHE116" s="4"/>
      <c r="AHF116" s="4"/>
      <c r="AHG116" s="4"/>
      <c r="AHH116" s="4"/>
      <c r="AHI116" s="4"/>
      <c r="AHJ116" s="4"/>
      <c r="AHK116" s="4"/>
      <c r="AHL116" s="4"/>
      <c r="AHM116" s="4"/>
      <c r="AHN116" s="4"/>
      <c r="AHO116" s="4"/>
      <c r="AHP116" s="4"/>
      <c r="AHQ116" s="4"/>
      <c r="AHR116" s="4"/>
      <c r="AHS116" s="4"/>
      <c r="AHT116" s="4"/>
      <c r="AHU116" s="4"/>
      <c r="AHV116" s="4"/>
      <c r="AHW116" s="4"/>
      <c r="AHX116" s="4"/>
      <c r="AHY116" s="4"/>
      <c r="AHZ116" s="4"/>
      <c r="AIA116" s="4"/>
      <c r="AIB116" s="4"/>
      <c r="AIC116" s="4"/>
      <c r="AID116" s="4"/>
      <c r="AIE116" s="4"/>
      <c r="AIF116" s="4"/>
      <c r="AIG116" s="4"/>
      <c r="AIH116" s="4"/>
      <c r="AII116" s="4"/>
      <c r="AIJ116" s="4"/>
      <c r="AIK116" s="4"/>
      <c r="AIL116" s="4"/>
      <c r="AIM116" s="4"/>
      <c r="AIN116" s="4"/>
      <c r="AIO116" s="4"/>
      <c r="AIP116" s="4"/>
      <c r="AIQ116" s="4"/>
      <c r="AIR116" s="4"/>
      <c r="AIS116" s="4"/>
      <c r="AIT116" s="4"/>
      <c r="AIU116" s="4"/>
      <c r="AIV116" s="4"/>
      <c r="AIW116" s="4"/>
      <c r="AIX116" s="4"/>
      <c r="AIY116" s="4"/>
      <c r="AIZ116" s="4"/>
      <c r="AJA116" s="4"/>
      <c r="AJB116" s="4"/>
      <c r="AJC116" s="4"/>
      <c r="AJD116" s="4"/>
      <c r="AJE116" s="4"/>
      <c r="AJF116" s="4"/>
      <c r="AJG116" s="4"/>
      <c r="AJH116" s="4"/>
      <c r="AJI116" s="4"/>
      <c r="AJJ116" s="4"/>
      <c r="AJK116" s="4"/>
      <c r="AJL116" s="4"/>
      <c r="AJM116" s="4"/>
      <c r="AJN116" s="4"/>
      <c r="AJO116" s="4"/>
      <c r="AJP116" s="4"/>
      <c r="AJQ116" s="4"/>
      <c r="AJR116" s="4"/>
      <c r="AJS116" s="4"/>
      <c r="AJT116" s="4"/>
      <c r="AJU116" s="4"/>
      <c r="AJV116" s="4"/>
      <c r="AJW116" s="4"/>
      <c r="AJX116" s="4"/>
      <c r="AJY116" s="4"/>
      <c r="AJZ116" s="4"/>
      <c r="AKA116" s="4"/>
      <c r="AKB116" s="4"/>
      <c r="AKC116" s="4"/>
      <c r="AKD116" s="4"/>
      <c r="AKE116" s="4"/>
      <c r="AKF116" s="4"/>
      <c r="AKG116" s="4"/>
      <c r="AKH116" s="4"/>
      <c r="AKI116" s="4"/>
      <c r="AKJ116" s="4"/>
      <c r="AKK116" s="4"/>
      <c r="AKL116" s="4"/>
      <c r="AKM116" s="4"/>
      <c r="AKN116" s="4"/>
      <c r="AKO116" s="4"/>
      <c r="AKP116" s="4"/>
      <c r="AKQ116" s="4"/>
      <c r="AKR116" s="4"/>
      <c r="AKS116" s="4"/>
      <c r="AKT116" s="4"/>
      <c r="AKU116" s="4"/>
      <c r="AKV116" s="4"/>
      <c r="AKW116" s="4"/>
      <c r="AKX116" s="4"/>
      <c r="AKY116" s="4"/>
      <c r="AKZ116" s="4"/>
      <c r="ALA116" s="4"/>
      <c r="ALB116" s="4"/>
      <c r="ALC116" s="4"/>
      <c r="ALD116" s="4"/>
      <c r="ALE116" s="4"/>
      <c r="ALF116" s="4"/>
      <c r="ALG116" s="4"/>
      <c r="ALH116" s="4"/>
      <c r="ALI116" s="4"/>
      <c r="ALJ116" s="4"/>
      <c r="ALK116" s="4"/>
      <c r="ALL116" s="4"/>
      <c r="ALM116" s="4"/>
      <c r="ALN116" s="4"/>
      <c r="ALO116" s="4"/>
      <c r="ALP116" s="4"/>
      <c r="ALQ116" s="4"/>
      <c r="ALR116" s="4"/>
      <c r="ALS116" s="4"/>
      <c r="ALT116" s="4"/>
      <c r="ALU116" s="4"/>
      <c r="ALV116" s="4"/>
      <c r="ALW116" s="4"/>
      <c r="ALX116" s="4"/>
      <c r="ALY116" s="4"/>
      <c r="ALZ116" s="4"/>
      <c r="AMA116" s="4"/>
      <c r="AMB116" s="4"/>
      <c r="AMC116" s="4"/>
      <c r="AMD116" s="4"/>
      <c r="AME116" s="4"/>
      <c r="AMF116" s="4"/>
      <c r="AMG116" s="4"/>
      <c r="AMH116" s="4"/>
      <c r="AMI116" s="4"/>
      <c r="AMJ116" s="4"/>
    </row>
    <row r="117" spans="1:1024" s="4" customFormat="1" ht="17" customHeight="1">
      <c r="A117" s="19" t="s">
        <v>1255</v>
      </c>
      <c r="B117" s="3">
        <f t="shared" si="1"/>
        <v>319.60000000000002</v>
      </c>
      <c r="C117" s="3">
        <f>SUM(31.6+50+42.4+80+82)</f>
        <v>286</v>
      </c>
      <c r="D117" s="3">
        <v>0</v>
      </c>
      <c r="E117" s="3">
        <f>SUM(33.6)</f>
        <v>33.6</v>
      </c>
      <c r="G117" s="3"/>
    </row>
    <row r="118" spans="1:1024" s="4" customFormat="1" ht="17" customHeight="1">
      <c r="A118" s="19" t="s">
        <v>1286</v>
      </c>
      <c r="B118" s="3">
        <f t="shared" si="1"/>
        <v>307</v>
      </c>
      <c r="C118" s="3">
        <f>SUM(46+50+48+50+82)</f>
        <v>276</v>
      </c>
      <c r="D118" s="3">
        <v>0</v>
      </c>
      <c r="E118" s="3">
        <f>SUM(31)</f>
        <v>31</v>
      </c>
      <c r="G118" s="3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:1024" s="4" customFormat="1" ht="17" customHeight="1">
      <c r="A119" s="19" t="s">
        <v>1103</v>
      </c>
      <c r="B119" s="3">
        <f t="shared" si="1"/>
        <v>299.3</v>
      </c>
      <c r="C119" s="3">
        <f>SUM(0)</f>
        <v>0</v>
      </c>
      <c r="D119" s="3">
        <v>0</v>
      </c>
      <c r="E119" s="3">
        <v>0</v>
      </c>
      <c r="J119" s="4">
        <v>145.5</v>
      </c>
      <c r="K119" s="4">
        <v>153.80000000000001</v>
      </c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:1024" s="4" customFormat="1" ht="17" customHeight="1">
      <c r="A120" s="20" t="s">
        <v>1384</v>
      </c>
      <c r="B120" s="3">
        <f t="shared" si="1"/>
        <v>297</v>
      </c>
      <c r="C120" s="3">
        <f>SUM(0)</f>
        <v>0</v>
      </c>
      <c r="D120" s="3">
        <f>SUM(80)</f>
        <v>80</v>
      </c>
      <c r="E120" s="3">
        <f>SUM(30+50+52+85)</f>
        <v>217</v>
      </c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:1024" ht="17" customHeight="1">
      <c r="A121" s="19" t="s">
        <v>1299</v>
      </c>
      <c r="B121" s="3">
        <f t="shared" si="1"/>
        <v>289</v>
      </c>
      <c r="C121" s="3">
        <f>SUM(46+80+81)</f>
        <v>207</v>
      </c>
      <c r="D121" s="3">
        <f>SUM(30+52)</f>
        <v>82</v>
      </c>
      <c r="E121" s="3">
        <v>0</v>
      </c>
    </row>
    <row r="122" spans="1:1024" ht="17" customHeight="1">
      <c r="A122" s="19" t="s">
        <v>1105</v>
      </c>
      <c r="B122" s="3">
        <f t="shared" si="1"/>
        <v>285.85000000000002</v>
      </c>
      <c r="C122" s="3">
        <f>SUM(0)</f>
        <v>0</v>
      </c>
      <c r="D122" s="3">
        <v>0</v>
      </c>
      <c r="E122" s="3">
        <v>0</v>
      </c>
      <c r="G122" s="4"/>
      <c r="I122" s="4">
        <v>285.85000000000002</v>
      </c>
    </row>
    <row r="123" spans="1:1024" ht="17" customHeight="1">
      <c r="A123" s="19" t="s">
        <v>1107</v>
      </c>
      <c r="B123" s="3">
        <f t="shared" si="1"/>
        <v>275</v>
      </c>
      <c r="C123" s="3">
        <f>SUM(0)</f>
        <v>0</v>
      </c>
      <c r="D123" s="3">
        <v>0</v>
      </c>
      <c r="E123" s="3">
        <v>0</v>
      </c>
      <c r="G123" s="4"/>
      <c r="M123" s="4">
        <v>55</v>
      </c>
      <c r="N123" s="4">
        <v>140</v>
      </c>
      <c r="S123" s="4">
        <v>80</v>
      </c>
    </row>
    <row r="124" spans="1:1024" s="4" customFormat="1" ht="17" customHeight="1">
      <c r="A124" s="22" t="s">
        <v>1117</v>
      </c>
      <c r="B124" s="3">
        <f t="shared" si="1"/>
        <v>274</v>
      </c>
      <c r="C124" s="3">
        <f>SUM(42.4)</f>
        <v>42.4</v>
      </c>
      <c r="D124" s="3">
        <v>0</v>
      </c>
      <c r="E124" s="3">
        <v>0</v>
      </c>
      <c r="F124" s="4">
        <f>SUM(31.6+67+52+81)</f>
        <v>231.6</v>
      </c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:1024" ht="17" customHeight="1">
      <c r="A125" s="21" t="s">
        <v>1108</v>
      </c>
      <c r="B125" s="3">
        <f t="shared" si="1"/>
        <v>270</v>
      </c>
      <c r="C125" s="3">
        <f>SUM(0)</f>
        <v>0</v>
      </c>
      <c r="D125" s="3">
        <v>0</v>
      </c>
      <c r="E125" s="3">
        <v>0</v>
      </c>
      <c r="G125" s="4"/>
      <c r="I125" s="4">
        <v>171</v>
      </c>
      <c r="L125" s="4">
        <v>69</v>
      </c>
      <c r="N125" s="4">
        <v>30</v>
      </c>
    </row>
    <row r="126" spans="1:1024" ht="17" customHeight="1">
      <c r="A126" s="19" t="s">
        <v>1109</v>
      </c>
      <c r="B126" s="3">
        <f t="shared" si="1"/>
        <v>270</v>
      </c>
      <c r="C126" s="3">
        <f>SUM(0)</f>
        <v>0</v>
      </c>
      <c r="D126" s="3">
        <v>0</v>
      </c>
      <c r="E126" s="3">
        <v>0</v>
      </c>
      <c r="G126" s="4"/>
      <c r="N126" s="4">
        <v>270</v>
      </c>
      <c r="IZ126" s="4"/>
      <c r="JA126" s="4"/>
      <c r="JB126" s="4"/>
      <c r="JC126" s="4"/>
      <c r="JD126" s="4"/>
      <c r="JE126" s="4"/>
      <c r="JF126" s="4"/>
      <c r="JG126" s="4"/>
      <c r="JH126" s="4"/>
      <c r="JI126" s="4"/>
      <c r="JJ126" s="4"/>
      <c r="JK126" s="4"/>
      <c r="JL126" s="4"/>
      <c r="JM126" s="4"/>
      <c r="JN126" s="4"/>
      <c r="JO126" s="4"/>
      <c r="JP126" s="4"/>
      <c r="JQ126" s="4"/>
      <c r="JR126" s="4"/>
      <c r="JS126" s="4"/>
      <c r="JT126" s="4"/>
      <c r="JU126" s="4"/>
      <c r="JV126" s="4"/>
      <c r="JW126" s="4"/>
      <c r="JX126" s="4"/>
      <c r="JY126" s="4"/>
      <c r="JZ126" s="4"/>
      <c r="KA126" s="4"/>
      <c r="KB126" s="4"/>
      <c r="KC126" s="4"/>
      <c r="KD126" s="4"/>
      <c r="KE126" s="4"/>
      <c r="KF126" s="4"/>
      <c r="KG126" s="4"/>
      <c r="KH126" s="4"/>
      <c r="KI126" s="4"/>
      <c r="KJ126" s="4"/>
      <c r="KK126" s="4"/>
      <c r="KL126" s="4"/>
      <c r="KM126" s="4"/>
      <c r="KN126" s="4"/>
      <c r="KO126" s="4"/>
      <c r="KP126" s="4"/>
      <c r="KQ126" s="4"/>
      <c r="KR126" s="4"/>
      <c r="KS126" s="4"/>
      <c r="KT126" s="4"/>
      <c r="KU126" s="4"/>
      <c r="KV126" s="4"/>
      <c r="KW126" s="4"/>
      <c r="KX126" s="4"/>
      <c r="KY126" s="4"/>
      <c r="KZ126" s="4"/>
      <c r="LA126" s="4"/>
      <c r="LB126" s="4"/>
      <c r="LC126" s="4"/>
      <c r="LD126" s="4"/>
      <c r="LE126" s="4"/>
      <c r="LF126" s="4"/>
      <c r="LG126" s="4"/>
      <c r="LH126" s="4"/>
      <c r="LI126" s="4"/>
      <c r="LJ126" s="4"/>
      <c r="LK126" s="4"/>
      <c r="LL126" s="4"/>
      <c r="LM126" s="4"/>
      <c r="LN126" s="4"/>
      <c r="LO126" s="4"/>
      <c r="LP126" s="4"/>
      <c r="LQ126" s="4"/>
      <c r="LR126" s="4"/>
      <c r="LS126" s="4"/>
      <c r="LT126" s="4"/>
      <c r="LU126" s="4"/>
      <c r="LV126" s="4"/>
      <c r="LW126" s="4"/>
      <c r="LX126" s="4"/>
      <c r="LY126" s="4"/>
      <c r="LZ126" s="4"/>
      <c r="MA126" s="4"/>
      <c r="MB126" s="4"/>
      <c r="MC126" s="4"/>
      <c r="MD126" s="4"/>
      <c r="ME126" s="4"/>
      <c r="MF126" s="4"/>
      <c r="MG126" s="4"/>
      <c r="MH126" s="4"/>
      <c r="MI126" s="4"/>
      <c r="MJ126" s="4"/>
      <c r="MK126" s="4"/>
      <c r="ML126" s="4"/>
      <c r="MM126" s="4"/>
      <c r="MN126" s="4"/>
      <c r="MO126" s="4"/>
      <c r="MP126" s="4"/>
      <c r="MQ126" s="4"/>
      <c r="MR126" s="4"/>
      <c r="MS126" s="4"/>
      <c r="MT126" s="4"/>
      <c r="MU126" s="4"/>
      <c r="MV126" s="4"/>
      <c r="MW126" s="4"/>
      <c r="MX126" s="4"/>
      <c r="MY126" s="4"/>
      <c r="MZ126" s="4"/>
      <c r="NA126" s="4"/>
      <c r="NB126" s="4"/>
      <c r="NC126" s="4"/>
      <c r="ND126" s="4"/>
      <c r="NE126" s="4"/>
      <c r="NF126" s="4"/>
      <c r="NG126" s="4"/>
      <c r="NH126" s="4"/>
      <c r="NI126" s="4"/>
      <c r="NJ126" s="4"/>
      <c r="NK126" s="4"/>
      <c r="NL126" s="4"/>
      <c r="NM126" s="4"/>
      <c r="NN126" s="4"/>
      <c r="NO126" s="4"/>
      <c r="NP126" s="4"/>
      <c r="NQ126" s="4"/>
      <c r="NR126" s="4"/>
      <c r="NS126" s="4"/>
      <c r="NT126" s="4"/>
      <c r="NU126" s="4"/>
      <c r="NV126" s="4"/>
      <c r="NW126" s="4"/>
      <c r="NX126" s="4"/>
      <c r="NY126" s="4"/>
      <c r="NZ126" s="4"/>
      <c r="OA126" s="4"/>
      <c r="OB126" s="4"/>
      <c r="OC126" s="4"/>
      <c r="OD126" s="4"/>
      <c r="OE126" s="4"/>
      <c r="OF126" s="4"/>
      <c r="OG126" s="4"/>
      <c r="OH126" s="4"/>
      <c r="OI126" s="4"/>
      <c r="OJ126" s="4"/>
      <c r="OK126" s="4"/>
      <c r="OL126" s="4"/>
      <c r="OM126" s="4"/>
      <c r="ON126" s="4"/>
      <c r="OO126" s="4"/>
      <c r="OP126" s="4"/>
      <c r="OQ126" s="4"/>
      <c r="OR126" s="4"/>
      <c r="OS126" s="4"/>
      <c r="OT126" s="4"/>
      <c r="OU126" s="4"/>
      <c r="OV126" s="4"/>
      <c r="OW126" s="4"/>
      <c r="OX126" s="4"/>
      <c r="OY126" s="4"/>
      <c r="OZ126" s="4"/>
      <c r="PA126" s="4"/>
      <c r="PB126" s="4"/>
      <c r="PC126" s="4"/>
      <c r="PD126" s="4"/>
      <c r="PE126" s="4"/>
      <c r="PF126" s="4"/>
      <c r="PG126" s="4"/>
      <c r="PH126" s="4"/>
      <c r="PI126" s="4"/>
      <c r="PJ126" s="4"/>
      <c r="PK126" s="4"/>
      <c r="PL126" s="4"/>
      <c r="PM126" s="4"/>
      <c r="PN126" s="4"/>
      <c r="PO126" s="4"/>
      <c r="PP126" s="4"/>
      <c r="PQ126" s="4"/>
      <c r="PR126" s="4"/>
      <c r="PS126" s="4"/>
      <c r="PT126" s="4"/>
      <c r="PU126" s="4"/>
      <c r="PV126" s="4"/>
      <c r="PW126" s="4"/>
      <c r="PX126" s="4"/>
      <c r="PY126" s="4"/>
      <c r="PZ126" s="4"/>
      <c r="QA126" s="4"/>
      <c r="QB126" s="4"/>
      <c r="QC126" s="4"/>
      <c r="QD126" s="4"/>
      <c r="QE126" s="4"/>
      <c r="QF126" s="4"/>
      <c r="QG126" s="4"/>
      <c r="QH126" s="4"/>
      <c r="QI126" s="4"/>
      <c r="QJ126" s="4"/>
      <c r="QK126" s="4"/>
      <c r="QL126" s="4"/>
      <c r="QM126" s="4"/>
      <c r="QN126" s="4"/>
      <c r="QO126" s="4"/>
      <c r="QP126" s="4"/>
      <c r="QQ126" s="4"/>
      <c r="QR126" s="4"/>
      <c r="QS126" s="4"/>
      <c r="QT126" s="4"/>
      <c r="QU126" s="4"/>
      <c r="QV126" s="4"/>
      <c r="QW126" s="4"/>
      <c r="QX126" s="4"/>
      <c r="QY126" s="4"/>
      <c r="QZ126" s="4"/>
      <c r="RA126" s="4"/>
      <c r="RB126" s="4"/>
      <c r="RC126" s="4"/>
      <c r="RD126" s="4"/>
      <c r="RE126" s="4"/>
      <c r="RF126" s="4"/>
      <c r="RG126" s="4"/>
      <c r="RH126" s="4"/>
      <c r="RI126" s="4"/>
      <c r="RJ126" s="4"/>
      <c r="RK126" s="4"/>
      <c r="RL126" s="4"/>
      <c r="RM126" s="4"/>
      <c r="RN126" s="4"/>
      <c r="RO126" s="4"/>
      <c r="RP126" s="4"/>
      <c r="RQ126" s="4"/>
      <c r="RR126" s="4"/>
      <c r="RS126" s="4"/>
      <c r="RT126" s="4"/>
      <c r="RU126" s="4"/>
      <c r="RV126" s="4"/>
      <c r="RW126" s="4"/>
      <c r="RX126" s="4"/>
      <c r="RY126" s="4"/>
      <c r="RZ126" s="4"/>
      <c r="SA126" s="4"/>
      <c r="SB126" s="4"/>
      <c r="SC126" s="4"/>
      <c r="SD126" s="4"/>
      <c r="SE126" s="4"/>
      <c r="SF126" s="4"/>
      <c r="SG126" s="4"/>
      <c r="SH126" s="4"/>
      <c r="SI126" s="4"/>
      <c r="SJ126" s="4"/>
      <c r="SK126" s="4"/>
      <c r="SL126" s="4"/>
      <c r="SM126" s="4"/>
      <c r="SN126" s="4"/>
      <c r="SO126" s="4"/>
      <c r="SP126" s="4"/>
      <c r="SQ126" s="4"/>
      <c r="SR126" s="4"/>
      <c r="SS126" s="4"/>
      <c r="ST126" s="4"/>
      <c r="SU126" s="4"/>
      <c r="SV126" s="4"/>
      <c r="SW126" s="4"/>
      <c r="SX126" s="4"/>
      <c r="SY126" s="4"/>
      <c r="SZ126" s="4"/>
      <c r="TA126" s="4"/>
      <c r="TB126" s="4"/>
      <c r="TC126" s="4"/>
      <c r="TD126" s="4"/>
      <c r="TE126" s="4"/>
      <c r="TF126" s="4"/>
      <c r="TG126" s="4"/>
      <c r="TH126" s="4"/>
      <c r="TI126" s="4"/>
      <c r="TJ126" s="4"/>
      <c r="TK126" s="4"/>
      <c r="TL126" s="4"/>
      <c r="TM126" s="4"/>
      <c r="TN126" s="4"/>
      <c r="TO126" s="4"/>
      <c r="TP126" s="4"/>
      <c r="TQ126" s="4"/>
      <c r="TR126" s="4"/>
      <c r="TS126" s="4"/>
      <c r="TT126" s="4"/>
      <c r="TU126" s="4"/>
      <c r="TV126" s="4"/>
      <c r="TW126" s="4"/>
      <c r="TX126" s="4"/>
      <c r="TY126" s="4"/>
      <c r="TZ126" s="4"/>
      <c r="UA126" s="4"/>
      <c r="UB126" s="4"/>
      <c r="UC126" s="4"/>
      <c r="UD126" s="4"/>
      <c r="UE126" s="4"/>
      <c r="UF126" s="4"/>
      <c r="UG126" s="4"/>
      <c r="UH126" s="4"/>
      <c r="UI126" s="4"/>
      <c r="UJ126" s="4"/>
      <c r="UK126" s="4"/>
      <c r="UL126" s="4"/>
      <c r="UM126" s="4"/>
      <c r="UN126" s="4"/>
      <c r="UO126" s="4"/>
      <c r="UP126" s="4"/>
      <c r="UQ126" s="4"/>
      <c r="UR126" s="4"/>
      <c r="US126" s="4"/>
      <c r="UT126" s="4"/>
      <c r="UU126" s="4"/>
      <c r="UV126" s="4"/>
      <c r="UW126" s="4"/>
      <c r="UX126" s="4"/>
      <c r="UY126" s="4"/>
      <c r="UZ126" s="4"/>
      <c r="VA126" s="4"/>
      <c r="VB126" s="4"/>
      <c r="VC126" s="4"/>
      <c r="VD126" s="4"/>
      <c r="VE126" s="4"/>
      <c r="VF126" s="4"/>
      <c r="VG126" s="4"/>
      <c r="VH126" s="4"/>
      <c r="VI126" s="4"/>
      <c r="VJ126" s="4"/>
      <c r="VK126" s="4"/>
      <c r="VL126" s="4"/>
      <c r="VM126" s="4"/>
      <c r="VN126" s="4"/>
      <c r="VO126" s="4"/>
      <c r="VP126" s="4"/>
      <c r="VQ126" s="4"/>
      <c r="VR126" s="4"/>
      <c r="VS126" s="4"/>
      <c r="VT126" s="4"/>
      <c r="VU126" s="4"/>
      <c r="VV126" s="4"/>
      <c r="VW126" s="4"/>
      <c r="VX126" s="4"/>
      <c r="VY126" s="4"/>
      <c r="VZ126" s="4"/>
      <c r="WA126" s="4"/>
      <c r="WB126" s="4"/>
      <c r="WC126" s="4"/>
      <c r="WD126" s="4"/>
      <c r="WE126" s="4"/>
      <c r="WF126" s="4"/>
      <c r="WG126" s="4"/>
      <c r="WH126" s="4"/>
      <c r="WI126" s="4"/>
      <c r="WJ126" s="4"/>
      <c r="WK126" s="4"/>
      <c r="WL126" s="4"/>
      <c r="WM126" s="4"/>
      <c r="WN126" s="4"/>
      <c r="WO126" s="4"/>
      <c r="WP126" s="4"/>
      <c r="WQ126" s="4"/>
      <c r="WR126" s="4"/>
      <c r="WS126" s="4"/>
      <c r="WT126" s="4"/>
      <c r="WU126" s="4"/>
      <c r="WV126" s="4"/>
      <c r="WW126" s="4"/>
      <c r="WX126" s="4"/>
      <c r="WY126" s="4"/>
      <c r="WZ126" s="4"/>
      <c r="XA126" s="4"/>
      <c r="XB126" s="4"/>
      <c r="XC126" s="4"/>
      <c r="XD126" s="4"/>
      <c r="XE126" s="4"/>
      <c r="XF126" s="4"/>
      <c r="XG126" s="4"/>
      <c r="XH126" s="4"/>
      <c r="XI126" s="4"/>
      <c r="XJ126" s="4"/>
      <c r="XK126" s="4"/>
      <c r="XL126" s="4"/>
      <c r="XM126" s="4"/>
      <c r="XN126" s="4"/>
      <c r="XO126" s="4"/>
      <c r="XP126" s="4"/>
      <c r="XQ126" s="4"/>
      <c r="XR126" s="4"/>
      <c r="XS126" s="4"/>
      <c r="XT126" s="4"/>
      <c r="XU126" s="4"/>
      <c r="XV126" s="4"/>
      <c r="XW126" s="4"/>
      <c r="XX126" s="4"/>
      <c r="XY126" s="4"/>
      <c r="XZ126" s="4"/>
      <c r="YA126" s="4"/>
      <c r="YB126" s="4"/>
      <c r="YC126" s="4"/>
      <c r="YD126" s="4"/>
      <c r="YE126" s="4"/>
      <c r="YF126" s="4"/>
      <c r="YG126" s="4"/>
      <c r="YH126" s="4"/>
      <c r="YI126" s="4"/>
      <c r="YJ126" s="4"/>
      <c r="YK126" s="4"/>
      <c r="YL126" s="4"/>
      <c r="YM126" s="4"/>
      <c r="YN126" s="4"/>
      <c r="YO126" s="4"/>
      <c r="YP126" s="4"/>
      <c r="YQ126" s="4"/>
      <c r="YR126" s="4"/>
      <c r="YS126" s="4"/>
      <c r="YT126" s="4"/>
      <c r="YU126" s="4"/>
      <c r="YV126" s="4"/>
      <c r="YW126" s="4"/>
      <c r="YX126" s="4"/>
      <c r="YY126" s="4"/>
      <c r="YZ126" s="4"/>
      <c r="ZA126" s="4"/>
      <c r="ZB126" s="4"/>
      <c r="ZC126" s="4"/>
      <c r="ZD126" s="4"/>
      <c r="ZE126" s="4"/>
      <c r="ZF126" s="4"/>
      <c r="ZG126" s="4"/>
      <c r="ZH126" s="4"/>
      <c r="ZI126" s="4"/>
      <c r="ZJ126" s="4"/>
      <c r="ZK126" s="4"/>
      <c r="ZL126" s="4"/>
      <c r="ZM126" s="4"/>
      <c r="ZN126" s="4"/>
      <c r="ZO126" s="4"/>
      <c r="ZP126" s="4"/>
      <c r="ZQ126" s="4"/>
      <c r="ZR126" s="4"/>
      <c r="ZS126" s="4"/>
      <c r="ZT126" s="4"/>
      <c r="ZU126" s="4"/>
      <c r="ZV126" s="4"/>
      <c r="ZW126" s="4"/>
      <c r="ZX126" s="4"/>
      <c r="ZY126" s="4"/>
      <c r="ZZ126" s="4"/>
      <c r="AAA126" s="4"/>
      <c r="AAB126" s="4"/>
      <c r="AAC126" s="4"/>
      <c r="AAD126" s="4"/>
      <c r="AAE126" s="4"/>
      <c r="AAF126" s="4"/>
      <c r="AAG126" s="4"/>
      <c r="AAH126" s="4"/>
      <c r="AAI126" s="4"/>
      <c r="AAJ126" s="4"/>
      <c r="AAK126" s="4"/>
      <c r="AAL126" s="4"/>
      <c r="AAM126" s="4"/>
      <c r="AAN126" s="4"/>
      <c r="AAO126" s="4"/>
      <c r="AAP126" s="4"/>
      <c r="AAQ126" s="4"/>
      <c r="AAR126" s="4"/>
      <c r="AAS126" s="4"/>
      <c r="AAT126" s="4"/>
      <c r="AAU126" s="4"/>
      <c r="AAV126" s="4"/>
      <c r="AAW126" s="4"/>
      <c r="AAX126" s="4"/>
      <c r="AAY126" s="4"/>
      <c r="AAZ126" s="4"/>
      <c r="ABA126" s="4"/>
      <c r="ABB126" s="4"/>
      <c r="ABC126" s="4"/>
      <c r="ABD126" s="4"/>
      <c r="ABE126" s="4"/>
      <c r="ABF126" s="4"/>
      <c r="ABG126" s="4"/>
      <c r="ABH126" s="4"/>
      <c r="ABI126" s="4"/>
      <c r="ABJ126" s="4"/>
      <c r="ABK126" s="4"/>
      <c r="ABL126" s="4"/>
      <c r="ABM126" s="4"/>
      <c r="ABN126" s="4"/>
      <c r="ABO126" s="4"/>
      <c r="ABP126" s="4"/>
      <c r="ABQ126" s="4"/>
      <c r="ABR126" s="4"/>
      <c r="ABS126" s="4"/>
      <c r="ABT126" s="4"/>
      <c r="ABU126" s="4"/>
      <c r="ABV126" s="4"/>
      <c r="ABW126" s="4"/>
      <c r="ABX126" s="4"/>
      <c r="ABY126" s="4"/>
      <c r="ABZ126" s="4"/>
      <c r="ACA126" s="4"/>
      <c r="ACB126" s="4"/>
      <c r="ACC126" s="4"/>
      <c r="ACD126" s="4"/>
      <c r="ACE126" s="4"/>
      <c r="ACF126" s="4"/>
      <c r="ACG126" s="4"/>
      <c r="ACH126" s="4"/>
      <c r="ACI126" s="4"/>
      <c r="ACJ126" s="4"/>
      <c r="ACK126" s="4"/>
      <c r="ACL126" s="4"/>
      <c r="ACM126" s="4"/>
      <c r="ACN126" s="4"/>
      <c r="ACO126" s="4"/>
      <c r="ACP126" s="4"/>
      <c r="ACQ126" s="4"/>
      <c r="ACR126" s="4"/>
      <c r="ACS126" s="4"/>
      <c r="ACT126" s="4"/>
      <c r="ACU126" s="4"/>
      <c r="ACV126" s="4"/>
      <c r="ACW126" s="4"/>
      <c r="ACX126" s="4"/>
      <c r="ACY126" s="4"/>
      <c r="ACZ126" s="4"/>
      <c r="ADA126" s="4"/>
      <c r="ADB126" s="4"/>
      <c r="ADC126" s="4"/>
      <c r="ADD126" s="4"/>
      <c r="ADE126" s="4"/>
      <c r="ADF126" s="4"/>
      <c r="ADG126" s="4"/>
      <c r="ADH126" s="4"/>
      <c r="ADI126" s="4"/>
      <c r="ADJ126" s="4"/>
      <c r="ADK126" s="4"/>
      <c r="ADL126" s="4"/>
      <c r="ADM126" s="4"/>
      <c r="ADN126" s="4"/>
      <c r="ADO126" s="4"/>
      <c r="ADP126" s="4"/>
      <c r="ADQ126" s="4"/>
      <c r="ADR126" s="4"/>
      <c r="ADS126" s="4"/>
      <c r="ADT126" s="4"/>
      <c r="ADU126" s="4"/>
      <c r="ADV126" s="4"/>
      <c r="ADW126" s="4"/>
      <c r="ADX126" s="4"/>
      <c r="ADY126" s="4"/>
      <c r="ADZ126" s="4"/>
      <c r="AEA126" s="4"/>
      <c r="AEB126" s="4"/>
      <c r="AEC126" s="4"/>
      <c r="AED126" s="4"/>
      <c r="AEE126" s="4"/>
      <c r="AEF126" s="4"/>
      <c r="AEG126" s="4"/>
      <c r="AEH126" s="4"/>
      <c r="AEI126" s="4"/>
      <c r="AEJ126" s="4"/>
      <c r="AEK126" s="4"/>
      <c r="AEL126" s="4"/>
      <c r="AEM126" s="4"/>
      <c r="AEN126" s="4"/>
      <c r="AEO126" s="4"/>
      <c r="AEP126" s="4"/>
      <c r="AEQ126" s="4"/>
      <c r="AER126" s="4"/>
      <c r="AES126" s="4"/>
      <c r="AET126" s="4"/>
      <c r="AEU126" s="4"/>
      <c r="AEV126" s="4"/>
      <c r="AEW126" s="4"/>
      <c r="AEX126" s="4"/>
      <c r="AEY126" s="4"/>
      <c r="AEZ126" s="4"/>
      <c r="AFA126" s="4"/>
      <c r="AFB126" s="4"/>
      <c r="AFC126" s="4"/>
      <c r="AFD126" s="4"/>
      <c r="AFE126" s="4"/>
      <c r="AFF126" s="4"/>
      <c r="AFG126" s="4"/>
      <c r="AFH126" s="4"/>
      <c r="AFI126" s="4"/>
      <c r="AFJ126" s="4"/>
      <c r="AFK126" s="4"/>
      <c r="AFL126" s="4"/>
      <c r="AFM126" s="4"/>
      <c r="AFN126" s="4"/>
      <c r="AFO126" s="4"/>
      <c r="AFP126" s="4"/>
      <c r="AFQ126" s="4"/>
      <c r="AFR126" s="4"/>
      <c r="AFS126" s="4"/>
      <c r="AFT126" s="4"/>
      <c r="AFU126" s="4"/>
      <c r="AFV126" s="4"/>
      <c r="AFW126" s="4"/>
      <c r="AFX126" s="4"/>
      <c r="AFY126" s="4"/>
      <c r="AFZ126" s="4"/>
      <c r="AGA126" s="4"/>
      <c r="AGB126" s="4"/>
      <c r="AGC126" s="4"/>
      <c r="AGD126" s="4"/>
      <c r="AGE126" s="4"/>
      <c r="AGF126" s="4"/>
      <c r="AGG126" s="4"/>
      <c r="AGH126" s="4"/>
      <c r="AGI126" s="4"/>
      <c r="AGJ126" s="4"/>
      <c r="AGK126" s="4"/>
      <c r="AGL126" s="4"/>
      <c r="AGM126" s="4"/>
      <c r="AGN126" s="4"/>
      <c r="AGO126" s="4"/>
      <c r="AGP126" s="4"/>
      <c r="AGQ126" s="4"/>
      <c r="AGR126" s="4"/>
      <c r="AGS126" s="4"/>
      <c r="AGT126" s="4"/>
      <c r="AGU126" s="4"/>
      <c r="AGV126" s="4"/>
      <c r="AGW126" s="4"/>
      <c r="AGX126" s="4"/>
      <c r="AGY126" s="4"/>
      <c r="AGZ126" s="4"/>
      <c r="AHA126" s="4"/>
      <c r="AHB126" s="4"/>
      <c r="AHC126" s="4"/>
      <c r="AHD126" s="4"/>
      <c r="AHE126" s="4"/>
      <c r="AHF126" s="4"/>
      <c r="AHG126" s="4"/>
      <c r="AHH126" s="4"/>
      <c r="AHI126" s="4"/>
      <c r="AHJ126" s="4"/>
      <c r="AHK126" s="4"/>
      <c r="AHL126" s="4"/>
      <c r="AHM126" s="4"/>
      <c r="AHN126" s="4"/>
      <c r="AHO126" s="4"/>
      <c r="AHP126" s="4"/>
      <c r="AHQ126" s="4"/>
      <c r="AHR126" s="4"/>
      <c r="AHS126" s="4"/>
      <c r="AHT126" s="4"/>
      <c r="AHU126" s="4"/>
      <c r="AHV126" s="4"/>
      <c r="AHW126" s="4"/>
      <c r="AHX126" s="4"/>
      <c r="AHY126" s="4"/>
      <c r="AHZ126" s="4"/>
      <c r="AIA126" s="4"/>
      <c r="AIB126" s="4"/>
      <c r="AIC126" s="4"/>
      <c r="AID126" s="4"/>
      <c r="AIE126" s="4"/>
      <c r="AIF126" s="4"/>
      <c r="AIG126" s="4"/>
      <c r="AIH126" s="4"/>
      <c r="AII126" s="4"/>
      <c r="AIJ126" s="4"/>
      <c r="AIK126" s="4"/>
      <c r="AIL126" s="4"/>
      <c r="AIM126" s="4"/>
      <c r="AIN126" s="4"/>
      <c r="AIO126" s="4"/>
      <c r="AIP126" s="4"/>
      <c r="AIQ126" s="4"/>
      <c r="AIR126" s="4"/>
      <c r="AIS126" s="4"/>
      <c r="AIT126" s="4"/>
      <c r="AIU126" s="4"/>
      <c r="AIV126" s="4"/>
      <c r="AIW126" s="4"/>
      <c r="AIX126" s="4"/>
      <c r="AIY126" s="4"/>
      <c r="AIZ126" s="4"/>
      <c r="AJA126" s="4"/>
      <c r="AJB126" s="4"/>
      <c r="AJC126" s="4"/>
      <c r="AJD126" s="4"/>
      <c r="AJE126" s="4"/>
      <c r="AJF126" s="4"/>
      <c r="AJG126" s="4"/>
      <c r="AJH126" s="4"/>
      <c r="AJI126" s="4"/>
      <c r="AJJ126" s="4"/>
      <c r="AJK126" s="4"/>
      <c r="AJL126" s="4"/>
      <c r="AJM126" s="4"/>
      <c r="AJN126" s="4"/>
      <c r="AJO126" s="4"/>
      <c r="AJP126" s="4"/>
      <c r="AJQ126" s="4"/>
      <c r="AJR126" s="4"/>
      <c r="AJS126" s="4"/>
      <c r="AJT126" s="4"/>
      <c r="AJU126" s="4"/>
      <c r="AJV126" s="4"/>
      <c r="AJW126" s="4"/>
      <c r="AJX126" s="4"/>
      <c r="AJY126" s="4"/>
      <c r="AJZ126" s="4"/>
      <c r="AKA126" s="4"/>
      <c r="AKB126" s="4"/>
      <c r="AKC126" s="4"/>
      <c r="AKD126" s="4"/>
      <c r="AKE126" s="4"/>
      <c r="AKF126" s="4"/>
      <c r="AKG126" s="4"/>
      <c r="AKH126" s="4"/>
      <c r="AKI126" s="4"/>
      <c r="AKJ126" s="4"/>
      <c r="AKK126" s="4"/>
      <c r="AKL126" s="4"/>
      <c r="AKM126" s="4"/>
      <c r="AKN126" s="4"/>
      <c r="AKO126" s="4"/>
      <c r="AKP126" s="4"/>
      <c r="AKQ126" s="4"/>
      <c r="AKR126" s="4"/>
      <c r="AKS126" s="4"/>
      <c r="AKT126" s="4"/>
      <c r="AKU126" s="4"/>
      <c r="AKV126" s="4"/>
      <c r="AKW126" s="4"/>
      <c r="AKX126" s="4"/>
      <c r="AKY126" s="4"/>
      <c r="AKZ126" s="4"/>
      <c r="ALA126" s="4"/>
      <c r="ALB126" s="4"/>
      <c r="ALC126" s="4"/>
      <c r="ALD126" s="4"/>
      <c r="ALE126" s="4"/>
      <c r="ALF126" s="4"/>
      <c r="ALG126" s="4"/>
      <c r="ALH126" s="4"/>
      <c r="ALI126" s="4"/>
      <c r="ALJ126" s="4"/>
      <c r="ALK126" s="4"/>
      <c r="ALL126" s="4"/>
      <c r="ALM126" s="4"/>
      <c r="ALN126" s="4"/>
      <c r="ALO126" s="4"/>
      <c r="ALP126" s="4"/>
      <c r="ALQ126" s="4"/>
      <c r="ALR126" s="4"/>
      <c r="ALS126" s="4"/>
      <c r="ALT126" s="4"/>
      <c r="ALU126" s="4"/>
      <c r="ALV126" s="4"/>
      <c r="ALW126" s="4"/>
      <c r="ALX126" s="4"/>
      <c r="ALY126" s="4"/>
      <c r="ALZ126" s="4"/>
      <c r="AMA126" s="4"/>
      <c r="AMB126" s="4"/>
      <c r="AMC126" s="4"/>
      <c r="AMD126" s="4"/>
      <c r="AME126" s="4"/>
      <c r="AMF126" s="4"/>
      <c r="AMG126" s="4"/>
      <c r="AMH126" s="4"/>
      <c r="AMI126" s="4"/>
      <c r="AMJ126" s="4"/>
    </row>
    <row r="127" spans="1:1024" ht="17" customHeight="1">
      <c r="A127" s="20" t="s">
        <v>1385</v>
      </c>
      <c r="B127" s="3">
        <f t="shared" si="1"/>
        <v>268.60000000000002</v>
      </c>
      <c r="C127" s="3">
        <f>SUM(0)</f>
        <v>0</v>
      </c>
      <c r="D127" s="3">
        <f>SUM(53.6)</f>
        <v>53.6</v>
      </c>
      <c r="E127" s="3">
        <f>SUM(30+50+52+83)</f>
        <v>215</v>
      </c>
      <c r="G127" s="4"/>
    </row>
    <row r="128" spans="1:1024" s="4" customFormat="1" ht="17" customHeight="1">
      <c r="A128" s="19" t="s">
        <v>1335</v>
      </c>
      <c r="B128" s="3">
        <f t="shared" si="1"/>
        <v>268</v>
      </c>
      <c r="C128" s="3">
        <f>SUM(32+42+50+64+80)</f>
        <v>268</v>
      </c>
      <c r="D128" s="3"/>
      <c r="E128" s="3">
        <v>0</v>
      </c>
      <c r="G128" s="3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1:1024" ht="17" customHeight="1">
      <c r="A129" s="21" t="s">
        <v>1320</v>
      </c>
      <c r="B129" s="3">
        <f t="shared" si="1"/>
        <v>267.60000000000002</v>
      </c>
      <c r="C129" s="3">
        <f>SUM(54+53.6+50+80)</f>
        <v>237.6</v>
      </c>
      <c r="D129" s="3">
        <f>SUM(30)</f>
        <v>30</v>
      </c>
      <c r="E129" s="3">
        <v>0</v>
      </c>
    </row>
    <row r="130" spans="1:1024" s="4" customFormat="1" ht="17" customHeight="1">
      <c r="A130" s="19" t="s">
        <v>1336</v>
      </c>
      <c r="B130" s="3">
        <f t="shared" ref="B130:B193" si="3">SUM(C130:V130)</f>
        <v>260</v>
      </c>
      <c r="C130" s="3">
        <f>SUM(100+160)</f>
        <v>260</v>
      </c>
      <c r="D130" s="3"/>
      <c r="E130" s="3">
        <v>0</v>
      </c>
      <c r="G130" s="3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1:1024" s="4" customFormat="1" ht="17" customHeight="1">
      <c r="A131" s="21" t="s">
        <v>1121</v>
      </c>
      <c r="B131" s="3">
        <f t="shared" si="3"/>
        <v>254</v>
      </c>
      <c r="C131" s="3">
        <f>SUM(35)</f>
        <v>35</v>
      </c>
      <c r="D131" s="3">
        <v>0</v>
      </c>
      <c r="E131" s="3">
        <v>0</v>
      </c>
      <c r="F131" s="4">
        <f>SUM(67)</f>
        <v>67</v>
      </c>
      <c r="G131" s="4">
        <f>SUM(39+62+51)</f>
        <v>152</v>
      </c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1:1024" ht="17" customHeight="1">
      <c r="A132" s="21" t="s">
        <v>1204</v>
      </c>
      <c r="B132" s="3">
        <f t="shared" si="3"/>
        <v>252.9</v>
      </c>
      <c r="C132" s="3">
        <f>SUM(54+80)</f>
        <v>134</v>
      </c>
      <c r="D132" s="3">
        <f>SUM(52.5)</f>
        <v>52.5</v>
      </c>
      <c r="E132" s="3">
        <f>SUM(33.6+32.8)</f>
        <v>66.400000000000006</v>
      </c>
    </row>
    <row r="133" spans="1:1024" ht="17" customHeight="1">
      <c r="A133" s="21" t="s">
        <v>1305</v>
      </c>
      <c r="B133" s="3">
        <f t="shared" si="3"/>
        <v>250</v>
      </c>
      <c r="C133" s="3">
        <f>SUM(32)</f>
        <v>32</v>
      </c>
      <c r="D133" s="3">
        <f>SUM(49+50+30)</f>
        <v>129</v>
      </c>
      <c r="E133" s="3">
        <f>SUM(53)</f>
        <v>53</v>
      </c>
      <c r="F133" s="4">
        <f>SUM(36)</f>
        <v>36</v>
      </c>
    </row>
    <row r="134" spans="1:1024" s="4" customFormat="1" ht="17" customHeight="1">
      <c r="A134" s="21" t="s">
        <v>1112</v>
      </c>
      <c r="B134" s="3">
        <f t="shared" si="3"/>
        <v>243</v>
      </c>
      <c r="C134" s="3">
        <f>SUM(0)</f>
        <v>0</v>
      </c>
      <c r="D134" s="3">
        <v>0</v>
      </c>
      <c r="E134" s="3">
        <f>SUM(34)</f>
        <v>34</v>
      </c>
      <c r="F134" s="4">
        <f>SUM(39+38+59)</f>
        <v>136</v>
      </c>
      <c r="G134" s="4">
        <f>SUM(34+39)</f>
        <v>73</v>
      </c>
    </row>
    <row r="135" spans="1:1024" s="4" customFormat="1" ht="17" customHeight="1">
      <c r="A135" s="21" t="s">
        <v>1326</v>
      </c>
      <c r="B135" s="3">
        <f t="shared" si="3"/>
        <v>242</v>
      </c>
      <c r="C135" s="3">
        <f>SUM(50+32+48+82)</f>
        <v>212</v>
      </c>
      <c r="D135" s="3">
        <f>SUM(30)</f>
        <v>30</v>
      </c>
      <c r="E135" s="3">
        <v>0</v>
      </c>
      <c r="G135" s="3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1:1024" s="4" customFormat="1" ht="17" customHeight="1">
      <c r="A136" s="21" t="s">
        <v>1113</v>
      </c>
      <c r="B136" s="3">
        <f t="shared" si="3"/>
        <v>241.5</v>
      </c>
      <c r="C136" s="3">
        <f>SUM(0)</f>
        <v>0</v>
      </c>
      <c r="D136" s="3">
        <v>0</v>
      </c>
      <c r="E136" s="3">
        <v>0</v>
      </c>
      <c r="G136" s="4">
        <f>SUM(80+67)</f>
        <v>147</v>
      </c>
      <c r="H136" s="4">
        <f>SUM(42.5+52)</f>
        <v>94.5</v>
      </c>
    </row>
    <row r="137" spans="1:1024" s="4" customFormat="1" ht="17" customHeight="1">
      <c r="A137" s="19" t="s">
        <v>1316</v>
      </c>
      <c r="B137" s="3">
        <f t="shared" si="3"/>
        <v>240</v>
      </c>
      <c r="C137" s="3">
        <f>SUM(46+54+50+50)</f>
        <v>200</v>
      </c>
      <c r="D137" s="3">
        <f>SUM(40)</f>
        <v>40</v>
      </c>
      <c r="E137" s="3">
        <v>0</v>
      </c>
      <c r="G137" s="3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1:1024" ht="17" customHeight="1">
      <c r="A138" s="19" t="s">
        <v>1355</v>
      </c>
      <c r="B138" s="3">
        <f t="shared" si="3"/>
        <v>240</v>
      </c>
      <c r="C138" s="3">
        <f>SUM(80+80+80)</f>
        <v>240</v>
      </c>
      <c r="E138" s="3">
        <v>0</v>
      </c>
    </row>
    <row r="139" spans="1:1024" ht="17" customHeight="1">
      <c r="A139" s="19" t="s">
        <v>1356</v>
      </c>
      <c r="B139" s="3">
        <f t="shared" si="3"/>
        <v>240</v>
      </c>
      <c r="C139" s="3">
        <f>SUM(80+80+80)</f>
        <v>240</v>
      </c>
      <c r="E139" s="3">
        <v>0</v>
      </c>
    </row>
    <row r="140" spans="1:1024" s="4" customFormat="1" ht="17" customHeight="1">
      <c r="A140" s="21" t="s">
        <v>1357</v>
      </c>
      <c r="B140" s="3">
        <f t="shared" si="3"/>
        <v>240</v>
      </c>
      <c r="C140" s="3">
        <f>SUM(80+80+80)</f>
        <v>240</v>
      </c>
      <c r="D140" s="3"/>
      <c r="E140" s="3">
        <v>0</v>
      </c>
      <c r="G140" s="3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</row>
    <row r="141" spans="1:1024" ht="17" customHeight="1">
      <c r="A141" s="19" t="s">
        <v>1114</v>
      </c>
      <c r="B141" s="3">
        <f t="shared" si="3"/>
        <v>239</v>
      </c>
      <c r="C141" s="3">
        <f>SUM(0)</f>
        <v>0</v>
      </c>
      <c r="D141" s="3">
        <v>0</v>
      </c>
      <c r="E141" s="3">
        <v>0</v>
      </c>
      <c r="G141" s="4"/>
      <c r="L141" s="4">
        <v>39</v>
      </c>
      <c r="M141" s="4">
        <v>30</v>
      </c>
      <c r="N141" s="4">
        <v>109</v>
      </c>
      <c r="P141" s="4">
        <v>31</v>
      </c>
      <c r="S141" s="4">
        <v>30</v>
      </c>
      <c r="IZ141" s="4"/>
      <c r="JA141" s="4"/>
      <c r="JB141" s="4"/>
      <c r="JC141" s="4"/>
      <c r="JD141" s="4"/>
      <c r="JE141" s="4"/>
      <c r="JF141" s="4"/>
      <c r="JG141" s="4"/>
      <c r="JH141" s="4"/>
      <c r="JI141" s="4"/>
      <c r="JJ141" s="4"/>
      <c r="JK141" s="4"/>
      <c r="JL141" s="4"/>
      <c r="JM141" s="4"/>
      <c r="JN141" s="4"/>
      <c r="JO141" s="4"/>
      <c r="JP141" s="4"/>
      <c r="JQ141" s="4"/>
      <c r="JR141" s="4"/>
      <c r="JS141" s="4"/>
      <c r="JT141" s="4"/>
      <c r="JU141" s="4"/>
      <c r="JV141" s="4"/>
      <c r="JW141" s="4"/>
      <c r="JX141" s="4"/>
      <c r="JY141" s="4"/>
      <c r="JZ141" s="4"/>
      <c r="KA141" s="4"/>
      <c r="KB141" s="4"/>
      <c r="KC141" s="4"/>
      <c r="KD141" s="4"/>
      <c r="KE141" s="4"/>
      <c r="KF141" s="4"/>
      <c r="KG141" s="4"/>
      <c r="KH141" s="4"/>
      <c r="KI141" s="4"/>
      <c r="KJ141" s="4"/>
      <c r="KK141" s="4"/>
      <c r="KL141" s="4"/>
      <c r="KM141" s="4"/>
      <c r="KN141" s="4"/>
      <c r="KO141" s="4"/>
      <c r="KP141" s="4"/>
      <c r="KQ141" s="4"/>
      <c r="KR141" s="4"/>
      <c r="KS141" s="4"/>
      <c r="KT141" s="4"/>
      <c r="KU141" s="4"/>
      <c r="KV141" s="4"/>
      <c r="KW141" s="4"/>
      <c r="KX141" s="4"/>
      <c r="KY141" s="4"/>
      <c r="KZ141" s="4"/>
      <c r="LA141" s="4"/>
      <c r="LB141" s="4"/>
      <c r="LC141" s="4"/>
      <c r="LD141" s="4"/>
      <c r="LE141" s="4"/>
      <c r="LF141" s="4"/>
      <c r="LG141" s="4"/>
      <c r="LH141" s="4"/>
      <c r="LI141" s="4"/>
      <c r="LJ141" s="4"/>
      <c r="LK141" s="4"/>
      <c r="LL141" s="4"/>
      <c r="LM141" s="4"/>
      <c r="LN141" s="4"/>
      <c r="LO141" s="4"/>
      <c r="LP141" s="4"/>
      <c r="LQ141" s="4"/>
      <c r="LR141" s="4"/>
      <c r="LS141" s="4"/>
      <c r="LT141" s="4"/>
      <c r="LU141" s="4"/>
      <c r="LV141" s="4"/>
      <c r="LW141" s="4"/>
      <c r="LX141" s="4"/>
      <c r="LY141" s="4"/>
      <c r="LZ141" s="4"/>
      <c r="MA141" s="4"/>
      <c r="MB141" s="4"/>
      <c r="MC141" s="4"/>
      <c r="MD141" s="4"/>
      <c r="ME141" s="4"/>
      <c r="MF141" s="4"/>
      <c r="MG141" s="4"/>
      <c r="MH141" s="4"/>
      <c r="MI141" s="4"/>
      <c r="MJ141" s="4"/>
      <c r="MK141" s="4"/>
      <c r="ML141" s="4"/>
      <c r="MM141" s="4"/>
      <c r="MN141" s="4"/>
      <c r="MO141" s="4"/>
      <c r="MP141" s="4"/>
      <c r="MQ141" s="4"/>
      <c r="MR141" s="4"/>
      <c r="MS141" s="4"/>
      <c r="MT141" s="4"/>
      <c r="MU141" s="4"/>
      <c r="MV141" s="4"/>
      <c r="MW141" s="4"/>
      <c r="MX141" s="4"/>
      <c r="MY141" s="4"/>
      <c r="MZ141" s="4"/>
      <c r="NA141" s="4"/>
      <c r="NB141" s="4"/>
      <c r="NC141" s="4"/>
      <c r="ND141" s="4"/>
      <c r="NE141" s="4"/>
      <c r="NF141" s="4"/>
      <c r="NG141" s="4"/>
      <c r="NH141" s="4"/>
      <c r="NI141" s="4"/>
      <c r="NJ141" s="4"/>
      <c r="NK141" s="4"/>
      <c r="NL141" s="4"/>
      <c r="NM141" s="4"/>
      <c r="NN141" s="4"/>
      <c r="NO141" s="4"/>
      <c r="NP141" s="4"/>
      <c r="NQ141" s="4"/>
      <c r="NR141" s="4"/>
      <c r="NS141" s="4"/>
      <c r="NT141" s="4"/>
      <c r="NU141" s="4"/>
      <c r="NV141" s="4"/>
      <c r="NW141" s="4"/>
      <c r="NX141" s="4"/>
      <c r="NY141" s="4"/>
      <c r="NZ141" s="4"/>
      <c r="OA141" s="4"/>
      <c r="OB141" s="4"/>
      <c r="OC141" s="4"/>
      <c r="OD141" s="4"/>
      <c r="OE141" s="4"/>
      <c r="OF141" s="4"/>
      <c r="OG141" s="4"/>
      <c r="OH141" s="4"/>
      <c r="OI141" s="4"/>
      <c r="OJ141" s="4"/>
      <c r="OK141" s="4"/>
      <c r="OL141" s="4"/>
      <c r="OM141" s="4"/>
      <c r="ON141" s="4"/>
      <c r="OO141" s="4"/>
      <c r="OP141" s="4"/>
      <c r="OQ141" s="4"/>
      <c r="OR141" s="4"/>
      <c r="OS141" s="4"/>
      <c r="OT141" s="4"/>
      <c r="OU141" s="4"/>
      <c r="OV141" s="4"/>
      <c r="OW141" s="4"/>
      <c r="OX141" s="4"/>
      <c r="OY141" s="4"/>
      <c r="OZ141" s="4"/>
      <c r="PA141" s="4"/>
      <c r="PB141" s="4"/>
      <c r="PC141" s="4"/>
      <c r="PD141" s="4"/>
      <c r="PE141" s="4"/>
      <c r="PF141" s="4"/>
      <c r="PG141" s="4"/>
      <c r="PH141" s="4"/>
      <c r="PI141" s="4"/>
      <c r="PJ141" s="4"/>
      <c r="PK141" s="4"/>
      <c r="PL141" s="4"/>
      <c r="PM141" s="4"/>
      <c r="PN141" s="4"/>
      <c r="PO141" s="4"/>
      <c r="PP141" s="4"/>
      <c r="PQ141" s="4"/>
      <c r="PR141" s="4"/>
      <c r="PS141" s="4"/>
      <c r="PT141" s="4"/>
      <c r="PU141" s="4"/>
      <c r="PV141" s="4"/>
      <c r="PW141" s="4"/>
      <c r="PX141" s="4"/>
      <c r="PY141" s="4"/>
      <c r="PZ141" s="4"/>
      <c r="QA141" s="4"/>
      <c r="QB141" s="4"/>
      <c r="QC141" s="4"/>
      <c r="QD141" s="4"/>
      <c r="QE141" s="4"/>
      <c r="QF141" s="4"/>
      <c r="QG141" s="4"/>
      <c r="QH141" s="4"/>
      <c r="QI141" s="4"/>
      <c r="QJ141" s="4"/>
      <c r="QK141" s="4"/>
      <c r="QL141" s="4"/>
      <c r="QM141" s="4"/>
      <c r="QN141" s="4"/>
      <c r="QO141" s="4"/>
      <c r="QP141" s="4"/>
      <c r="QQ141" s="4"/>
      <c r="QR141" s="4"/>
      <c r="QS141" s="4"/>
      <c r="QT141" s="4"/>
      <c r="QU141" s="4"/>
      <c r="QV141" s="4"/>
      <c r="QW141" s="4"/>
      <c r="QX141" s="4"/>
      <c r="QY141" s="4"/>
      <c r="QZ141" s="4"/>
      <c r="RA141" s="4"/>
      <c r="RB141" s="4"/>
      <c r="RC141" s="4"/>
      <c r="RD141" s="4"/>
      <c r="RE141" s="4"/>
      <c r="RF141" s="4"/>
      <c r="RG141" s="4"/>
      <c r="RH141" s="4"/>
      <c r="RI141" s="4"/>
      <c r="RJ141" s="4"/>
      <c r="RK141" s="4"/>
      <c r="RL141" s="4"/>
      <c r="RM141" s="4"/>
      <c r="RN141" s="4"/>
      <c r="RO141" s="4"/>
      <c r="RP141" s="4"/>
      <c r="RQ141" s="4"/>
      <c r="RR141" s="4"/>
      <c r="RS141" s="4"/>
      <c r="RT141" s="4"/>
      <c r="RU141" s="4"/>
      <c r="RV141" s="4"/>
      <c r="RW141" s="4"/>
      <c r="RX141" s="4"/>
      <c r="RY141" s="4"/>
      <c r="RZ141" s="4"/>
      <c r="SA141" s="4"/>
      <c r="SB141" s="4"/>
      <c r="SC141" s="4"/>
      <c r="SD141" s="4"/>
      <c r="SE141" s="4"/>
      <c r="SF141" s="4"/>
      <c r="SG141" s="4"/>
      <c r="SH141" s="4"/>
      <c r="SI141" s="4"/>
      <c r="SJ141" s="4"/>
      <c r="SK141" s="4"/>
      <c r="SL141" s="4"/>
      <c r="SM141" s="4"/>
      <c r="SN141" s="4"/>
      <c r="SO141" s="4"/>
      <c r="SP141" s="4"/>
      <c r="SQ141" s="4"/>
      <c r="SR141" s="4"/>
      <c r="SS141" s="4"/>
      <c r="ST141" s="4"/>
      <c r="SU141" s="4"/>
      <c r="SV141" s="4"/>
      <c r="SW141" s="4"/>
      <c r="SX141" s="4"/>
      <c r="SY141" s="4"/>
      <c r="SZ141" s="4"/>
      <c r="TA141" s="4"/>
      <c r="TB141" s="4"/>
      <c r="TC141" s="4"/>
      <c r="TD141" s="4"/>
      <c r="TE141" s="4"/>
      <c r="TF141" s="4"/>
      <c r="TG141" s="4"/>
      <c r="TH141" s="4"/>
      <c r="TI141" s="4"/>
      <c r="TJ141" s="4"/>
      <c r="TK141" s="4"/>
      <c r="TL141" s="4"/>
      <c r="TM141" s="4"/>
      <c r="TN141" s="4"/>
      <c r="TO141" s="4"/>
      <c r="TP141" s="4"/>
      <c r="TQ141" s="4"/>
      <c r="TR141" s="4"/>
      <c r="TS141" s="4"/>
      <c r="TT141" s="4"/>
      <c r="TU141" s="4"/>
      <c r="TV141" s="4"/>
      <c r="TW141" s="4"/>
      <c r="TX141" s="4"/>
      <c r="TY141" s="4"/>
      <c r="TZ141" s="4"/>
      <c r="UA141" s="4"/>
      <c r="UB141" s="4"/>
      <c r="UC141" s="4"/>
      <c r="UD141" s="4"/>
      <c r="UE141" s="4"/>
      <c r="UF141" s="4"/>
      <c r="UG141" s="4"/>
      <c r="UH141" s="4"/>
      <c r="UI141" s="4"/>
      <c r="UJ141" s="4"/>
      <c r="UK141" s="4"/>
      <c r="UL141" s="4"/>
      <c r="UM141" s="4"/>
      <c r="UN141" s="4"/>
      <c r="UO141" s="4"/>
      <c r="UP141" s="4"/>
      <c r="UQ141" s="4"/>
      <c r="UR141" s="4"/>
      <c r="US141" s="4"/>
      <c r="UT141" s="4"/>
      <c r="UU141" s="4"/>
      <c r="UV141" s="4"/>
      <c r="UW141" s="4"/>
      <c r="UX141" s="4"/>
      <c r="UY141" s="4"/>
      <c r="UZ141" s="4"/>
      <c r="VA141" s="4"/>
      <c r="VB141" s="4"/>
      <c r="VC141" s="4"/>
      <c r="VD141" s="4"/>
      <c r="VE141" s="4"/>
      <c r="VF141" s="4"/>
      <c r="VG141" s="4"/>
      <c r="VH141" s="4"/>
      <c r="VI141" s="4"/>
      <c r="VJ141" s="4"/>
      <c r="VK141" s="4"/>
      <c r="VL141" s="4"/>
      <c r="VM141" s="4"/>
      <c r="VN141" s="4"/>
      <c r="VO141" s="4"/>
      <c r="VP141" s="4"/>
      <c r="VQ141" s="4"/>
      <c r="VR141" s="4"/>
      <c r="VS141" s="4"/>
      <c r="VT141" s="4"/>
      <c r="VU141" s="4"/>
      <c r="VV141" s="4"/>
      <c r="VW141" s="4"/>
      <c r="VX141" s="4"/>
      <c r="VY141" s="4"/>
      <c r="VZ141" s="4"/>
      <c r="WA141" s="4"/>
      <c r="WB141" s="4"/>
      <c r="WC141" s="4"/>
      <c r="WD141" s="4"/>
      <c r="WE141" s="4"/>
      <c r="WF141" s="4"/>
      <c r="WG141" s="4"/>
      <c r="WH141" s="4"/>
      <c r="WI141" s="4"/>
      <c r="WJ141" s="4"/>
      <c r="WK141" s="4"/>
      <c r="WL141" s="4"/>
      <c r="WM141" s="4"/>
      <c r="WN141" s="4"/>
      <c r="WO141" s="4"/>
      <c r="WP141" s="4"/>
      <c r="WQ141" s="4"/>
      <c r="WR141" s="4"/>
      <c r="WS141" s="4"/>
      <c r="WT141" s="4"/>
      <c r="WU141" s="4"/>
      <c r="WV141" s="4"/>
      <c r="WW141" s="4"/>
      <c r="WX141" s="4"/>
      <c r="WY141" s="4"/>
      <c r="WZ141" s="4"/>
      <c r="XA141" s="4"/>
      <c r="XB141" s="4"/>
      <c r="XC141" s="4"/>
      <c r="XD141" s="4"/>
      <c r="XE141" s="4"/>
      <c r="XF141" s="4"/>
      <c r="XG141" s="4"/>
      <c r="XH141" s="4"/>
      <c r="XI141" s="4"/>
      <c r="XJ141" s="4"/>
      <c r="XK141" s="4"/>
      <c r="XL141" s="4"/>
      <c r="XM141" s="4"/>
      <c r="XN141" s="4"/>
      <c r="XO141" s="4"/>
      <c r="XP141" s="4"/>
      <c r="XQ141" s="4"/>
      <c r="XR141" s="4"/>
      <c r="XS141" s="4"/>
      <c r="XT141" s="4"/>
      <c r="XU141" s="4"/>
      <c r="XV141" s="4"/>
      <c r="XW141" s="4"/>
      <c r="XX141" s="4"/>
      <c r="XY141" s="4"/>
      <c r="XZ141" s="4"/>
      <c r="YA141" s="4"/>
      <c r="YB141" s="4"/>
      <c r="YC141" s="4"/>
      <c r="YD141" s="4"/>
      <c r="YE141" s="4"/>
      <c r="YF141" s="4"/>
      <c r="YG141" s="4"/>
      <c r="YH141" s="4"/>
      <c r="YI141" s="4"/>
      <c r="YJ141" s="4"/>
      <c r="YK141" s="4"/>
      <c r="YL141" s="4"/>
      <c r="YM141" s="4"/>
      <c r="YN141" s="4"/>
      <c r="YO141" s="4"/>
      <c r="YP141" s="4"/>
      <c r="YQ141" s="4"/>
      <c r="YR141" s="4"/>
      <c r="YS141" s="4"/>
      <c r="YT141" s="4"/>
      <c r="YU141" s="4"/>
      <c r="YV141" s="4"/>
      <c r="YW141" s="4"/>
      <c r="YX141" s="4"/>
      <c r="YY141" s="4"/>
      <c r="YZ141" s="4"/>
      <c r="ZA141" s="4"/>
      <c r="ZB141" s="4"/>
      <c r="ZC141" s="4"/>
      <c r="ZD141" s="4"/>
      <c r="ZE141" s="4"/>
      <c r="ZF141" s="4"/>
      <c r="ZG141" s="4"/>
      <c r="ZH141" s="4"/>
      <c r="ZI141" s="4"/>
      <c r="ZJ141" s="4"/>
      <c r="ZK141" s="4"/>
      <c r="ZL141" s="4"/>
      <c r="ZM141" s="4"/>
      <c r="ZN141" s="4"/>
      <c r="ZO141" s="4"/>
      <c r="ZP141" s="4"/>
      <c r="ZQ141" s="4"/>
      <c r="ZR141" s="4"/>
      <c r="ZS141" s="4"/>
      <c r="ZT141" s="4"/>
      <c r="ZU141" s="4"/>
      <c r="ZV141" s="4"/>
      <c r="ZW141" s="4"/>
      <c r="ZX141" s="4"/>
      <c r="ZY141" s="4"/>
      <c r="ZZ141" s="4"/>
      <c r="AAA141" s="4"/>
      <c r="AAB141" s="4"/>
      <c r="AAC141" s="4"/>
      <c r="AAD141" s="4"/>
      <c r="AAE141" s="4"/>
      <c r="AAF141" s="4"/>
      <c r="AAG141" s="4"/>
      <c r="AAH141" s="4"/>
      <c r="AAI141" s="4"/>
      <c r="AAJ141" s="4"/>
      <c r="AAK141" s="4"/>
      <c r="AAL141" s="4"/>
      <c r="AAM141" s="4"/>
      <c r="AAN141" s="4"/>
      <c r="AAO141" s="4"/>
      <c r="AAP141" s="4"/>
      <c r="AAQ141" s="4"/>
      <c r="AAR141" s="4"/>
      <c r="AAS141" s="4"/>
      <c r="AAT141" s="4"/>
      <c r="AAU141" s="4"/>
      <c r="AAV141" s="4"/>
      <c r="AAW141" s="4"/>
      <c r="AAX141" s="4"/>
      <c r="AAY141" s="4"/>
      <c r="AAZ141" s="4"/>
      <c r="ABA141" s="4"/>
      <c r="ABB141" s="4"/>
      <c r="ABC141" s="4"/>
      <c r="ABD141" s="4"/>
      <c r="ABE141" s="4"/>
      <c r="ABF141" s="4"/>
      <c r="ABG141" s="4"/>
      <c r="ABH141" s="4"/>
      <c r="ABI141" s="4"/>
      <c r="ABJ141" s="4"/>
      <c r="ABK141" s="4"/>
      <c r="ABL141" s="4"/>
      <c r="ABM141" s="4"/>
      <c r="ABN141" s="4"/>
      <c r="ABO141" s="4"/>
      <c r="ABP141" s="4"/>
      <c r="ABQ141" s="4"/>
      <c r="ABR141" s="4"/>
      <c r="ABS141" s="4"/>
      <c r="ABT141" s="4"/>
      <c r="ABU141" s="4"/>
      <c r="ABV141" s="4"/>
      <c r="ABW141" s="4"/>
      <c r="ABX141" s="4"/>
      <c r="ABY141" s="4"/>
      <c r="ABZ141" s="4"/>
      <c r="ACA141" s="4"/>
      <c r="ACB141" s="4"/>
      <c r="ACC141" s="4"/>
      <c r="ACD141" s="4"/>
      <c r="ACE141" s="4"/>
      <c r="ACF141" s="4"/>
      <c r="ACG141" s="4"/>
      <c r="ACH141" s="4"/>
      <c r="ACI141" s="4"/>
      <c r="ACJ141" s="4"/>
      <c r="ACK141" s="4"/>
      <c r="ACL141" s="4"/>
      <c r="ACM141" s="4"/>
      <c r="ACN141" s="4"/>
      <c r="ACO141" s="4"/>
      <c r="ACP141" s="4"/>
      <c r="ACQ141" s="4"/>
      <c r="ACR141" s="4"/>
      <c r="ACS141" s="4"/>
      <c r="ACT141" s="4"/>
      <c r="ACU141" s="4"/>
      <c r="ACV141" s="4"/>
      <c r="ACW141" s="4"/>
      <c r="ACX141" s="4"/>
      <c r="ACY141" s="4"/>
      <c r="ACZ141" s="4"/>
      <c r="ADA141" s="4"/>
      <c r="ADB141" s="4"/>
      <c r="ADC141" s="4"/>
      <c r="ADD141" s="4"/>
      <c r="ADE141" s="4"/>
      <c r="ADF141" s="4"/>
      <c r="ADG141" s="4"/>
      <c r="ADH141" s="4"/>
      <c r="ADI141" s="4"/>
      <c r="ADJ141" s="4"/>
      <c r="ADK141" s="4"/>
      <c r="ADL141" s="4"/>
      <c r="ADM141" s="4"/>
      <c r="ADN141" s="4"/>
      <c r="ADO141" s="4"/>
      <c r="ADP141" s="4"/>
      <c r="ADQ141" s="4"/>
      <c r="ADR141" s="4"/>
      <c r="ADS141" s="4"/>
      <c r="ADT141" s="4"/>
      <c r="ADU141" s="4"/>
      <c r="ADV141" s="4"/>
      <c r="ADW141" s="4"/>
      <c r="ADX141" s="4"/>
      <c r="ADY141" s="4"/>
      <c r="ADZ141" s="4"/>
      <c r="AEA141" s="4"/>
      <c r="AEB141" s="4"/>
      <c r="AEC141" s="4"/>
      <c r="AED141" s="4"/>
      <c r="AEE141" s="4"/>
      <c r="AEF141" s="4"/>
      <c r="AEG141" s="4"/>
      <c r="AEH141" s="4"/>
      <c r="AEI141" s="4"/>
      <c r="AEJ141" s="4"/>
      <c r="AEK141" s="4"/>
      <c r="AEL141" s="4"/>
      <c r="AEM141" s="4"/>
      <c r="AEN141" s="4"/>
      <c r="AEO141" s="4"/>
      <c r="AEP141" s="4"/>
      <c r="AEQ141" s="4"/>
      <c r="AER141" s="4"/>
      <c r="AES141" s="4"/>
      <c r="AET141" s="4"/>
      <c r="AEU141" s="4"/>
      <c r="AEV141" s="4"/>
      <c r="AEW141" s="4"/>
      <c r="AEX141" s="4"/>
      <c r="AEY141" s="4"/>
      <c r="AEZ141" s="4"/>
      <c r="AFA141" s="4"/>
      <c r="AFB141" s="4"/>
      <c r="AFC141" s="4"/>
      <c r="AFD141" s="4"/>
      <c r="AFE141" s="4"/>
      <c r="AFF141" s="4"/>
      <c r="AFG141" s="4"/>
      <c r="AFH141" s="4"/>
      <c r="AFI141" s="4"/>
      <c r="AFJ141" s="4"/>
      <c r="AFK141" s="4"/>
      <c r="AFL141" s="4"/>
      <c r="AFM141" s="4"/>
      <c r="AFN141" s="4"/>
      <c r="AFO141" s="4"/>
      <c r="AFP141" s="4"/>
      <c r="AFQ141" s="4"/>
      <c r="AFR141" s="4"/>
      <c r="AFS141" s="4"/>
      <c r="AFT141" s="4"/>
      <c r="AFU141" s="4"/>
      <c r="AFV141" s="4"/>
      <c r="AFW141" s="4"/>
      <c r="AFX141" s="4"/>
      <c r="AFY141" s="4"/>
      <c r="AFZ141" s="4"/>
      <c r="AGA141" s="4"/>
      <c r="AGB141" s="4"/>
      <c r="AGC141" s="4"/>
      <c r="AGD141" s="4"/>
      <c r="AGE141" s="4"/>
      <c r="AGF141" s="4"/>
      <c r="AGG141" s="4"/>
      <c r="AGH141" s="4"/>
      <c r="AGI141" s="4"/>
      <c r="AGJ141" s="4"/>
      <c r="AGK141" s="4"/>
      <c r="AGL141" s="4"/>
      <c r="AGM141" s="4"/>
      <c r="AGN141" s="4"/>
      <c r="AGO141" s="4"/>
      <c r="AGP141" s="4"/>
      <c r="AGQ141" s="4"/>
      <c r="AGR141" s="4"/>
      <c r="AGS141" s="4"/>
      <c r="AGT141" s="4"/>
      <c r="AGU141" s="4"/>
      <c r="AGV141" s="4"/>
      <c r="AGW141" s="4"/>
      <c r="AGX141" s="4"/>
      <c r="AGY141" s="4"/>
      <c r="AGZ141" s="4"/>
      <c r="AHA141" s="4"/>
      <c r="AHB141" s="4"/>
      <c r="AHC141" s="4"/>
      <c r="AHD141" s="4"/>
      <c r="AHE141" s="4"/>
      <c r="AHF141" s="4"/>
      <c r="AHG141" s="4"/>
      <c r="AHH141" s="4"/>
      <c r="AHI141" s="4"/>
      <c r="AHJ141" s="4"/>
      <c r="AHK141" s="4"/>
      <c r="AHL141" s="4"/>
      <c r="AHM141" s="4"/>
      <c r="AHN141" s="4"/>
      <c r="AHO141" s="4"/>
      <c r="AHP141" s="4"/>
      <c r="AHQ141" s="4"/>
      <c r="AHR141" s="4"/>
      <c r="AHS141" s="4"/>
      <c r="AHT141" s="4"/>
      <c r="AHU141" s="4"/>
      <c r="AHV141" s="4"/>
      <c r="AHW141" s="4"/>
      <c r="AHX141" s="4"/>
      <c r="AHY141" s="4"/>
      <c r="AHZ141" s="4"/>
      <c r="AIA141" s="4"/>
      <c r="AIB141" s="4"/>
      <c r="AIC141" s="4"/>
      <c r="AID141" s="4"/>
      <c r="AIE141" s="4"/>
      <c r="AIF141" s="4"/>
      <c r="AIG141" s="4"/>
      <c r="AIH141" s="4"/>
      <c r="AII141" s="4"/>
      <c r="AIJ141" s="4"/>
      <c r="AIK141" s="4"/>
      <c r="AIL141" s="4"/>
      <c r="AIM141" s="4"/>
      <c r="AIN141" s="4"/>
      <c r="AIO141" s="4"/>
      <c r="AIP141" s="4"/>
      <c r="AIQ141" s="4"/>
      <c r="AIR141" s="4"/>
      <c r="AIS141" s="4"/>
      <c r="AIT141" s="4"/>
      <c r="AIU141" s="4"/>
      <c r="AIV141" s="4"/>
      <c r="AIW141" s="4"/>
      <c r="AIX141" s="4"/>
      <c r="AIY141" s="4"/>
      <c r="AIZ141" s="4"/>
      <c r="AJA141" s="4"/>
      <c r="AJB141" s="4"/>
      <c r="AJC141" s="4"/>
      <c r="AJD141" s="4"/>
      <c r="AJE141" s="4"/>
      <c r="AJF141" s="4"/>
      <c r="AJG141" s="4"/>
      <c r="AJH141" s="4"/>
      <c r="AJI141" s="4"/>
      <c r="AJJ141" s="4"/>
      <c r="AJK141" s="4"/>
      <c r="AJL141" s="4"/>
      <c r="AJM141" s="4"/>
      <c r="AJN141" s="4"/>
      <c r="AJO141" s="4"/>
      <c r="AJP141" s="4"/>
      <c r="AJQ141" s="4"/>
      <c r="AJR141" s="4"/>
      <c r="AJS141" s="4"/>
      <c r="AJT141" s="4"/>
      <c r="AJU141" s="4"/>
      <c r="AJV141" s="4"/>
      <c r="AJW141" s="4"/>
      <c r="AJX141" s="4"/>
      <c r="AJY141" s="4"/>
      <c r="AJZ141" s="4"/>
      <c r="AKA141" s="4"/>
      <c r="AKB141" s="4"/>
      <c r="AKC141" s="4"/>
      <c r="AKD141" s="4"/>
      <c r="AKE141" s="4"/>
      <c r="AKF141" s="4"/>
      <c r="AKG141" s="4"/>
      <c r="AKH141" s="4"/>
      <c r="AKI141" s="4"/>
      <c r="AKJ141" s="4"/>
      <c r="AKK141" s="4"/>
      <c r="AKL141" s="4"/>
      <c r="AKM141" s="4"/>
      <c r="AKN141" s="4"/>
      <c r="AKO141" s="4"/>
      <c r="AKP141" s="4"/>
      <c r="AKQ141" s="4"/>
      <c r="AKR141" s="4"/>
      <c r="AKS141" s="4"/>
      <c r="AKT141" s="4"/>
      <c r="AKU141" s="4"/>
      <c r="AKV141" s="4"/>
      <c r="AKW141" s="4"/>
      <c r="AKX141" s="4"/>
      <c r="AKY141" s="4"/>
      <c r="AKZ141" s="4"/>
      <c r="ALA141" s="4"/>
      <c r="ALB141" s="4"/>
      <c r="ALC141" s="4"/>
      <c r="ALD141" s="4"/>
      <c r="ALE141" s="4"/>
      <c r="ALF141" s="4"/>
      <c r="ALG141" s="4"/>
      <c r="ALH141" s="4"/>
      <c r="ALI141" s="4"/>
      <c r="ALJ141" s="4"/>
      <c r="ALK141" s="4"/>
      <c r="ALL141" s="4"/>
      <c r="ALM141" s="4"/>
      <c r="ALN141" s="4"/>
      <c r="ALO141" s="4"/>
      <c r="ALP141" s="4"/>
      <c r="ALQ141" s="4"/>
      <c r="ALR141" s="4"/>
      <c r="ALS141" s="4"/>
      <c r="ALT141" s="4"/>
      <c r="ALU141" s="4"/>
      <c r="ALV141" s="4"/>
      <c r="ALW141" s="4"/>
      <c r="ALX141" s="4"/>
      <c r="ALY141" s="4"/>
      <c r="ALZ141" s="4"/>
      <c r="AMA141" s="4"/>
      <c r="AMB141" s="4"/>
      <c r="AMC141" s="4"/>
      <c r="AMD141" s="4"/>
      <c r="AME141" s="4"/>
      <c r="AMF141" s="4"/>
      <c r="AMG141" s="4"/>
      <c r="AMH141" s="4"/>
      <c r="AMI141" s="4"/>
      <c r="AMJ141" s="4"/>
    </row>
    <row r="142" spans="1:1024" ht="17" customHeight="1">
      <c r="A142" s="19" t="s">
        <v>1304</v>
      </c>
      <c r="B142" s="3">
        <f t="shared" si="3"/>
        <v>238.6</v>
      </c>
      <c r="C142" s="3">
        <f>SUM(31.6+52+81)</f>
        <v>164.6</v>
      </c>
      <c r="D142" s="3">
        <f>SUM(34+40)</f>
        <v>74</v>
      </c>
      <c r="E142" s="3">
        <v>0</v>
      </c>
    </row>
    <row r="143" spans="1:1024" ht="17" customHeight="1">
      <c r="A143" s="19" t="s">
        <v>1115</v>
      </c>
      <c r="B143" s="3">
        <f t="shared" si="3"/>
        <v>234</v>
      </c>
      <c r="C143" s="3">
        <f>SUM(0)</f>
        <v>0</v>
      </c>
      <c r="D143" s="3">
        <v>0</v>
      </c>
      <c r="E143" s="3">
        <v>0</v>
      </c>
      <c r="G143" s="4"/>
      <c r="L143" s="4">
        <v>94</v>
      </c>
      <c r="M143" s="4">
        <v>140</v>
      </c>
    </row>
    <row r="144" spans="1:1024" ht="17" customHeight="1">
      <c r="A144" s="19" t="s">
        <v>1116</v>
      </c>
      <c r="B144" s="3">
        <f t="shared" si="3"/>
        <v>232.35</v>
      </c>
      <c r="C144" s="3">
        <f>SUM(0)</f>
        <v>0</v>
      </c>
      <c r="D144" s="3">
        <v>0</v>
      </c>
      <c r="E144" s="3">
        <v>0</v>
      </c>
      <c r="G144" s="4"/>
      <c r="I144" s="4">
        <v>62.85</v>
      </c>
      <c r="J144" s="4">
        <v>169.5</v>
      </c>
    </row>
    <row r="145" spans="1:1024" ht="17" customHeight="1">
      <c r="A145" s="22" t="s">
        <v>1118</v>
      </c>
      <c r="B145" s="3">
        <f t="shared" si="3"/>
        <v>226</v>
      </c>
      <c r="C145" s="3">
        <f>SUM(0)</f>
        <v>0</v>
      </c>
      <c r="D145" s="3">
        <v>0</v>
      </c>
      <c r="E145" s="3">
        <f>SUM(67)</f>
        <v>67</v>
      </c>
      <c r="F145" s="4">
        <f>SUM(42+50+67)</f>
        <v>159</v>
      </c>
      <c r="G145" s="4"/>
      <c r="IZ145" s="4"/>
      <c r="JA145" s="4"/>
      <c r="JB145" s="4"/>
      <c r="JC145" s="4"/>
      <c r="JD145" s="4"/>
      <c r="JE145" s="4"/>
      <c r="JF145" s="4"/>
      <c r="JG145" s="4"/>
      <c r="JH145" s="4"/>
      <c r="JI145" s="4"/>
      <c r="JJ145" s="4"/>
      <c r="JK145" s="4"/>
      <c r="JL145" s="4"/>
      <c r="JM145" s="4"/>
      <c r="JN145" s="4"/>
      <c r="JO145" s="4"/>
      <c r="JP145" s="4"/>
      <c r="JQ145" s="4"/>
      <c r="JR145" s="4"/>
      <c r="JS145" s="4"/>
      <c r="JT145" s="4"/>
      <c r="JU145" s="4"/>
      <c r="JV145" s="4"/>
      <c r="JW145" s="4"/>
      <c r="JX145" s="4"/>
      <c r="JY145" s="4"/>
      <c r="JZ145" s="4"/>
      <c r="KA145" s="4"/>
      <c r="KB145" s="4"/>
      <c r="KC145" s="4"/>
      <c r="KD145" s="4"/>
      <c r="KE145" s="4"/>
      <c r="KF145" s="4"/>
      <c r="KG145" s="4"/>
      <c r="KH145" s="4"/>
      <c r="KI145" s="4"/>
      <c r="KJ145" s="4"/>
      <c r="KK145" s="4"/>
      <c r="KL145" s="4"/>
      <c r="KM145" s="4"/>
      <c r="KN145" s="4"/>
      <c r="KO145" s="4"/>
      <c r="KP145" s="4"/>
      <c r="KQ145" s="4"/>
      <c r="KR145" s="4"/>
      <c r="KS145" s="4"/>
      <c r="KT145" s="4"/>
      <c r="KU145" s="4"/>
      <c r="KV145" s="4"/>
      <c r="KW145" s="4"/>
      <c r="KX145" s="4"/>
      <c r="KY145" s="4"/>
      <c r="KZ145" s="4"/>
      <c r="LA145" s="4"/>
      <c r="LB145" s="4"/>
      <c r="LC145" s="4"/>
      <c r="LD145" s="4"/>
      <c r="LE145" s="4"/>
      <c r="LF145" s="4"/>
      <c r="LG145" s="4"/>
      <c r="LH145" s="4"/>
      <c r="LI145" s="4"/>
      <c r="LJ145" s="4"/>
      <c r="LK145" s="4"/>
      <c r="LL145" s="4"/>
      <c r="LM145" s="4"/>
      <c r="LN145" s="4"/>
      <c r="LO145" s="4"/>
      <c r="LP145" s="4"/>
      <c r="LQ145" s="4"/>
      <c r="LR145" s="4"/>
      <c r="LS145" s="4"/>
      <c r="LT145" s="4"/>
      <c r="LU145" s="4"/>
      <c r="LV145" s="4"/>
      <c r="LW145" s="4"/>
      <c r="LX145" s="4"/>
      <c r="LY145" s="4"/>
      <c r="LZ145" s="4"/>
      <c r="MA145" s="4"/>
      <c r="MB145" s="4"/>
      <c r="MC145" s="4"/>
      <c r="MD145" s="4"/>
      <c r="ME145" s="4"/>
      <c r="MF145" s="4"/>
      <c r="MG145" s="4"/>
      <c r="MH145" s="4"/>
      <c r="MI145" s="4"/>
      <c r="MJ145" s="4"/>
      <c r="MK145" s="4"/>
      <c r="ML145" s="4"/>
      <c r="MM145" s="4"/>
      <c r="MN145" s="4"/>
      <c r="MO145" s="4"/>
      <c r="MP145" s="4"/>
      <c r="MQ145" s="4"/>
      <c r="MR145" s="4"/>
      <c r="MS145" s="4"/>
      <c r="MT145" s="4"/>
      <c r="MU145" s="4"/>
      <c r="MV145" s="4"/>
      <c r="MW145" s="4"/>
      <c r="MX145" s="4"/>
      <c r="MY145" s="4"/>
      <c r="MZ145" s="4"/>
      <c r="NA145" s="4"/>
      <c r="NB145" s="4"/>
      <c r="NC145" s="4"/>
      <c r="ND145" s="4"/>
      <c r="NE145" s="4"/>
      <c r="NF145" s="4"/>
      <c r="NG145" s="4"/>
      <c r="NH145" s="4"/>
      <c r="NI145" s="4"/>
      <c r="NJ145" s="4"/>
      <c r="NK145" s="4"/>
      <c r="NL145" s="4"/>
      <c r="NM145" s="4"/>
      <c r="NN145" s="4"/>
      <c r="NO145" s="4"/>
      <c r="NP145" s="4"/>
      <c r="NQ145" s="4"/>
      <c r="NR145" s="4"/>
      <c r="NS145" s="4"/>
      <c r="NT145" s="4"/>
      <c r="NU145" s="4"/>
      <c r="NV145" s="4"/>
      <c r="NW145" s="4"/>
      <c r="NX145" s="4"/>
      <c r="NY145" s="4"/>
      <c r="NZ145" s="4"/>
      <c r="OA145" s="4"/>
      <c r="OB145" s="4"/>
      <c r="OC145" s="4"/>
      <c r="OD145" s="4"/>
      <c r="OE145" s="4"/>
      <c r="OF145" s="4"/>
      <c r="OG145" s="4"/>
      <c r="OH145" s="4"/>
      <c r="OI145" s="4"/>
      <c r="OJ145" s="4"/>
      <c r="OK145" s="4"/>
      <c r="OL145" s="4"/>
      <c r="OM145" s="4"/>
      <c r="ON145" s="4"/>
      <c r="OO145" s="4"/>
      <c r="OP145" s="4"/>
      <c r="OQ145" s="4"/>
      <c r="OR145" s="4"/>
      <c r="OS145" s="4"/>
      <c r="OT145" s="4"/>
      <c r="OU145" s="4"/>
      <c r="OV145" s="4"/>
      <c r="OW145" s="4"/>
      <c r="OX145" s="4"/>
      <c r="OY145" s="4"/>
      <c r="OZ145" s="4"/>
      <c r="PA145" s="4"/>
      <c r="PB145" s="4"/>
      <c r="PC145" s="4"/>
      <c r="PD145" s="4"/>
      <c r="PE145" s="4"/>
      <c r="PF145" s="4"/>
      <c r="PG145" s="4"/>
      <c r="PH145" s="4"/>
      <c r="PI145" s="4"/>
      <c r="PJ145" s="4"/>
      <c r="PK145" s="4"/>
      <c r="PL145" s="4"/>
      <c r="PM145" s="4"/>
      <c r="PN145" s="4"/>
      <c r="PO145" s="4"/>
      <c r="PP145" s="4"/>
      <c r="PQ145" s="4"/>
      <c r="PR145" s="4"/>
      <c r="PS145" s="4"/>
      <c r="PT145" s="4"/>
      <c r="PU145" s="4"/>
      <c r="PV145" s="4"/>
      <c r="PW145" s="4"/>
      <c r="PX145" s="4"/>
      <c r="PY145" s="4"/>
      <c r="PZ145" s="4"/>
      <c r="QA145" s="4"/>
      <c r="QB145" s="4"/>
      <c r="QC145" s="4"/>
      <c r="QD145" s="4"/>
      <c r="QE145" s="4"/>
      <c r="QF145" s="4"/>
      <c r="QG145" s="4"/>
      <c r="QH145" s="4"/>
      <c r="QI145" s="4"/>
      <c r="QJ145" s="4"/>
      <c r="QK145" s="4"/>
      <c r="QL145" s="4"/>
      <c r="QM145" s="4"/>
      <c r="QN145" s="4"/>
      <c r="QO145" s="4"/>
      <c r="QP145" s="4"/>
      <c r="QQ145" s="4"/>
      <c r="QR145" s="4"/>
      <c r="QS145" s="4"/>
      <c r="QT145" s="4"/>
      <c r="QU145" s="4"/>
      <c r="QV145" s="4"/>
      <c r="QW145" s="4"/>
      <c r="QX145" s="4"/>
      <c r="QY145" s="4"/>
      <c r="QZ145" s="4"/>
      <c r="RA145" s="4"/>
      <c r="RB145" s="4"/>
      <c r="RC145" s="4"/>
      <c r="RD145" s="4"/>
      <c r="RE145" s="4"/>
      <c r="RF145" s="4"/>
      <c r="RG145" s="4"/>
      <c r="RH145" s="4"/>
      <c r="RI145" s="4"/>
      <c r="RJ145" s="4"/>
      <c r="RK145" s="4"/>
      <c r="RL145" s="4"/>
      <c r="RM145" s="4"/>
      <c r="RN145" s="4"/>
      <c r="RO145" s="4"/>
      <c r="RP145" s="4"/>
      <c r="RQ145" s="4"/>
      <c r="RR145" s="4"/>
      <c r="RS145" s="4"/>
      <c r="RT145" s="4"/>
      <c r="RU145" s="4"/>
      <c r="RV145" s="4"/>
      <c r="RW145" s="4"/>
      <c r="RX145" s="4"/>
      <c r="RY145" s="4"/>
      <c r="RZ145" s="4"/>
      <c r="SA145" s="4"/>
      <c r="SB145" s="4"/>
      <c r="SC145" s="4"/>
      <c r="SD145" s="4"/>
      <c r="SE145" s="4"/>
      <c r="SF145" s="4"/>
      <c r="SG145" s="4"/>
      <c r="SH145" s="4"/>
      <c r="SI145" s="4"/>
      <c r="SJ145" s="4"/>
      <c r="SK145" s="4"/>
      <c r="SL145" s="4"/>
      <c r="SM145" s="4"/>
      <c r="SN145" s="4"/>
      <c r="SO145" s="4"/>
      <c r="SP145" s="4"/>
      <c r="SQ145" s="4"/>
      <c r="SR145" s="4"/>
      <c r="SS145" s="4"/>
      <c r="ST145" s="4"/>
      <c r="SU145" s="4"/>
      <c r="SV145" s="4"/>
      <c r="SW145" s="4"/>
      <c r="SX145" s="4"/>
      <c r="SY145" s="4"/>
      <c r="SZ145" s="4"/>
      <c r="TA145" s="4"/>
      <c r="TB145" s="4"/>
      <c r="TC145" s="4"/>
      <c r="TD145" s="4"/>
      <c r="TE145" s="4"/>
      <c r="TF145" s="4"/>
      <c r="TG145" s="4"/>
      <c r="TH145" s="4"/>
      <c r="TI145" s="4"/>
      <c r="TJ145" s="4"/>
      <c r="TK145" s="4"/>
      <c r="TL145" s="4"/>
      <c r="TM145" s="4"/>
      <c r="TN145" s="4"/>
      <c r="TO145" s="4"/>
      <c r="TP145" s="4"/>
      <c r="TQ145" s="4"/>
      <c r="TR145" s="4"/>
      <c r="TS145" s="4"/>
      <c r="TT145" s="4"/>
      <c r="TU145" s="4"/>
      <c r="TV145" s="4"/>
      <c r="TW145" s="4"/>
      <c r="TX145" s="4"/>
      <c r="TY145" s="4"/>
      <c r="TZ145" s="4"/>
      <c r="UA145" s="4"/>
      <c r="UB145" s="4"/>
      <c r="UC145" s="4"/>
      <c r="UD145" s="4"/>
      <c r="UE145" s="4"/>
      <c r="UF145" s="4"/>
      <c r="UG145" s="4"/>
      <c r="UH145" s="4"/>
      <c r="UI145" s="4"/>
      <c r="UJ145" s="4"/>
      <c r="UK145" s="4"/>
      <c r="UL145" s="4"/>
      <c r="UM145" s="4"/>
      <c r="UN145" s="4"/>
      <c r="UO145" s="4"/>
      <c r="UP145" s="4"/>
      <c r="UQ145" s="4"/>
      <c r="UR145" s="4"/>
      <c r="US145" s="4"/>
      <c r="UT145" s="4"/>
      <c r="UU145" s="4"/>
      <c r="UV145" s="4"/>
      <c r="UW145" s="4"/>
      <c r="UX145" s="4"/>
      <c r="UY145" s="4"/>
      <c r="UZ145" s="4"/>
      <c r="VA145" s="4"/>
      <c r="VB145" s="4"/>
      <c r="VC145" s="4"/>
      <c r="VD145" s="4"/>
      <c r="VE145" s="4"/>
      <c r="VF145" s="4"/>
      <c r="VG145" s="4"/>
      <c r="VH145" s="4"/>
      <c r="VI145" s="4"/>
      <c r="VJ145" s="4"/>
      <c r="VK145" s="4"/>
      <c r="VL145" s="4"/>
      <c r="VM145" s="4"/>
      <c r="VN145" s="4"/>
      <c r="VO145" s="4"/>
      <c r="VP145" s="4"/>
      <c r="VQ145" s="4"/>
      <c r="VR145" s="4"/>
      <c r="VS145" s="4"/>
      <c r="VT145" s="4"/>
      <c r="VU145" s="4"/>
      <c r="VV145" s="4"/>
      <c r="VW145" s="4"/>
      <c r="VX145" s="4"/>
      <c r="VY145" s="4"/>
      <c r="VZ145" s="4"/>
      <c r="WA145" s="4"/>
      <c r="WB145" s="4"/>
      <c r="WC145" s="4"/>
      <c r="WD145" s="4"/>
      <c r="WE145" s="4"/>
      <c r="WF145" s="4"/>
      <c r="WG145" s="4"/>
      <c r="WH145" s="4"/>
      <c r="WI145" s="4"/>
      <c r="WJ145" s="4"/>
      <c r="WK145" s="4"/>
      <c r="WL145" s="4"/>
      <c r="WM145" s="4"/>
      <c r="WN145" s="4"/>
      <c r="WO145" s="4"/>
      <c r="WP145" s="4"/>
      <c r="WQ145" s="4"/>
      <c r="WR145" s="4"/>
      <c r="WS145" s="4"/>
      <c r="WT145" s="4"/>
      <c r="WU145" s="4"/>
      <c r="WV145" s="4"/>
      <c r="WW145" s="4"/>
      <c r="WX145" s="4"/>
      <c r="WY145" s="4"/>
      <c r="WZ145" s="4"/>
      <c r="XA145" s="4"/>
      <c r="XB145" s="4"/>
      <c r="XC145" s="4"/>
      <c r="XD145" s="4"/>
      <c r="XE145" s="4"/>
      <c r="XF145" s="4"/>
      <c r="XG145" s="4"/>
      <c r="XH145" s="4"/>
      <c r="XI145" s="4"/>
      <c r="XJ145" s="4"/>
      <c r="XK145" s="4"/>
      <c r="XL145" s="4"/>
      <c r="XM145" s="4"/>
      <c r="XN145" s="4"/>
      <c r="XO145" s="4"/>
      <c r="XP145" s="4"/>
      <c r="XQ145" s="4"/>
      <c r="XR145" s="4"/>
      <c r="XS145" s="4"/>
      <c r="XT145" s="4"/>
      <c r="XU145" s="4"/>
      <c r="XV145" s="4"/>
      <c r="XW145" s="4"/>
      <c r="XX145" s="4"/>
      <c r="XY145" s="4"/>
      <c r="XZ145" s="4"/>
      <c r="YA145" s="4"/>
      <c r="YB145" s="4"/>
      <c r="YC145" s="4"/>
      <c r="YD145" s="4"/>
      <c r="YE145" s="4"/>
      <c r="YF145" s="4"/>
      <c r="YG145" s="4"/>
      <c r="YH145" s="4"/>
      <c r="YI145" s="4"/>
      <c r="YJ145" s="4"/>
      <c r="YK145" s="4"/>
      <c r="YL145" s="4"/>
      <c r="YM145" s="4"/>
      <c r="YN145" s="4"/>
      <c r="YO145" s="4"/>
      <c r="YP145" s="4"/>
      <c r="YQ145" s="4"/>
      <c r="YR145" s="4"/>
      <c r="YS145" s="4"/>
      <c r="YT145" s="4"/>
      <c r="YU145" s="4"/>
      <c r="YV145" s="4"/>
      <c r="YW145" s="4"/>
      <c r="YX145" s="4"/>
      <c r="YY145" s="4"/>
      <c r="YZ145" s="4"/>
      <c r="ZA145" s="4"/>
      <c r="ZB145" s="4"/>
      <c r="ZC145" s="4"/>
      <c r="ZD145" s="4"/>
      <c r="ZE145" s="4"/>
      <c r="ZF145" s="4"/>
      <c r="ZG145" s="4"/>
      <c r="ZH145" s="4"/>
      <c r="ZI145" s="4"/>
      <c r="ZJ145" s="4"/>
      <c r="ZK145" s="4"/>
      <c r="ZL145" s="4"/>
      <c r="ZM145" s="4"/>
      <c r="ZN145" s="4"/>
      <c r="ZO145" s="4"/>
      <c r="ZP145" s="4"/>
      <c r="ZQ145" s="4"/>
      <c r="ZR145" s="4"/>
      <c r="ZS145" s="4"/>
      <c r="ZT145" s="4"/>
      <c r="ZU145" s="4"/>
      <c r="ZV145" s="4"/>
      <c r="ZW145" s="4"/>
      <c r="ZX145" s="4"/>
      <c r="ZY145" s="4"/>
      <c r="ZZ145" s="4"/>
      <c r="AAA145" s="4"/>
      <c r="AAB145" s="4"/>
      <c r="AAC145" s="4"/>
      <c r="AAD145" s="4"/>
      <c r="AAE145" s="4"/>
      <c r="AAF145" s="4"/>
      <c r="AAG145" s="4"/>
      <c r="AAH145" s="4"/>
      <c r="AAI145" s="4"/>
      <c r="AAJ145" s="4"/>
      <c r="AAK145" s="4"/>
      <c r="AAL145" s="4"/>
      <c r="AAM145" s="4"/>
      <c r="AAN145" s="4"/>
      <c r="AAO145" s="4"/>
      <c r="AAP145" s="4"/>
      <c r="AAQ145" s="4"/>
      <c r="AAR145" s="4"/>
      <c r="AAS145" s="4"/>
      <c r="AAT145" s="4"/>
      <c r="AAU145" s="4"/>
      <c r="AAV145" s="4"/>
      <c r="AAW145" s="4"/>
      <c r="AAX145" s="4"/>
      <c r="AAY145" s="4"/>
      <c r="AAZ145" s="4"/>
      <c r="ABA145" s="4"/>
      <c r="ABB145" s="4"/>
      <c r="ABC145" s="4"/>
      <c r="ABD145" s="4"/>
      <c r="ABE145" s="4"/>
      <c r="ABF145" s="4"/>
      <c r="ABG145" s="4"/>
      <c r="ABH145" s="4"/>
      <c r="ABI145" s="4"/>
      <c r="ABJ145" s="4"/>
      <c r="ABK145" s="4"/>
      <c r="ABL145" s="4"/>
      <c r="ABM145" s="4"/>
      <c r="ABN145" s="4"/>
      <c r="ABO145" s="4"/>
      <c r="ABP145" s="4"/>
      <c r="ABQ145" s="4"/>
      <c r="ABR145" s="4"/>
      <c r="ABS145" s="4"/>
      <c r="ABT145" s="4"/>
      <c r="ABU145" s="4"/>
      <c r="ABV145" s="4"/>
      <c r="ABW145" s="4"/>
      <c r="ABX145" s="4"/>
      <c r="ABY145" s="4"/>
      <c r="ABZ145" s="4"/>
      <c r="ACA145" s="4"/>
      <c r="ACB145" s="4"/>
      <c r="ACC145" s="4"/>
      <c r="ACD145" s="4"/>
      <c r="ACE145" s="4"/>
      <c r="ACF145" s="4"/>
      <c r="ACG145" s="4"/>
      <c r="ACH145" s="4"/>
      <c r="ACI145" s="4"/>
      <c r="ACJ145" s="4"/>
      <c r="ACK145" s="4"/>
      <c r="ACL145" s="4"/>
      <c r="ACM145" s="4"/>
      <c r="ACN145" s="4"/>
      <c r="ACO145" s="4"/>
      <c r="ACP145" s="4"/>
      <c r="ACQ145" s="4"/>
      <c r="ACR145" s="4"/>
      <c r="ACS145" s="4"/>
      <c r="ACT145" s="4"/>
      <c r="ACU145" s="4"/>
      <c r="ACV145" s="4"/>
      <c r="ACW145" s="4"/>
      <c r="ACX145" s="4"/>
      <c r="ACY145" s="4"/>
      <c r="ACZ145" s="4"/>
      <c r="ADA145" s="4"/>
      <c r="ADB145" s="4"/>
      <c r="ADC145" s="4"/>
      <c r="ADD145" s="4"/>
      <c r="ADE145" s="4"/>
      <c r="ADF145" s="4"/>
      <c r="ADG145" s="4"/>
      <c r="ADH145" s="4"/>
      <c r="ADI145" s="4"/>
      <c r="ADJ145" s="4"/>
      <c r="ADK145" s="4"/>
      <c r="ADL145" s="4"/>
      <c r="ADM145" s="4"/>
      <c r="ADN145" s="4"/>
      <c r="ADO145" s="4"/>
      <c r="ADP145" s="4"/>
      <c r="ADQ145" s="4"/>
      <c r="ADR145" s="4"/>
      <c r="ADS145" s="4"/>
      <c r="ADT145" s="4"/>
      <c r="ADU145" s="4"/>
      <c r="ADV145" s="4"/>
      <c r="ADW145" s="4"/>
      <c r="ADX145" s="4"/>
      <c r="ADY145" s="4"/>
      <c r="ADZ145" s="4"/>
      <c r="AEA145" s="4"/>
      <c r="AEB145" s="4"/>
      <c r="AEC145" s="4"/>
      <c r="AED145" s="4"/>
      <c r="AEE145" s="4"/>
      <c r="AEF145" s="4"/>
      <c r="AEG145" s="4"/>
      <c r="AEH145" s="4"/>
      <c r="AEI145" s="4"/>
      <c r="AEJ145" s="4"/>
      <c r="AEK145" s="4"/>
      <c r="AEL145" s="4"/>
      <c r="AEM145" s="4"/>
      <c r="AEN145" s="4"/>
      <c r="AEO145" s="4"/>
      <c r="AEP145" s="4"/>
      <c r="AEQ145" s="4"/>
      <c r="AER145" s="4"/>
      <c r="AES145" s="4"/>
      <c r="AET145" s="4"/>
      <c r="AEU145" s="4"/>
      <c r="AEV145" s="4"/>
      <c r="AEW145" s="4"/>
      <c r="AEX145" s="4"/>
      <c r="AEY145" s="4"/>
      <c r="AEZ145" s="4"/>
      <c r="AFA145" s="4"/>
      <c r="AFB145" s="4"/>
      <c r="AFC145" s="4"/>
      <c r="AFD145" s="4"/>
      <c r="AFE145" s="4"/>
      <c r="AFF145" s="4"/>
      <c r="AFG145" s="4"/>
      <c r="AFH145" s="4"/>
      <c r="AFI145" s="4"/>
      <c r="AFJ145" s="4"/>
      <c r="AFK145" s="4"/>
      <c r="AFL145" s="4"/>
      <c r="AFM145" s="4"/>
      <c r="AFN145" s="4"/>
      <c r="AFO145" s="4"/>
      <c r="AFP145" s="4"/>
      <c r="AFQ145" s="4"/>
      <c r="AFR145" s="4"/>
      <c r="AFS145" s="4"/>
      <c r="AFT145" s="4"/>
      <c r="AFU145" s="4"/>
      <c r="AFV145" s="4"/>
      <c r="AFW145" s="4"/>
      <c r="AFX145" s="4"/>
      <c r="AFY145" s="4"/>
      <c r="AFZ145" s="4"/>
      <c r="AGA145" s="4"/>
      <c r="AGB145" s="4"/>
      <c r="AGC145" s="4"/>
      <c r="AGD145" s="4"/>
      <c r="AGE145" s="4"/>
      <c r="AGF145" s="4"/>
      <c r="AGG145" s="4"/>
      <c r="AGH145" s="4"/>
      <c r="AGI145" s="4"/>
      <c r="AGJ145" s="4"/>
      <c r="AGK145" s="4"/>
      <c r="AGL145" s="4"/>
      <c r="AGM145" s="4"/>
      <c r="AGN145" s="4"/>
      <c r="AGO145" s="4"/>
      <c r="AGP145" s="4"/>
      <c r="AGQ145" s="4"/>
      <c r="AGR145" s="4"/>
      <c r="AGS145" s="4"/>
      <c r="AGT145" s="4"/>
      <c r="AGU145" s="4"/>
      <c r="AGV145" s="4"/>
      <c r="AGW145" s="4"/>
      <c r="AGX145" s="4"/>
      <c r="AGY145" s="4"/>
      <c r="AGZ145" s="4"/>
      <c r="AHA145" s="4"/>
      <c r="AHB145" s="4"/>
      <c r="AHC145" s="4"/>
      <c r="AHD145" s="4"/>
      <c r="AHE145" s="4"/>
      <c r="AHF145" s="4"/>
      <c r="AHG145" s="4"/>
      <c r="AHH145" s="4"/>
      <c r="AHI145" s="4"/>
      <c r="AHJ145" s="4"/>
      <c r="AHK145" s="4"/>
      <c r="AHL145" s="4"/>
      <c r="AHM145" s="4"/>
      <c r="AHN145" s="4"/>
      <c r="AHO145" s="4"/>
      <c r="AHP145" s="4"/>
      <c r="AHQ145" s="4"/>
      <c r="AHR145" s="4"/>
      <c r="AHS145" s="4"/>
      <c r="AHT145" s="4"/>
      <c r="AHU145" s="4"/>
      <c r="AHV145" s="4"/>
      <c r="AHW145" s="4"/>
      <c r="AHX145" s="4"/>
      <c r="AHY145" s="4"/>
      <c r="AHZ145" s="4"/>
      <c r="AIA145" s="4"/>
      <c r="AIB145" s="4"/>
      <c r="AIC145" s="4"/>
      <c r="AID145" s="4"/>
      <c r="AIE145" s="4"/>
      <c r="AIF145" s="4"/>
      <c r="AIG145" s="4"/>
      <c r="AIH145" s="4"/>
      <c r="AII145" s="4"/>
      <c r="AIJ145" s="4"/>
      <c r="AIK145" s="4"/>
      <c r="AIL145" s="4"/>
      <c r="AIM145" s="4"/>
      <c r="AIN145" s="4"/>
      <c r="AIO145" s="4"/>
      <c r="AIP145" s="4"/>
      <c r="AIQ145" s="4"/>
      <c r="AIR145" s="4"/>
      <c r="AIS145" s="4"/>
      <c r="AIT145" s="4"/>
      <c r="AIU145" s="4"/>
      <c r="AIV145" s="4"/>
      <c r="AIW145" s="4"/>
      <c r="AIX145" s="4"/>
      <c r="AIY145" s="4"/>
      <c r="AIZ145" s="4"/>
      <c r="AJA145" s="4"/>
      <c r="AJB145" s="4"/>
      <c r="AJC145" s="4"/>
      <c r="AJD145" s="4"/>
      <c r="AJE145" s="4"/>
      <c r="AJF145" s="4"/>
      <c r="AJG145" s="4"/>
      <c r="AJH145" s="4"/>
      <c r="AJI145" s="4"/>
      <c r="AJJ145" s="4"/>
      <c r="AJK145" s="4"/>
      <c r="AJL145" s="4"/>
      <c r="AJM145" s="4"/>
      <c r="AJN145" s="4"/>
      <c r="AJO145" s="4"/>
      <c r="AJP145" s="4"/>
      <c r="AJQ145" s="4"/>
      <c r="AJR145" s="4"/>
      <c r="AJS145" s="4"/>
      <c r="AJT145" s="4"/>
      <c r="AJU145" s="4"/>
      <c r="AJV145" s="4"/>
      <c r="AJW145" s="4"/>
      <c r="AJX145" s="4"/>
      <c r="AJY145" s="4"/>
      <c r="AJZ145" s="4"/>
      <c r="AKA145" s="4"/>
      <c r="AKB145" s="4"/>
      <c r="AKC145" s="4"/>
      <c r="AKD145" s="4"/>
      <c r="AKE145" s="4"/>
      <c r="AKF145" s="4"/>
      <c r="AKG145" s="4"/>
      <c r="AKH145" s="4"/>
      <c r="AKI145" s="4"/>
      <c r="AKJ145" s="4"/>
      <c r="AKK145" s="4"/>
      <c r="AKL145" s="4"/>
      <c r="AKM145" s="4"/>
      <c r="AKN145" s="4"/>
      <c r="AKO145" s="4"/>
      <c r="AKP145" s="4"/>
      <c r="AKQ145" s="4"/>
      <c r="AKR145" s="4"/>
      <c r="AKS145" s="4"/>
      <c r="AKT145" s="4"/>
      <c r="AKU145" s="4"/>
      <c r="AKV145" s="4"/>
      <c r="AKW145" s="4"/>
      <c r="AKX145" s="4"/>
      <c r="AKY145" s="4"/>
      <c r="AKZ145" s="4"/>
      <c r="ALA145" s="4"/>
      <c r="ALB145" s="4"/>
      <c r="ALC145" s="4"/>
      <c r="ALD145" s="4"/>
      <c r="ALE145" s="4"/>
      <c r="ALF145" s="4"/>
      <c r="ALG145" s="4"/>
      <c r="ALH145" s="4"/>
      <c r="ALI145" s="4"/>
      <c r="ALJ145" s="4"/>
      <c r="ALK145" s="4"/>
      <c r="ALL145" s="4"/>
      <c r="ALM145" s="4"/>
      <c r="ALN145" s="4"/>
      <c r="ALO145" s="4"/>
      <c r="ALP145" s="4"/>
      <c r="ALQ145" s="4"/>
      <c r="ALR145" s="4"/>
      <c r="ALS145" s="4"/>
      <c r="ALT145" s="4"/>
      <c r="ALU145" s="4"/>
      <c r="ALV145" s="4"/>
      <c r="ALW145" s="4"/>
      <c r="ALX145" s="4"/>
      <c r="ALY145" s="4"/>
      <c r="ALZ145" s="4"/>
      <c r="AMA145" s="4"/>
      <c r="AMB145" s="4"/>
      <c r="AMC145" s="4"/>
      <c r="AMD145" s="4"/>
      <c r="AME145" s="4"/>
      <c r="AMF145" s="4"/>
      <c r="AMG145" s="4"/>
      <c r="AMH145" s="4"/>
      <c r="AMI145" s="4"/>
      <c r="AMJ145" s="4"/>
    </row>
    <row r="146" spans="1:1024" ht="17" customHeight="1">
      <c r="A146" s="21" t="s">
        <v>1119</v>
      </c>
      <c r="B146" s="3">
        <f t="shared" si="3"/>
        <v>225.85</v>
      </c>
      <c r="C146" s="3">
        <f>SUM(0)</f>
        <v>0</v>
      </c>
      <c r="D146" s="3">
        <v>0</v>
      </c>
      <c r="E146" s="3">
        <v>0</v>
      </c>
      <c r="G146" s="4"/>
      <c r="I146" s="4">
        <v>118.85</v>
      </c>
      <c r="J146" s="4">
        <v>107</v>
      </c>
    </row>
    <row r="147" spans="1:1024" s="4" customFormat="1" ht="17" customHeight="1">
      <c r="A147" s="22" t="s">
        <v>1162</v>
      </c>
      <c r="B147" s="3">
        <f t="shared" si="3"/>
        <v>220</v>
      </c>
      <c r="C147" s="3">
        <f>SUM(100)</f>
        <v>100</v>
      </c>
      <c r="D147" s="3">
        <v>0</v>
      </c>
      <c r="E147" s="3">
        <f>SUM(120)</f>
        <v>120</v>
      </c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  <c r="AMI147"/>
      <c r="AMJ147"/>
    </row>
    <row r="148" spans="1:1024" s="4" customFormat="1" ht="17" customHeight="1">
      <c r="A148" s="21" t="s">
        <v>1323</v>
      </c>
      <c r="B148" s="3">
        <f t="shared" si="3"/>
        <v>219.1</v>
      </c>
      <c r="C148" s="3">
        <f>SUM(31.6+55+50)</f>
        <v>136.6</v>
      </c>
      <c r="D148" s="3">
        <f>SUM(30+52.5)</f>
        <v>82.5</v>
      </c>
      <c r="E148" s="3">
        <v>0</v>
      </c>
      <c r="G148" s="3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  <c r="AMJ148"/>
    </row>
    <row r="149" spans="1:1024" s="4" customFormat="1" ht="17" customHeight="1">
      <c r="A149" s="19" t="s">
        <v>1306</v>
      </c>
      <c r="B149" s="3">
        <f t="shared" si="3"/>
        <v>218.6</v>
      </c>
      <c r="C149" s="3">
        <f>SUM(53.6+35+50)</f>
        <v>138.6</v>
      </c>
      <c r="D149" s="3">
        <f>SUM(30+50)</f>
        <v>80</v>
      </c>
      <c r="E149" s="3">
        <v>0</v>
      </c>
      <c r="G149" s="3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  <c r="AMJ149"/>
    </row>
    <row r="150" spans="1:1024" ht="17" customHeight="1">
      <c r="A150" s="19" t="s">
        <v>1344</v>
      </c>
      <c r="B150" s="3">
        <f t="shared" si="3"/>
        <v>214</v>
      </c>
      <c r="C150" s="3">
        <f>SUM(84+50+80)</f>
        <v>214</v>
      </c>
      <c r="E150" s="3">
        <v>0</v>
      </c>
    </row>
    <row r="151" spans="1:1024" ht="17" customHeight="1">
      <c r="A151" s="21" t="s">
        <v>1122</v>
      </c>
      <c r="B151" s="3">
        <f t="shared" si="3"/>
        <v>213.35</v>
      </c>
      <c r="C151" s="3">
        <f>SUM(0)</f>
        <v>0</v>
      </c>
      <c r="D151" s="3">
        <v>0</v>
      </c>
      <c r="E151" s="3">
        <v>0</v>
      </c>
      <c r="G151" s="4"/>
      <c r="H151" s="4">
        <v>52.5</v>
      </c>
      <c r="I151" s="4">
        <v>160.85</v>
      </c>
    </row>
    <row r="152" spans="1:1024" ht="17" customHeight="1">
      <c r="A152" s="21" t="s">
        <v>1359</v>
      </c>
      <c r="B152" s="3">
        <f t="shared" si="3"/>
        <v>212</v>
      </c>
      <c r="C152" s="3">
        <f>SUM(32+48+50+82)</f>
        <v>212</v>
      </c>
      <c r="E152" s="3">
        <v>0</v>
      </c>
    </row>
    <row r="153" spans="1:1024" ht="17" customHeight="1">
      <c r="A153" s="21" t="s">
        <v>1338</v>
      </c>
      <c r="B153" s="3">
        <f t="shared" si="3"/>
        <v>211.6</v>
      </c>
      <c r="C153" s="3">
        <f>SUM(31.6+50+80+50)</f>
        <v>211.6</v>
      </c>
      <c r="E153" s="3">
        <v>0</v>
      </c>
    </row>
    <row r="154" spans="1:1024" ht="17" customHeight="1">
      <c r="A154" s="21" t="s">
        <v>1322</v>
      </c>
      <c r="B154" s="3">
        <f t="shared" si="3"/>
        <v>209.2</v>
      </c>
      <c r="C154" s="3">
        <f>SUM(46+80.7)</f>
        <v>126.7</v>
      </c>
      <c r="D154" s="3">
        <f>SUM(30+52.5)</f>
        <v>82.5</v>
      </c>
      <c r="E154" s="3">
        <v>0</v>
      </c>
    </row>
    <row r="155" spans="1:1024" ht="17" customHeight="1">
      <c r="A155" s="19" t="s">
        <v>1125</v>
      </c>
      <c r="B155" s="3">
        <f t="shared" si="3"/>
        <v>202</v>
      </c>
      <c r="C155" s="3">
        <f>SUM(0)</f>
        <v>0</v>
      </c>
      <c r="D155" s="3">
        <v>0</v>
      </c>
      <c r="E155" s="3">
        <f>SUM(54)</f>
        <v>54</v>
      </c>
      <c r="F155" s="4">
        <f>SUM(38+51+59)</f>
        <v>148</v>
      </c>
      <c r="G155" s="4"/>
    </row>
    <row r="156" spans="1:1024" ht="17" customHeight="1">
      <c r="A156" s="19" t="s">
        <v>1126</v>
      </c>
      <c r="B156" s="3">
        <f t="shared" si="3"/>
        <v>200.8</v>
      </c>
      <c r="C156" s="3">
        <f>SUM(0)</f>
        <v>0</v>
      </c>
      <c r="D156" s="3">
        <v>0</v>
      </c>
      <c r="E156" s="3">
        <f>SUM(33.6+42.4+42.4+82.4)</f>
        <v>200.8</v>
      </c>
      <c r="IZ156" s="4"/>
      <c r="JA156" s="4"/>
      <c r="JB156" s="4"/>
      <c r="JC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  <c r="JT156" s="4"/>
      <c r="JU156" s="4"/>
      <c r="JV156" s="4"/>
      <c r="JW156" s="4"/>
      <c r="JX156" s="4"/>
      <c r="JY156" s="4"/>
      <c r="JZ156" s="4"/>
      <c r="KA156" s="4"/>
      <c r="KB156" s="4"/>
      <c r="KC156" s="4"/>
      <c r="KD156" s="4"/>
      <c r="KE156" s="4"/>
      <c r="KF156" s="4"/>
      <c r="KG156" s="4"/>
      <c r="KH156" s="4"/>
      <c r="KI156" s="4"/>
      <c r="KJ156" s="4"/>
      <c r="KK156" s="4"/>
      <c r="KL156" s="4"/>
      <c r="KM156" s="4"/>
      <c r="KN156" s="4"/>
      <c r="KO156" s="4"/>
      <c r="KP156" s="4"/>
      <c r="KQ156" s="4"/>
      <c r="KR156" s="4"/>
      <c r="KS156" s="4"/>
      <c r="KT156" s="4"/>
      <c r="KU156" s="4"/>
      <c r="KV156" s="4"/>
      <c r="KW156" s="4"/>
      <c r="KX156" s="4"/>
      <c r="KY156" s="4"/>
      <c r="KZ156" s="4"/>
      <c r="LA156" s="4"/>
      <c r="LB156" s="4"/>
      <c r="LC156" s="4"/>
      <c r="LD156" s="4"/>
      <c r="LE156" s="4"/>
      <c r="LF156" s="4"/>
      <c r="LG156" s="4"/>
      <c r="LH156" s="4"/>
      <c r="LI156" s="4"/>
      <c r="LJ156" s="4"/>
      <c r="LK156" s="4"/>
      <c r="LL156" s="4"/>
      <c r="LM156" s="4"/>
      <c r="LN156" s="4"/>
      <c r="LO156" s="4"/>
      <c r="LP156" s="4"/>
      <c r="LQ156" s="4"/>
      <c r="LR156" s="4"/>
      <c r="LS156" s="4"/>
      <c r="LT156" s="4"/>
      <c r="LU156" s="4"/>
      <c r="LV156" s="4"/>
      <c r="LW156" s="4"/>
      <c r="LX156" s="4"/>
      <c r="LY156" s="4"/>
      <c r="LZ156" s="4"/>
      <c r="MA156" s="4"/>
      <c r="MB156" s="4"/>
      <c r="MC156" s="4"/>
      <c r="MD156" s="4"/>
      <c r="ME156" s="4"/>
      <c r="MF156" s="4"/>
      <c r="MG156" s="4"/>
      <c r="MH156" s="4"/>
      <c r="MI156" s="4"/>
      <c r="MJ156" s="4"/>
      <c r="MK156" s="4"/>
      <c r="ML156" s="4"/>
      <c r="MM156" s="4"/>
      <c r="MN156" s="4"/>
      <c r="MO156" s="4"/>
      <c r="MP156" s="4"/>
      <c r="MQ156" s="4"/>
      <c r="MR156" s="4"/>
      <c r="MS156" s="4"/>
      <c r="MT156" s="4"/>
      <c r="MU156" s="4"/>
      <c r="MV156" s="4"/>
      <c r="MW156" s="4"/>
      <c r="MX156" s="4"/>
      <c r="MY156" s="4"/>
      <c r="MZ156" s="4"/>
      <c r="NA156" s="4"/>
      <c r="NB156" s="4"/>
      <c r="NC156" s="4"/>
      <c r="ND156" s="4"/>
      <c r="NE156" s="4"/>
      <c r="NF156" s="4"/>
      <c r="NG156" s="4"/>
      <c r="NH156" s="4"/>
      <c r="NI156" s="4"/>
      <c r="NJ156" s="4"/>
      <c r="NK156" s="4"/>
      <c r="NL156" s="4"/>
      <c r="NM156" s="4"/>
      <c r="NN156" s="4"/>
      <c r="NO156" s="4"/>
      <c r="NP156" s="4"/>
      <c r="NQ156" s="4"/>
      <c r="NR156" s="4"/>
      <c r="NS156" s="4"/>
      <c r="NT156" s="4"/>
      <c r="NU156" s="4"/>
      <c r="NV156" s="4"/>
      <c r="NW156" s="4"/>
      <c r="NX156" s="4"/>
      <c r="NY156" s="4"/>
      <c r="NZ156" s="4"/>
      <c r="OA156" s="4"/>
      <c r="OB156" s="4"/>
      <c r="OC156" s="4"/>
      <c r="OD156" s="4"/>
      <c r="OE156" s="4"/>
      <c r="OF156" s="4"/>
      <c r="OG156" s="4"/>
      <c r="OH156" s="4"/>
      <c r="OI156" s="4"/>
      <c r="OJ156" s="4"/>
      <c r="OK156" s="4"/>
      <c r="OL156" s="4"/>
      <c r="OM156" s="4"/>
      <c r="ON156" s="4"/>
      <c r="OO156" s="4"/>
      <c r="OP156" s="4"/>
      <c r="OQ156" s="4"/>
      <c r="OR156" s="4"/>
      <c r="OS156" s="4"/>
      <c r="OT156" s="4"/>
      <c r="OU156" s="4"/>
      <c r="OV156" s="4"/>
      <c r="OW156" s="4"/>
      <c r="OX156" s="4"/>
      <c r="OY156" s="4"/>
      <c r="OZ156" s="4"/>
      <c r="PA156" s="4"/>
      <c r="PB156" s="4"/>
      <c r="PC156" s="4"/>
      <c r="PD156" s="4"/>
      <c r="PE156" s="4"/>
      <c r="PF156" s="4"/>
      <c r="PG156" s="4"/>
      <c r="PH156" s="4"/>
      <c r="PI156" s="4"/>
      <c r="PJ156" s="4"/>
      <c r="PK156" s="4"/>
      <c r="PL156" s="4"/>
      <c r="PM156" s="4"/>
      <c r="PN156" s="4"/>
      <c r="PO156" s="4"/>
      <c r="PP156" s="4"/>
      <c r="PQ156" s="4"/>
      <c r="PR156" s="4"/>
      <c r="PS156" s="4"/>
      <c r="PT156" s="4"/>
      <c r="PU156" s="4"/>
      <c r="PV156" s="4"/>
      <c r="PW156" s="4"/>
      <c r="PX156" s="4"/>
      <c r="PY156" s="4"/>
      <c r="PZ156" s="4"/>
      <c r="QA156" s="4"/>
      <c r="QB156" s="4"/>
      <c r="QC156" s="4"/>
      <c r="QD156" s="4"/>
      <c r="QE156" s="4"/>
      <c r="QF156" s="4"/>
      <c r="QG156" s="4"/>
      <c r="QH156" s="4"/>
      <c r="QI156" s="4"/>
      <c r="QJ156" s="4"/>
      <c r="QK156" s="4"/>
      <c r="QL156" s="4"/>
      <c r="QM156" s="4"/>
      <c r="QN156" s="4"/>
      <c r="QO156" s="4"/>
      <c r="QP156" s="4"/>
      <c r="QQ156" s="4"/>
      <c r="QR156" s="4"/>
      <c r="QS156" s="4"/>
      <c r="QT156" s="4"/>
      <c r="QU156" s="4"/>
      <c r="QV156" s="4"/>
      <c r="QW156" s="4"/>
      <c r="QX156" s="4"/>
      <c r="QY156" s="4"/>
      <c r="QZ156" s="4"/>
      <c r="RA156" s="4"/>
      <c r="RB156" s="4"/>
      <c r="RC156" s="4"/>
      <c r="RD156" s="4"/>
      <c r="RE156" s="4"/>
      <c r="RF156" s="4"/>
      <c r="RG156" s="4"/>
      <c r="RH156" s="4"/>
      <c r="RI156" s="4"/>
      <c r="RJ156" s="4"/>
      <c r="RK156" s="4"/>
      <c r="RL156" s="4"/>
      <c r="RM156" s="4"/>
      <c r="RN156" s="4"/>
      <c r="RO156" s="4"/>
      <c r="RP156" s="4"/>
      <c r="RQ156" s="4"/>
      <c r="RR156" s="4"/>
      <c r="RS156" s="4"/>
      <c r="RT156" s="4"/>
      <c r="RU156" s="4"/>
      <c r="RV156" s="4"/>
      <c r="RW156" s="4"/>
      <c r="RX156" s="4"/>
      <c r="RY156" s="4"/>
      <c r="RZ156" s="4"/>
      <c r="SA156" s="4"/>
      <c r="SB156" s="4"/>
      <c r="SC156" s="4"/>
      <c r="SD156" s="4"/>
      <c r="SE156" s="4"/>
      <c r="SF156" s="4"/>
      <c r="SG156" s="4"/>
      <c r="SH156" s="4"/>
      <c r="SI156" s="4"/>
      <c r="SJ156" s="4"/>
      <c r="SK156" s="4"/>
      <c r="SL156" s="4"/>
      <c r="SM156" s="4"/>
      <c r="SN156" s="4"/>
      <c r="SO156" s="4"/>
      <c r="SP156" s="4"/>
      <c r="SQ156" s="4"/>
      <c r="SR156" s="4"/>
      <c r="SS156" s="4"/>
      <c r="ST156" s="4"/>
      <c r="SU156" s="4"/>
      <c r="SV156" s="4"/>
      <c r="SW156" s="4"/>
      <c r="SX156" s="4"/>
      <c r="SY156" s="4"/>
      <c r="SZ156" s="4"/>
      <c r="TA156" s="4"/>
      <c r="TB156" s="4"/>
      <c r="TC156" s="4"/>
      <c r="TD156" s="4"/>
      <c r="TE156" s="4"/>
      <c r="TF156" s="4"/>
      <c r="TG156" s="4"/>
      <c r="TH156" s="4"/>
      <c r="TI156" s="4"/>
      <c r="TJ156" s="4"/>
      <c r="TK156" s="4"/>
      <c r="TL156" s="4"/>
      <c r="TM156" s="4"/>
      <c r="TN156" s="4"/>
      <c r="TO156" s="4"/>
      <c r="TP156" s="4"/>
      <c r="TQ156" s="4"/>
      <c r="TR156" s="4"/>
      <c r="TS156" s="4"/>
      <c r="TT156" s="4"/>
      <c r="TU156" s="4"/>
      <c r="TV156" s="4"/>
      <c r="TW156" s="4"/>
      <c r="TX156" s="4"/>
      <c r="TY156" s="4"/>
      <c r="TZ156" s="4"/>
      <c r="UA156" s="4"/>
      <c r="UB156" s="4"/>
      <c r="UC156" s="4"/>
      <c r="UD156" s="4"/>
      <c r="UE156" s="4"/>
      <c r="UF156" s="4"/>
      <c r="UG156" s="4"/>
      <c r="UH156" s="4"/>
      <c r="UI156" s="4"/>
      <c r="UJ156" s="4"/>
      <c r="UK156" s="4"/>
      <c r="UL156" s="4"/>
      <c r="UM156" s="4"/>
      <c r="UN156" s="4"/>
      <c r="UO156" s="4"/>
      <c r="UP156" s="4"/>
      <c r="UQ156" s="4"/>
      <c r="UR156" s="4"/>
      <c r="US156" s="4"/>
      <c r="UT156" s="4"/>
      <c r="UU156" s="4"/>
      <c r="UV156" s="4"/>
      <c r="UW156" s="4"/>
      <c r="UX156" s="4"/>
      <c r="UY156" s="4"/>
      <c r="UZ156" s="4"/>
      <c r="VA156" s="4"/>
      <c r="VB156" s="4"/>
      <c r="VC156" s="4"/>
      <c r="VD156" s="4"/>
      <c r="VE156" s="4"/>
      <c r="VF156" s="4"/>
      <c r="VG156" s="4"/>
      <c r="VH156" s="4"/>
      <c r="VI156" s="4"/>
      <c r="VJ156" s="4"/>
      <c r="VK156" s="4"/>
      <c r="VL156" s="4"/>
      <c r="VM156" s="4"/>
      <c r="VN156" s="4"/>
      <c r="VO156" s="4"/>
      <c r="VP156" s="4"/>
      <c r="VQ156" s="4"/>
      <c r="VR156" s="4"/>
      <c r="VS156" s="4"/>
      <c r="VT156" s="4"/>
      <c r="VU156" s="4"/>
      <c r="VV156" s="4"/>
      <c r="VW156" s="4"/>
      <c r="VX156" s="4"/>
      <c r="VY156" s="4"/>
      <c r="VZ156" s="4"/>
      <c r="WA156" s="4"/>
      <c r="WB156" s="4"/>
      <c r="WC156" s="4"/>
      <c r="WD156" s="4"/>
      <c r="WE156" s="4"/>
      <c r="WF156" s="4"/>
      <c r="WG156" s="4"/>
      <c r="WH156" s="4"/>
      <c r="WI156" s="4"/>
      <c r="WJ156" s="4"/>
      <c r="WK156" s="4"/>
      <c r="WL156" s="4"/>
      <c r="WM156" s="4"/>
      <c r="WN156" s="4"/>
      <c r="WO156" s="4"/>
      <c r="WP156" s="4"/>
      <c r="WQ156" s="4"/>
      <c r="WR156" s="4"/>
      <c r="WS156" s="4"/>
      <c r="WT156" s="4"/>
      <c r="WU156" s="4"/>
      <c r="WV156" s="4"/>
      <c r="WW156" s="4"/>
      <c r="WX156" s="4"/>
      <c r="WY156" s="4"/>
      <c r="WZ156" s="4"/>
      <c r="XA156" s="4"/>
      <c r="XB156" s="4"/>
      <c r="XC156" s="4"/>
      <c r="XD156" s="4"/>
      <c r="XE156" s="4"/>
      <c r="XF156" s="4"/>
      <c r="XG156" s="4"/>
      <c r="XH156" s="4"/>
      <c r="XI156" s="4"/>
      <c r="XJ156" s="4"/>
      <c r="XK156" s="4"/>
      <c r="XL156" s="4"/>
      <c r="XM156" s="4"/>
      <c r="XN156" s="4"/>
      <c r="XO156" s="4"/>
      <c r="XP156" s="4"/>
      <c r="XQ156" s="4"/>
      <c r="XR156" s="4"/>
      <c r="XS156" s="4"/>
      <c r="XT156" s="4"/>
      <c r="XU156" s="4"/>
      <c r="XV156" s="4"/>
      <c r="XW156" s="4"/>
      <c r="XX156" s="4"/>
      <c r="XY156" s="4"/>
      <c r="XZ156" s="4"/>
      <c r="YA156" s="4"/>
      <c r="YB156" s="4"/>
      <c r="YC156" s="4"/>
      <c r="YD156" s="4"/>
      <c r="YE156" s="4"/>
      <c r="YF156" s="4"/>
      <c r="YG156" s="4"/>
      <c r="YH156" s="4"/>
      <c r="YI156" s="4"/>
      <c r="YJ156" s="4"/>
      <c r="YK156" s="4"/>
      <c r="YL156" s="4"/>
      <c r="YM156" s="4"/>
      <c r="YN156" s="4"/>
      <c r="YO156" s="4"/>
      <c r="YP156" s="4"/>
      <c r="YQ156" s="4"/>
      <c r="YR156" s="4"/>
      <c r="YS156" s="4"/>
      <c r="YT156" s="4"/>
      <c r="YU156" s="4"/>
      <c r="YV156" s="4"/>
      <c r="YW156" s="4"/>
      <c r="YX156" s="4"/>
      <c r="YY156" s="4"/>
      <c r="YZ156" s="4"/>
      <c r="ZA156" s="4"/>
      <c r="ZB156" s="4"/>
      <c r="ZC156" s="4"/>
      <c r="ZD156" s="4"/>
      <c r="ZE156" s="4"/>
      <c r="ZF156" s="4"/>
      <c r="ZG156" s="4"/>
      <c r="ZH156" s="4"/>
      <c r="ZI156" s="4"/>
      <c r="ZJ156" s="4"/>
      <c r="ZK156" s="4"/>
      <c r="ZL156" s="4"/>
      <c r="ZM156" s="4"/>
      <c r="ZN156" s="4"/>
      <c r="ZO156" s="4"/>
      <c r="ZP156" s="4"/>
      <c r="ZQ156" s="4"/>
      <c r="ZR156" s="4"/>
      <c r="ZS156" s="4"/>
      <c r="ZT156" s="4"/>
      <c r="ZU156" s="4"/>
      <c r="ZV156" s="4"/>
      <c r="ZW156" s="4"/>
      <c r="ZX156" s="4"/>
      <c r="ZY156" s="4"/>
      <c r="ZZ156" s="4"/>
      <c r="AAA156" s="4"/>
      <c r="AAB156" s="4"/>
      <c r="AAC156" s="4"/>
      <c r="AAD156" s="4"/>
      <c r="AAE156" s="4"/>
      <c r="AAF156" s="4"/>
      <c r="AAG156" s="4"/>
      <c r="AAH156" s="4"/>
      <c r="AAI156" s="4"/>
      <c r="AAJ156" s="4"/>
      <c r="AAK156" s="4"/>
      <c r="AAL156" s="4"/>
      <c r="AAM156" s="4"/>
      <c r="AAN156" s="4"/>
      <c r="AAO156" s="4"/>
      <c r="AAP156" s="4"/>
      <c r="AAQ156" s="4"/>
      <c r="AAR156" s="4"/>
      <c r="AAS156" s="4"/>
      <c r="AAT156" s="4"/>
      <c r="AAU156" s="4"/>
      <c r="AAV156" s="4"/>
      <c r="AAW156" s="4"/>
      <c r="AAX156" s="4"/>
      <c r="AAY156" s="4"/>
      <c r="AAZ156" s="4"/>
      <c r="ABA156" s="4"/>
      <c r="ABB156" s="4"/>
      <c r="ABC156" s="4"/>
      <c r="ABD156" s="4"/>
      <c r="ABE156" s="4"/>
      <c r="ABF156" s="4"/>
      <c r="ABG156" s="4"/>
      <c r="ABH156" s="4"/>
      <c r="ABI156" s="4"/>
      <c r="ABJ156" s="4"/>
      <c r="ABK156" s="4"/>
      <c r="ABL156" s="4"/>
      <c r="ABM156" s="4"/>
      <c r="ABN156" s="4"/>
      <c r="ABO156" s="4"/>
      <c r="ABP156" s="4"/>
      <c r="ABQ156" s="4"/>
      <c r="ABR156" s="4"/>
      <c r="ABS156" s="4"/>
      <c r="ABT156" s="4"/>
      <c r="ABU156" s="4"/>
      <c r="ABV156" s="4"/>
      <c r="ABW156" s="4"/>
      <c r="ABX156" s="4"/>
      <c r="ABY156" s="4"/>
      <c r="ABZ156" s="4"/>
      <c r="ACA156" s="4"/>
      <c r="ACB156" s="4"/>
      <c r="ACC156" s="4"/>
      <c r="ACD156" s="4"/>
      <c r="ACE156" s="4"/>
      <c r="ACF156" s="4"/>
      <c r="ACG156" s="4"/>
      <c r="ACH156" s="4"/>
      <c r="ACI156" s="4"/>
      <c r="ACJ156" s="4"/>
      <c r="ACK156" s="4"/>
      <c r="ACL156" s="4"/>
      <c r="ACM156" s="4"/>
      <c r="ACN156" s="4"/>
      <c r="ACO156" s="4"/>
      <c r="ACP156" s="4"/>
      <c r="ACQ156" s="4"/>
      <c r="ACR156" s="4"/>
      <c r="ACS156" s="4"/>
      <c r="ACT156" s="4"/>
      <c r="ACU156" s="4"/>
      <c r="ACV156" s="4"/>
      <c r="ACW156" s="4"/>
      <c r="ACX156" s="4"/>
      <c r="ACY156" s="4"/>
      <c r="ACZ156" s="4"/>
      <c r="ADA156" s="4"/>
      <c r="ADB156" s="4"/>
      <c r="ADC156" s="4"/>
      <c r="ADD156" s="4"/>
      <c r="ADE156" s="4"/>
      <c r="ADF156" s="4"/>
      <c r="ADG156" s="4"/>
      <c r="ADH156" s="4"/>
      <c r="ADI156" s="4"/>
      <c r="ADJ156" s="4"/>
      <c r="ADK156" s="4"/>
      <c r="ADL156" s="4"/>
      <c r="ADM156" s="4"/>
      <c r="ADN156" s="4"/>
      <c r="ADO156" s="4"/>
      <c r="ADP156" s="4"/>
      <c r="ADQ156" s="4"/>
      <c r="ADR156" s="4"/>
      <c r="ADS156" s="4"/>
      <c r="ADT156" s="4"/>
      <c r="ADU156" s="4"/>
      <c r="ADV156" s="4"/>
      <c r="ADW156" s="4"/>
      <c r="ADX156" s="4"/>
      <c r="ADY156" s="4"/>
      <c r="ADZ156" s="4"/>
      <c r="AEA156" s="4"/>
      <c r="AEB156" s="4"/>
      <c r="AEC156" s="4"/>
      <c r="AED156" s="4"/>
      <c r="AEE156" s="4"/>
      <c r="AEF156" s="4"/>
      <c r="AEG156" s="4"/>
      <c r="AEH156" s="4"/>
      <c r="AEI156" s="4"/>
      <c r="AEJ156" s="4"/>
      <c r="AEK156" s="4"/>
      <c r="AEL156" s="4"/>
      <c r="AEM156" s="4"/>
      <c r="AEN156" s="4"/>
      <c r="AEO156" s="4"/>
      <c r="AEP156" s="4"/>
      <c r="AEQ156" s="4"/>
      <c r="AER156" s="4"/>
      <c r="AES156" s="4"/>
      <c r="AET156" s="4"/>
      <c r="AEU156" s="4"/>
      <c r="AEV156" s="4"/>
      <c r="AEW156" s="4"/>
      <c r="AEX156" s="4"/>
      <c r="AEY156" s="4"/>
      <c r="AEZ156" s="4"/>
      <c r="AFA156" s="4"/>
      <c r="AFB156" s="4"/>
      <c r="AFC156" s="4"/>
      <c r="AFD156" s="4"/>
      <c r="AFE156" s="4"/>
      <c r="AFF156" s="4"/>
      <c r="AFG156" s="4"/>
      <c r="AFH156" s="4"/>
      <c r="AFI156" s="4"/>
      <c r="AFJ156" s="4"/>
      <c r="AFK156" s="4"/>
      <c r="AFL156" s="4"/>
      <c r="AFM156" s="4"/>
      <c r="AFN156" s="4"/>
      <c r="AFO156" s="4"/>
      <c r="AFP156" s="4"/>
      <c r="AFQ156" s="4"/>
      <c r="AFR156" s="4"/>
      <c r="AFS156" s="4"/>
      <c r="AFT156" s="4"/>
      <c r="AFU156" s="4"/>
      <c r="AFV156" s="4"/>
      <c r="AFW156" s="4"/>
      <c r="AFX156" s="4"/>
      <c r="AFY156" s="4"/>
      <c r="AFZ156" s="4"/>
      <c r="AGA156" s="4"/>
      <c r="AGB156" s="4"/>
      <c r="AGC156" s="4"/>
      <c r="AGD156" s="4"/>
      <c r="AGE156" s="4"/>
      <c r="AGF156" s="4"/>
      <c r="AGG156" s="4"/>
      <c r="AGH156" s="4"/>
      <c r="AGI156" s="4"/>
      <c r="AGJ156" s="4"/>
      <c r="AGK156" s="4"/>
      <c r="AGL156" s="4"/>
      <c r="AGM156" s="4"/>
      <c r="AGN156" s="4"/>
      <c r="AGO156" s="4"/>
      <c r="AGP156" s="4"/>
      <c r="AGQ156" s="4"/>
      <c r="AGR156" s="4"/>
      <c r="AGS156" s="4"/>
      <c r="AGT156" s="4"/>
      <c r="AGU156" s="4"/>
      <c r="AGV156" s="4"/>
      <c r="AGW156" s="4"/>
      <c r="AGX156" s="4"/>
      <c r="AGY156" s="4"/>
      <c r="AGZ156" s="4"/>
      <c r="AHA156" s="4"/>
      <c r="AHB156" s="4"/>
      <c r="AHC156" s="4"/>
      <c r="AHD156" s="4"/>
      <c r="AHE156" s="4"/>
      <c r="AHF156" s="4"/>
      <c r="AHG156" s="4"/>
      <c r="AHH156" s="4"/>
      <c r="AHI156" s="4"/>
      <c r="AHJ156" s="4"/>
      <c r="AHK156" s="4"/>
      <c r="AHL156" s="4"/>
      <c r="AHM156" s="4"/>
      <c r="AHN156" s="4"/>
      <c r="AHO156" s="4"/>
      <c r="AHP156" s="4"/>
      <c r="AHQ156" s="4"/>
      <c r="AHR156" s="4"/>
      <c r="AHS156" s="4"/>
      <c r="AHT156" s="4"/>
      <c r="AHU156" s="4"/>
      <c r="AHV156" s="4"/>
      <c r="AHW156" s="4"/>
      <c r="AHX156" s="4"/>
      <c r="AHY156" s="4"/>
      <c r="AHZ156" s="4"/>
      <c r="AIA156" s="4"/>
      <c r="AIB156" s="4"/>
      <c r="AIC156" s="4"/>
      <c r="AID156" s="4"/>
      <c r="AIE156" s="4"/>
      <c r="AIF156" s="4"/>
      <c r="AIG156" s="4"/>
      <c r="AIH156" s="4"/>
      <c r="AII156" s="4"/>
      <c r="AIJ156" s="4"/>
      <c r="AIK156" s="4"/>
      <c r="AIL156" s="4"/>
      <c r="AIM156" s="4"/>
      <c r="AIN156" s="4"/>
      <c r="AIO156" s="4"/>
      <c r="AIP156" s="4"/>
      <c r="AIQ156" s="4"/>
      <c r="AIR156" s="4"/>
      <c r="AIS156" s="4"/>
      <c r="AIT156" s="4"/>
      <c r="AIU156" s="4"/>
      <c r="AIV156" s="4"/>
      <c r="AIW156" s="4"/>
      <c r="AIX156" s="4"/>
      <c r="AIY156" s="4"/>
      <c r="AIZ156" s="4"/>
      <c r="AJA156" s="4"/>
      <c r="AJB156" s="4"/>
      <c r="AJC156" s="4"/>
      <c r="AJD156" s="4"/>
      <c r="AJE156" s="4"/>
      <c r="AJF156" s="4"/>
      <c r="AJG156" s="4"/>
      <c r="AJH156" s="4"/>
      <c r="AJI156" s="4"/>
      <c r="AJJ156" s="4"/>
      <c r="AJK156" s="4"/>
      <c r="AJL156" s="4"/>
      <c r="AJM156" s="4"/>
      <c r="AJN156" s="4"/>
      <c r="AJO156" s="4"/>
      <c r="AJP156" s="4"/>
      <c r="AJQ156" s="4"/>
      <c r="AJR156" s="4"/>
      <c r="AJS156" s="4"/>
      <c r="AJT156" s="4"/>
      <c r="AJU156" s="4"/>
      <c r="AJV156" s="4"/>
      <c r="AJW156" s="4"/>
      <c r="AJX156" s="4"/>
      <c r="AJY156" s="4"/>
      <c r="AJZ156" s="4"/>
      <c r="AKA156" s="4"/>
      <c r="AKB156" s="4"/>
      <c r="AKC156" s="4"/>
      <c r="AKD156" s="4"/>
      <c r="AKE156" s="4"/>
      <c r="AKF156" s="4"/>
      <c r="AKG156" s="4"/>
      <c r="AKH156" s="4"/>
      <c r="AKI156" s="4"/>
      <c r="AKJ156" s="4"/>
      <c r="AKK156" s="4"/>
      <c r="AKL156" s="4"/>
      <c r="AKM156" s="4"/>
      <c r="AKN156" s="4"/>
      <c r="AKO156" s="4"/>
      <c r="AKP156" s="4"/>
      <c r="AKQ156" s="4"/>
      <c r="AKR156" s="4"/>
      <c r="AKS156" s="4"/>
      <c r="AKT156" s="4"/>
      <c r="AKU156" s="4"/>
      <c r="AKV156" s="4"/>
      <c r="AKW156" s="4"/>
      <c r="AKX156" s="4"/>
      <c r="AKY156" s="4"/>
      <c r="AKZ156" s="4"/>
      <c r="ALA156" s="4"/>
      <c r="ALB156" s="4"/>
      <c r="ALC156" s="4"/>
      <c r="ALD156" s="4"/>
      <c r="ALE156" s="4"/>
      <c r="ALF156" s="4"/>
      <c r="ALG156" s="4"/>
      <c r="ALH156" s="4"/>
      <c r="ALI156" s="4"/>
      <c r="ALJ156" s="4"/>
      <c r="ALK156" s="4"/>
      <c r="ALL156" s="4"/>
      <c r="ALM156" s="4"/>
      <c r="ALN156" s="4"/>
      <c r="ALO156" s="4"/>
      <c r="ALP156" s="4"/>
      <c r="ALQ156" s="4"/>
      <c r="ALR156" s="4"/>
      <c r="ALS156" s="4"/>
      <c r="ALT156" s="4"/>
      <c r="ALU156" s="4"/>
      <c r="ALV156" s="4"/>
      <c r="ALW156" s="4"/>
      <c r="ALX156" s="4"/>
      <c r="ALY156" s="4"/>
      <c r="ALZ156" s="4"/>
      <c r="AMA156" s="4"/>
      <c r="AMB156" s="4"/>
      <c r="AMC156" s="4"/>
      <c r="AMD156" s="4"/>
      <c r="AME156" s="4"/>
      <c r="AMF156" s="4"/>
      <c r="AMG156" s="4"/>
      <c r="AMH156" s="4"/>
      <c r="AMI156" s="4"/>
      <c r="AMJ156" s="4"/>
    </row>
    <row r="157" spans="1:1024" ht="17" customHeight="1">
      <c r="A157" s="19" t="s">
        <v>1358</v>
      </c>
      <c r="B157" s="3">
        <f t="shared" si="3"/>
        <v>200</v>
      </c>
      <c r="C157" s="3">
        <f>SUM(80+120)</f>
        <v>200</v>
      </c>
      <c r="E157" s="3">
        <v>0</v>
      </c>
    </row>
    <row r="158" spans="1:1024" s="4" customFormat="1" ht="17" customHeight="1">
      <c r="A158" s="19" t="s">
        <v>1317</v>
      </c>
      <c r="B158" s="3">
        <f t="shared" si="3"/>
        <v>198.4</v>
      </c>
      <c r="C158" s="3">
        <f>SUM(46+42.4+80)</f>
        <v>168.4</v>
      </c>
      <c r="D158" s="3">
        <f>SUM(30)</f>
        <v>30</v>
      </c>
      <c r="E158" s="3">
        <v>0</v>
      </c>
      <c r="G158" s="3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</row>
    <row r="159" spans="1:1024" s="4" customFormat="1" ht="17" customHeight="1">
      <c r="A159" s="22" t="s">
        <v>1129</v>
      </c>
      <c r="B159" s="3">
        <f t="shared" si="3"/>
        <v>196</v>
      </c>
      <c r="C159" s="3">
        <f>SUM(0)</f>
        <v>0</v>
      </c>
      <c r="D159" s="3">
        <v>0</v>
      </c>
      <c r="E159" s="3">
        <f>SUM(50)</f>
        <v>50</v>
      </c>
      <c r="F159" s="4">
        <f>SUM(34+42+34+36)</f>
        <v>146</v>
      </c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  <c r="AMI159"/>
      <c r="AMJ159"/>
    </row>
    <row r="160" spans="1:1024" ht="17" customHeight="1">
      <c r="A160" s="19" t="s">
        <v>1130</v>
      </c>
      <c r="B160" s="3">
        <f t="shared" si="3"/>
        <v>196</v>
      </c>
      <c r="C160" s="3">
        <f>SUM(0)</f>
        <v>0</v>
      </c>
      <c r="D160" s="3">
        <v>0</v>
      </c>
      <c r="E160" s="3">
        <v>0</v>
      </c>
      <c r="G160" s="4">
        <f>SUM(53+39+62)</f>
        <v>154</v>
      </c>
      <c r="H160" s="4">
        <f>SUM(42)</f>
        <v>42</v>
      </c>
      <c r="IZ160" s="4"/>
      <c r="JA160" s="4"/>
      <c r="JB160" s="4"/>
      <c r="JC160" s="4"/>
      <c r="JD160" s="4"/>
      <c r="JE160" s="4"/>
      <c r="JF160" s="4"/>
      <c r="JG160" s="4"/>
      <c r="JH160" s="4"/>
      <c r="JI160" s="4"/>
      <c r="JJ160" s="4"/>
      <c r="JK160" s="4"/>
      <c r="JL160" s="4"/>
      <c r="JM160" s="4"/>
      <c r="JN160" s="4"/>
      <c r="JO160" s="4"/>
      <c r="JP160" s="4"/>
      <c r="JQ160" s="4"/>
      <c r="JR160" s="4"/>
      <c r="JS160" s="4"/>
      <c r="JT160" s="4"/>
      <c r="JU160" s="4"/>
      <c r="JV160" s="4"/>
      <c r="JW160" s="4"/>
      <c r="JX160" s="4"/>
      <c r="JY160" s="4"/>
      <c r="JZ160" s="4"/>
      <c r="KA160" s="4"/>
      <c r="KB160" s="4"/>
      <c r="KC160" s="4"/>
      <c r="KD160" s="4"/>
      <c r="KE160" s="4"/>
      <c r="KF160" s="4"/>
      <c r="KG160" s="4"/>
      <c r="KH160" s="4"/>
      <c r="KI160" s="4"/>
      <c r="KJ160" s="4"/>
      <c r="KK160" s="4"/>
      <c r="KL160" s="4"/>
      <c r="KM160" s="4"/>
      <c r="KN160" s="4"/>
      <c r="KO160" s="4"/>
      <c r="KP160" s="4"/>
      <c r="KQ160" s="4"/>
      <c r="KR160" s="4"/>
      <c r="KS160" s="4"/>
      <c r="KT160" s="4"/>
      <c r="KU160" s="4"/>
      <c r="KV160" s="4"/>
      <c r="KW160" s="4"/>
      <c r="KX160" s="4"/>
      <c r="KY160" s="4"/>
      <c r="KZ160" s="4"/>
      <c r="LA160" s="4"/>
      <c r="LB160" s="4"/>
      <c r="LC160" s="4"/>
      <c r="LD160" s="4"/>
      <c r="LE160" s="4"/>
      <c r="LF160" s="4"/>
      <c r="LG160" s="4"/>
      <c r="LH160" s="4"/>
      <c r="LI160" s="4"/>
      <c r="LJ160" s="4"/>
      <c r="LK160" s="4"/>
      <c r="LL160" s="4"/>
      <c r="LM160" s="4"/>
      <c r="LN160" s="4"/>
      <c r="LO160" s="4"/>
      <c r="LP160" s="4"/>
      <c r="LQ160" s="4"/>
      <c r="LR160" s="4"/>
      <c r="LS160" s="4"/>
      <c r="LT160" s="4"/>
      <c r="LU160" s="4"/>
      <c r="LV160" s="4"/>
      <c r="LW160" s="4"/>
      <c r="LX160" s="4"/>
      <c r="LY160" s="4"/>
      <c r="LZ160" s="4"/>
      <c r="MA160" s="4"/>
      <c r="MB160" s="4"/>
      <c r="MC160" s="4"/>
      <c r="MD160" s="4"/>
      <c r="ME160" s="4"/>
      <c r="MF160" s="4"/>
      <c r="MG160" s="4"/>
      <c r="MH160" s="4"/>
      <c r="MI160" s="4"/>
      <c r="MJ160" s="4"/>
      <c r="MK160" s="4"/>
      <c r="ML160" s="4"/>
      <c r="MM160" s="4"/>
      <c r="MN160" s="4"/>
      <c r="MO160" s="4"/>
      <c r="MP160" s="4"/>
      <c r="MQ160" s="4"/>
      <c r="MR160" s="4"/>
      <c r="MS160" s="4"/>
      <c r="MT160" s="4"/>
      <c r="MU160" s="4"/>
      <c r="MV160" s="4"/>
      <c r="MW160" s="4"/>
      <c r="MX160" s="4"/>
      <c r="MY160" s="4"/>
      <c r="MZ160" s="4"/>
      <c r="NA160" s="4"/>
      <c r="NB160" s="4"/>
      <c r="NC160" s="4"/>
      <c r="ND160" s="4"/>
      <c r="NE160" s="4"/>
      <c r="NF160" s="4"/>
      <c r="NG160" s="4"/>
      <c r="NH160" s="4"/>
      <c r="NI160" s="4"/>
      <c r="NJ160" s="4"/>
      <c r="NK160" s="4"/>
      <c r="NL160" s="4"/>
      <c r="NM160" s="4"/>
      <c r="NN160" s="4"/>
      <c r="NO160" s="4"/>
      <c r="NP160" s="4"/>
      <c r="NQ160" s="4"/>
      <c r="NR160" s="4"/>
      <c r="NS160" s="4"/>
      <c r="NT160" s="4"/>
      <c r="NU160" s="4"/>
      <c r="NV160" s="4"/>
      <c r="NW160" s="4"/>
      <c r="NX160" s="4"/>
      <c r="NY160" s="4"/>
      <c r="NZ160" s="4"/>
      <c r="OA160" s="4"/>
      <c r="OB160" s="4"/>
      <c r="OC160" s="4"/>
      <c r="OD160" s="4"/>
      <c r="OE160" s="4"/>
      <c r="OF160" s="4"/>
      <c r="OG160" s="4"/>
      <c r="OH160" s="4"/>
      <c r="OI160" s="4"/>
      <c r="OJ160" s="4"/>
      <c r="OK160" s="4"/>
      <c r="OL160" s="4"/>
      <c r="OM160" s="4"/>
      <c r="ON160" s="4"/>
      <c r="OO160" s="4"/>
      <c r="OP160" s="4"/>
      <c r="OQ160" s="4"/>
      <c r="OR160" s="4"/>
      <c r="OS160" s="4"/>
      <c r="OT160" s="4"/>
      <c r="OU160" s="4"/>
      <c r="OV160" s="4"/>
      <c r="OW160" s="4"/>
      <c r="OX160" s="4"/>
      <c r="OY160" s="4"/>
      <c r="OZ160" s="4"/>
      <c r="PA160" s="4"/>
      <c r="PB160" s="4"/>
      <c r="PC160" s="4"/>
      <c r="PD160" s="4"/>
      <c r="PE160" s="4"/>
      <c r="PF160" s="4"/>
      <c r="PG160" s="4"/>
      <c r="PH160" s="4"/>
      <c r="PI160" s="4"/>
      <c r="PJ160" s="4"/>
      <c r="PK160" s="4"/>
      <c r="PL160" s="4"/>
      <c r="PM160" s="4"/>
      <c r="PN160" s="4"/>
      <c r="PO160" s="4"/>
      <c r="PP160" s="4"/>
      <c r="PQ160" s="4"/>
      <c r="PR160" s="4"/>
      <c r="PS160" s="4"/>
      <c r="PT160" s="4"/>
      <c r="PU160" s="4"/>
      <c r="PV160" s="4"/>
      <c r="PW160" s="4"/>
      <c r="PX160" s="4"/>
      <c r="PY160" s="4"/>
      <c r="PZ160" s="4"/>
      <c r="QA160" s="4"/>
      <c r="QB160" s="4"/>
      <c r="QC160" s="4"/>
      <c r="QD160" s="4"/>
      <c r="QE160" s="4"/>
      <c r="QF160" s="4"/>
      <c r="QG160" s="4"/>
      <c r="QH160" s="4"/>
      <c r="QI160" s="4"/>
      <c r="QJ160" s="4"/>
      <c r="QK160" s="4"/>
      <c r="QL160" s="4"/>
      <c r="QM160" s="4"/>
      <c r="QN160" s="4"/>
      <c r="QO160" s="4"/>
      <c r="QP160" s="4"/>
      <c r="QQ160" s="4"/>
      <c r="QR160" s="4"/>
      <c r="QS160" s="4"/>
      <c r="QT160" s="4"/>
      <c r="QU160" s="4"/>
      <c r="QV160" s="4"/>
      <c r="QW160" s="4"/>
      <c r="QX160" s="4"/>
      <c r="QY160" s="4"/>
      <c r="QZ160" s="4"/>
      <c r="RA160" s="4"/>
      <c r="RB160" s="4"/>
      <c r="RC160" s="4"/>
      <c r="RD160" s="4"/>
      <c r="RE160" s="4"/>
      <c r="RF160" s="4"/>
      <c r="RG160" s="4"/>
      <c r="RH160" s="4"/>
      <c r="RI160" s="4"/>
      <c r="RJ160" s="4"/>
      <c r="RK160" s="4"/>
      <c r="RL160" s="4"/>
      <c r="RM160" s="4"/>
      <c r="RN160" s="4"/>
      <c r="RO160" s="4"/>
      <c r="RP160" s="4"/>
      <c r="RQ160" s="4"/>
      <c r="RR160" s="4"/>
      <c r="RS160" s="4"/>
      <c r="RT160" s="4"/>
      <c r="RU160" s="4"/>
      <c r="RV160" s="4"/>
      <c r="RW160" s="4"/>
      <c r="RX160" s="4"/>
      <c r="RY160" s="4"/>
      <c r="RZ160" s="4"/>
      <c r="SA160" s="4"/>
      <c r="SB160" s="4"/>
      <c r="SC160" s="4"/>
      <c r="SD160" s="4"/>
      <c r="SE160" s="4"/>
      <c r="SF160" s="4"/>
      <c r="SG160" s="4"/>
      <c r="SH160" s="4"/>
      <c r="SI160" s="4"/>
      <c r="SJ160" s="4"/>
      <c r="SK160" s="4"/>
      <c r="SL160" s="4"/>
      <c r="SM160" s="4"/>
      <c r="SN160" s="4"/>
      <c r="SO160" s="4"/>
      <c r="SP160" s="4"/>
      <c r="SQ160" s="4"/>
      <c r="SR160" s="4"/>
      <c r="SS160" s="4"/>
      <c r="ST160" s="4"/>
      <c r="SU160" s="4"/>
      <c r="SV160" s="4"/>
      <c r="SW160" s="4"/>
      <c r="SX160" s="4"/>
      <c r="SY160" s="4"/>
      <c r="SZ160" s="4"/>
      <c r="TA160" s="4"/>
      <c r="TB160" s="4"/>
      <c r="TC160" s="4"/>
      <c r="TD160" s="4"/>
      <c r="TE160" s="4"/>
      <c r="TF160" s="4"/>
      <c r="TG160" s="4"/>
      <c r="TH160" s="4"/>
      <c r="TI160" s="4"/>
      <c r="TJ160" s="4"/>
      <c r="TK160" s="4"/>
      <c r="TL160" s="4"/>
      <c r="TM160" s="4"/>
      <c r="TN160" s="4"/>
      <c r="TO160" s="4"/>
      <c r="TP160" s="4"/>
      <c r="TQ160" s="4"/>
      <c r="TR160" s="4"/>
      <c r="TS160" s="4"/>
      <c r="TT160" s="4"/>
      <c r="TU160" s="4"/>
      <c r="TV160" s="4"/>
      <c r="TW160" s="4"/>
      <c r="TX160" s="4"/>
      <c r="TY160" s="4"/>
      <c r="TZ160" s="4"/>
      <c r="UA160" s="4"/>
      <c r="UB160" s="4"/>
      <c r="UC160" s="4"/>
      <c r="UD160" s="4"/>
      <c r="UE160" s="4"/>
      <c r="UF160" s="4"/>
      <c r="UG160" s="4"/>
      <c r="UH160" s="4"/>
      <c r="UI160" s="4"/>
      <c r="UJ160" s="4"/>
      <c r="UK160" s="4"/>
      <c r="UL160" s="4"/>
      <c r="UM160" s="4"/>
      <c r="UN160" s="4"/>
      <c r="UO160" s="4"/>
      <c r="UP160" s="4"/>
      <c r="UQ160" s="4"/>
      <c r="UR160" s="4"/>
      <c r="US160" s="4"/>
      <c r="UT160" s="4"/>
      <c r="UU160" s="4"/>
      <c r="UV160" s="4"/>
      <c r="UW160" s="4"/>
      <c r="UX160" s="4"/>
      <c r="UY160" s="4"/>
      <c r="UZ160" s="4"/>
      <c r="VA160" s="4"/>
      <c r="VB160" s="4"/>
      <c r="VC160" s="4"/>
      <c r="VD160" s="4"/>
      <c r="VE160" s="4"/>
      <c r="VF160" s="4"/>
      <c r="VG160" s="4"/>
      <c r="VH160" s="4"/>
      <c r="VI160" s="4"/>
      <c r="VJ160" s="4"/>
      <c r="VK160" s="4"/>
      <c r="VL160" s="4"/>
      <c r="VM160" s="4"/>
      <c r="VN160" s="4"/>
      <c r="VO160" s="4"/>
      <c r="VP160" s="4"/>
      <c r="VQ160" s="4"/>
      <c r="VR160" s="4"/>
      <c r="VS160" s="4"/>
      <c r="VT160" s="4"/>
      <c r="VU160" s="4"/>
      <c r="VV160" s="4"/>
      <c r="VW160" s="4"/>
      <c r="VX160" s="4"/>
      <c r="VY160" s="4"/>
      <c r="VZ160" s="4"/>
      <c r="WA160" s="4"/>
      <c r="WB160" s="4"/>
      <c r="WC160" s="4"/>
      <c r="WD160" s="4"/>
      <c r="WE160" s="4"/>
      <c r="WF160" s="4"/>
      <c r="WG160" s="4"/>
      <c r="WH160" s="4"/>
      <c r="WI160" s="4"/>
      <c r="WJ160" s="4"/>
      <c r="WK160" s="4"/>
      <c r="WL160" s="4"/>
      <c r="WM160" s="4"/>
      <c r="WN160" s="4"/>
      <c r="WO160" s="4"/>
      <c r="WP160" s="4"/>
      <c r="WQ160" s="4"/>
      <c r="WR160" s="4"/>
      <c r="WS160" s="4"/>
      <c r="WT160" s="4"/>
      <c r="WU160" s="4"/>
      <c r="WV160" s="4"/>
      <c r="WW160" s="4"/>
      <c r="WX160" s="4"/>
      <c r="WY160" s="4"/>
      <c r="WZ160" s="4"/>
      <c r="XA160" s="4"/>
      <c r="XB160" s="4"/>
      <c r="XC160" s="4"/>
      <c r="XD160" s="4"/>
      <c r="XE160" s="4"/>
      <c r="XF160" s="4"/>
      <c r="XG160" s="4"/>
      <c r="XH160" s="4"/>
      <c r="XI160" s="4"/>
      <c r="XJ160" s="4"/>
      <c r="XK160" s="4"/>
      <c r="XL160" s="4"/>
      <c r="XM160" s="4"/>
      <c r="XN160" s="4"/>
      <c r="XO160" s="4"/>
      <c r="XP160" s="4"/>
      <c r="XQ160" s="4"/>
      <c r="XR160" s="4"/>
      <c r="XS160" s="4"/>
      <c r="XT160" s="4"/>
      <c r="XU160" s="4"/>
      <c r="XV160" s="4"/>
      <c r="XW160" s="4"/>
      <c r="XX160" s="4"/>
      <c r="XY160" s="4"/>
      <c r="XZ160" s="4"/>
      <c r="YA160" s="4"/>
      <c r="YB160" s="4"/>
      <c r="YC160" s="4"/>
      <c r="YD160" s="4"/>
      <c r="YE160" s="4"/>
      <c r="YF160" s="4"/>
      <c r="YG160" s="4"/>
      <c r="YH160" s="4"/>
      <c r="YI160" s="4"/>
      <c r="YJ160" s="4"/>
      <c r="YK160" s="4"/>
      <c r="YL160" s="4"/>
      <c r="YM160" s="4"/>
      <c r="YN160" s="4"/>
      <c r="YO160" s="4"/>
      <c r="YP160" s="4"/>
      <c r="YQ160" s="4"/>
      <c r="YR160" s="4"/>
      <c r="YS160" s="4"/>
      <c r="YT160" s="4"/>
      <c r="YU160" s="4"/>
      <c r="YV160" s="4"/>
      <c r="YW160" s="4"/>
      <c r="YX160" s="4"/>
      <c r="YY160" s="4"/>
      <c r="YZ160" s="4"/>
      <c r="ZA160" s="4"/>
      <c r="ZB160" s="4"/>
      <c r="ZC160" s="4"/>
      <c r="ZD160" s="4"/>
      <c r="ZE160" s="4"/>
      <c r="ZF160" s="4"/>
      <c r="ZG160" s="4"/>
      <c r="ZH160" s="4"/>
      <c r="ZI160" s="4"/>
      <c r="ZJ160" s="4"/>
      <c r="ZK160" s="4"/>
      <c r="ZL160" s="4"/>
      <c r="ZM160" s="4"/>
      <c r="ZN160" s="4"/>
      <c r="ZO160" s="4"/>
      <c r="ZP160" s="4"/>
      <c r="ZQ160" s="4"/>
      <c r="ZR160" s="4"/>
      <c r="ZS160" s="4"/>
      <c r="ZT160" s="4"/>
      <c r="ZU160" s="4"/>
      <c r="ZV160" s="4"/>
      <c r="ZW160" s="4"/>
      <c r="ZX160" s="4"/>
      <c r="ZY160" s="4"/>
      <c r="ZZ160" s="4"/>
      <c r="AAA160" s="4"/>
      <c r="AAB160" s="4"/>
      <c r="AAC160" s="4"/>
      <c r="AAD160" s="4"/>
      <c r="AAE160" s="4"/>
      <c r="AAF160" s="4"/>
      <c r="AAG160" s="4"/>
      <c r="AAH160" s="4"/>
      <c r="AAI160" s="4"/>
      <c r="AAJ160" s="4"/>
      <c r="AAK160" s="4"/>
      <c r="AAL160" s="4"/>
      <c r="AAM160" s="4"/>
      <c r="AAN160" s="4"/>
      <c r="AAO160" s="4"/>
      <c r="AAP160" s="4"/>
      <c r="AAQ160" s="4"/>
      <c r="AAR160" s="4"/>
      <c r="AAS160" s="4"/>
      <c r="AAT160" s="4"/>
      <c r="AAU160" s="4"/>
      <c r="AAV160" s="4"/>
      <c r="AAW160" s="4"/>
      <c r="AAX160" s="4"/>
      <c r="AAY160" s="4"/>
      <c r="AAZ160" s="4"/>
      <c r="ABA160" s="4"/>
      <c r="ABB160" s="4"/>
      <c r="ABC160" s="4"/>
      <c r="ABD160" s="4"/>
      <c r="ABE160" s="4"/>
      <c r="ABF160" s="4"/>
      <c r="ABG160" s="4"/>
      <c r="ABH160" s="4"/>
      <c r="ABI160" s="4"/>
      <c r="ABJ160" s="4"/>
      <c r="ABK160" s="4"/>
      <c r="ABL160" s="4"/>
      <c r="ABM160" s="4"/>
      <c r="ABN160" s="4"/>
      <c r="ABO160" s="4"/>
      <c r="ABP160" s="4"/>
      <c r="ABQ160" s="4"/>
      <c r="ABR160" s="4"/>
      <c r="ABS160" s="4"/>
      <c r="ABT160" s="4"/>
      <c r="ABU160" s="4"/>
      <c r="ABV160" s="4"/>
      <c r="ABW160" s="4"/>
      <c r="ABX160" s="4"/>
      <c r="ABY160" s="4"/>
      <c r="ABZ160" s="4"/>
      <c r="ACA160" s="4"/>
      <c r="ACB160" s="4"/>
      <c r="ACC160" s="4"/>
      <c r="ACD160" s="4"/>
      <c r="ACE160" s="4"/>
      <c r="ACF160" s="4"/>
      <c r="ACG160" s="4"/>
      <c r="ACH160" s="4"/>
      <c r="ACI160" s="4"/>
      <c r="ACJ160" s="4"/>
      <c r="ACK160" s="4"/>
      <c r="ACL160" s="4"/>
      <c r="ACM160" s="4"/>
      <c r="ACN160" s="4"/>
      <c r="ACO160" s="4"/>
      <c r="ACP160" s="4"/>
      <c r="ACQ160" s="4"/>
      <c r="ACR160" s="4"/>
      <c r="ACS160" s="4"/>
      <c r="ACT160" s="4"/>
      <c r="ACU160" s="4"/>
      <c r="ACV160" s="4"/>
      <c r="ACW160" s="4"/>
      <c r="ACX160" s="4"/>
      <c r="ACY160" s="4"/>
      <c r="ACZ160" s="4"/>
      <c r="ADA160" s="4"/>
      <c r="ADB160" s="4"/>
      <c r="ADC160" s="4"/>
      <c r="ADD160" s="4"/>
      <c r="ADE160" s="4"/>
      <c r="ADF160" s="4"/>
      <c r="ADG160" s="4"/>
      <c r="ADH160" s="4"/>
      <c r="ADI160" s="4"/>
      <c r="ADJ160" s="4"/>
      <c r="ADK160" s="4"/>
      <c r="ADL160" s="4"/>
      <c r="ADM160" s="4"/>
      <c r="ADN160" s="4"/>
      <c r="ADO160" s="4"/>
      <c r="ADP160" s="4"/>
      <c r="ADQ160" s="4"/>
      <c r="ADR160" s="4"/>
      <c r="ADS160" s="4"/>
      <c r="ADT160" s="4"/>
      <c r="ADU160" s="4"/>
      <c r="ADV160" s="4"/>
      <c r="ADW160" s="4"/>
      <c r="ADX160" s="4"/>
      <c r="ADY160" s="4"/>
      <c r="ADZ160" s="4"/>
      <c r="AEA160" s="4"/>
      <c r="AEB160" s="4"/>
      <c r="AEC160" s="4"/>
      <c r="AED160" s="4"/>
      <c r="AEE160" s="4"/>
      <c r="AEF160" s="4"/>
      <c r="AEG160" s="4"/>
      <c r="AEH160" s="4"/>
      <c r="AEI160" s="4"/>
      <c r="AEJ160" s="4"/>
      <c r="AEK160" s="4"/>
      <c r="AEL160" s="4"/>
      <c r="AEM160" s="4"/>
      <c r="AEN160" s="4"/>
      <c r="AEO160" s="4"/>
      <c r="AEP160" s="4"/>
      <c r="AEQ160" s="4"/>
      <c r="AER160" s="4"/>
      <c r="AES160" s="4"/>
      <c r="AET160" s="4"/>
      <c r="AEU160" s="4"/>
      <c r="AEV160" s="4"/>
      <c r="AEW160" s="4"/>
      <c r="AEX160" s="4"/>
      <c r="AEY160" s="4"/>
      <c r="AEZ160" s="4"/>
      <c r="AFA160" s="4"/>
      <c r="AFB160" s="4"/>
      <c r="AFC160" s="4"/>
      <c r="AFD160" s="4"/>
      <c r="AFE160" s="4"/>
      <c r="AFF160" s="4"/>
      <c r="AFG160" s="4"/>
      <c r="AFH160" s="4"/>
      <c r="AFI160" s="4"/>
      <c r="AFJ160" s="4"/>
      <c r="AFK160" s="4"/>
      <c r="AFL160" s="4"/>
      <c r="AFM160" s="4"/>
      <c r="AFN160" s="4"/>
      <c r="AFO160" s="4"/>
      <c r="AFP160" s="4"/>
      <c r="AFQ160" s="4"/>
      <c r="AFR160" s="4"/>
      <c r="AFS160" s="4"/>
      <c r="AFT160" s="4"/>
      <c r="AFU160" s="4"/>
      <c r="AFV160" s="4"/>
      <c r="AFW160" s="4"/>
      <c r="AFX160" s="4"/>
      <c r="AFY160" s="4"/>
      <c r="AFZ160" s="4"/>
      <c r="AGA160" s="4"/>
      <c r="AGB160" s="4"/>
      <c r="AGC160" s="4"/>
      <c r="AGD160" s="4"/>
      <c r="AGE160" s="4"/>
      <c r="AGF160" s="4"/>
      <c r="AGG160" s="4"/>
      <c r="AGH160" s="4"/>
      <c r="AGI160" s="4"/>
      <c r="AGJ160" s="4"/>
      <c r="AGK160" s="4"/>
      <c r="AGL160" s="4"/>
      <c r="AGM160" s="4"/>
      <c r="AGN160" s="4"/>
      <c r="AGO160" s="4"/>
      <c r="AGP160" s="4"/>
      <c r="AGQ160" s="4"/>
      <c r="AGR160" s="4"/>
      <c r="AGS160" s="4"/>
      <c r="AGT160" s="4"/>
      <c r="AGU160" s="4"/>
      <c r="AGV160" s="4"/>
      <c r="AGW160" s="4"/>
      <c r="AGX160" s="4"/>
      <c r="AGY160" s="4"/>
      <c r="AGZ160" s="4"/>
      <c r="AHA160" s="4"/>
      <c r="AHB160" s="4"/>
      <c r="AHC160" s="4"/>
      <c r="AHD160" s="4"/>
      <c r="AHE160" s="4"/>
      <c r="AHF160" s="4"/>
      <c r="AHG160" s="4"/>
      <c r="AHH160" s="4"/>
      <c r="AHI160" s="4"/>
      <c r="AHJ160" s="4"/>
      <c r="AHK160" s="4"/>
      <c r="AHL160" s="4"/>
      <c r="AHM160" s="4"/>
      <c r="AHN160" s="4"/>
      <c r="AHO160" s="4"/>
      <c r="AHP160" s="4"/>
      <c r="AHQ160" s="4"/>
      <c r="AHR160" s="4"/>
      <c r="AHS160" s="4"/>
      <c r="AHT160" s="4"/>
      <c r="AHU160" s="4"/>
      <c r="AHV160" s="4"/>
      <c r="AHW160" s="4"/>
      <c r="AHX160" s="4"/>
      <c r="AHY160" s="4"/>
      <c r="AHZ160" s="4"/>
      <c r="AIA160" s="4"/>
      <c r="AIB160" s="4"/>
      <c r="AIC160" s="4"/>
      <c r="AID160" s="4"/>
      <c r="AIE160" s="4"/>
      <c r="AIF160" s="4"/>
      <c r="AIG160" s="4"/>
      <c r="AIH160" s="4"/>
      <c r="AII160" s="4"/>
      <c r="AIJ160" s="4"/>
      <c r="AIK160" s="4"/>
      <c r="AIL160" s="4"/>
      <c r="AIM160" s="4"/>
      <c r="AIN160" s="4"/>
      <c r="AIO160" s="4"/>
      <c r="AIP160" s="4"/>
      <c r="AIQ160" s="4"/>
      <c r="AIR160" s="4"/>
      <c r="AIS160" s="4"/>
      <c r="AIT160" s="4"/>
      <c r="AIU160" s="4"/>
      <c r="AIV160" s="4"/>
      <c r="AIW160" s="4"/>
      <c r="AIX160" s="4"/>
      <c r="AIY160" s="4"/>
      <c r="AIZ160" s="4"/>
      <c r="AJA160" s="4"/>
      <c r="AJB160" s="4"/>
      <c r="AJC160" s="4"/>
      <c r="AJD160" s="4"/>
      <c r="AJE160" s="4"/>
      <c r="AJF160" s="4"/>
      <c r="AJG160" s="4"/>
      <c r="AJH160" s="4"/>
      <c r="AJI160" s="4"/>
      <c r="AJJ160" s="4"/>
      <c r="AJK160" s="4"/>
      <c r="AJL160" s="4"/>
      <c r="AJM160" s="4"/>
      <c r="AJN160" s="4"/>
      <c r="AJO160" s="4"/>
      <c r="AJP160" s="4"/>
      <c r="AJQ160" s="4"/>
      <c r="AJR160" s="4"/>
      <c r="AJS160" s="4"/>
      <c r="AJT160" s="4"/>
      <c r="AJU160" s="4"/>
      <c r="AJV160" s="4"/>
      <c r="AJW160" s="4"/>
      <c r="AJX160" s="4"/>
      <c r="AJY160" s="4"/>
      <c r="AJZ160" s="4"/>
      <c r="AKA160" s="4"/>
      <c r="AKB160" s="4"/>
      <c r="AKC160" s="4"/>
      <c r="AKD160" s="4"/>
      <c r="AKE160" s="4"/>
      <c r="AKF160" s="4"/>
      <c r="AKG160" s="4"/>
      <c r="AKH160" s="4"/>
      <c r="AKI160" s="4"/>
      <c r="AKJ160" s="4"/>
      <c r="AKK160" s="4"/>
      <c r="AKL160" s="4"/>
      <c r="AKM160" s="4"/>
      <c r="AKN160" s="4"/>
      <c r="AKO160" s="4"/>
      <c r="AKP160" s="4"/>
      <c r="AKQ160" s="4"/>
      <c r="AKR160" s="4"/>
      <c r="AKS160" s="4"/>
      <c r="AKT160" s="4"/>
      <c r="AKU160" s="4"/>
      <c r="AKV160" s="4"/>
      <c r="AKW160" s="4"/>
      <c r="AKX160" s="4"/>
      <c r="AKY160" s="4"/>
      <c r="AKZ160" s="4"/>
      <c r="ALA160" s="4"/>
      <c r="ALB160" s="4"/>
      <c r="ALC160" s="4"/>
      <c r="ALD160" s="4"/>
      <c r="ALE160" s="4"/>
      <c r="ALF160" s="4"/>
      <c r="ALG160" s="4"/>
      <c r="ALH160" s="4"/>
      <c r="ALI160" s="4"/>
      <c r="ALJ160" s="4"/>
      <c r="ALK160" s="4"/>
      <c r="ALL160" s="4"/>
      <c r="ALM160" s="4"/>
      <c r="ALN160" s="4"/>
      <c r="ALO160" s="4"/>
      <c r="ALP160" s="4"/>
      <c r="ALQ160" s="4"/>
      <c r="ALR160" s="4"/>
      <c r="ALS160" s="4"/>
      <c r="ALT160" s="4"/>
      <c r="ALU160" s="4"/>
      <c r="ALV160" s="4"/>
      <c r="ALW160" s="4"/>
      <c r="ALX160" s="4"/>
      <c r="ALY160" s="4"/>
      <c r="ALZ160" s="4"/>
      <c r="AMA160" s="4"/>
      <c r="AMB160" s="4"/>
      <c r="AMC160" s="4"/>
      <c r="AMD160" s="4"/>
      <c r="AME160" s="4"/>
      <c r="AMF160" s="4"/>
      <c r="AMG160" s="4"/>
      <c r="AMH160" s="4"/>
      <c r="AMI160" s="4"/>
      <c r="AMJ160" s="4"/>
    </row>
    <row r="161" spans="1:1024" ht="17" customHeight="1">
      <c r="A161" s="19" t="s">
        <v>1193</v>
      </c>
      <c r="B161" s="3">
        <f t="shared" si="3"/>
        <v>192.5</v>
      </c>
      <c r="C161" s="3">
        <f>SUM(34+31+55)</f>
        <v>120</v>
      </c>
      <c r="D161" s="3">
        <v>0</v>
      </c>
      <c r="E161" s="3">
        <v>0</v>
      </c>
      <c r="G161" s="4">
        <f>SUM(34+38.5)</f>
        <v>72.5</v>
      </c>
    </row>
    <row r="162" spans="1:1024" ht="17" customHeight="1">
      <c r="A162" s="19" t="s">
        <v>1131</v>
      </c>
      <c r="B162" s="3">
        <f t="shared" si="3"/>
        <v>192</v>
      </c>
      <c r="C162" s="3">
        <f>SUM(0)</f>
        <v>0</v>
      </c>
      <c r="D162" s="3">
        <v>0</v>
      </c>
      <c r="E162" s="3">
        <v>0</v>
      </c>
      <c r="G162" s="4"/>
      <c r="L162" s="4">
        <v>39</v>
      </c>
      <c r="M162" s="4">
        <v>92</v>
      </c>
      <c r="N162" s="4">
        <v>30</v>
      </c>
      <c r="O162" s="4">
        <v>31</v>
      </c>
    </row>
    <row r="163" spans="1:1024" ht="17" customHeight="1">
      <c r="A163" s="21" t="s">
        <v>1348</v>
      </c>
      <c r="B163" s="3">
        <f t="shared" si="3"/>
        <v>189</v>
      </c>
      <c r="C163" s="3">
        <f>SUM(34+55+50+50)</f>
        <v>189</v>
      </c>
      <c r="E163" s="3">
        <v>0</v>
      </c>
    </row>
    <row r="164" spans="1:1024" ht="17" customHeight="1">
      <c r="A164" s="19" t="s">
        <v>1142</v>
      </c>
      <c r="B164" s="3">
        <f t="shared" si="3"/>
        <v>187</v>
      </c>
      <c r="C164" s="3">
        <f>SUM(32)</f>
        <v>32</v>
      </c>
      <c r="D164" s="3">
        <v>0</v>
      </c>
      <c r="E164" s="3">
        <f>SUM(46)</f>
        <v>46</v>
      </c>
      <c r="F164" s="4">
        <f>SUM(39+34+36)</f>
        <v>109</v>
      </c>
      <c r="G164" s="4"/>
    </row>
    <row r="165" spans="1:1024" ht="17" customHeight="1">
      <c r="A165" s="19" t="s">
        <v>1133</v>
      </c>
      <c r="B165" s="3">
        <f t="shared" si="3"/>
        <v>185</v>
      </c>
      <c r="C165" s="3">
        <f>SUM(0)</f>
        <v>0</v>
      </c>
      <c r="D165" s="3">
        <v>0</v>
      </c>
      <c r="E165" s="3">
        <v>0</v>
      </c>
      <c r="G165" s="4"/>
      <c r="M165" s="4">
        <v>38</v>
      </c>
      <c r="N165" s="4">
        <v>74</v>
      </c>
      <c r="O165" s="4">
        <v>73</v>
      </c>
      <c r="IZ165" s="4"/>
      <c r="JA165" s="4"/>
      <c r="JB165" s="4"/>
      <c r="JC165" s="4"/>
      <c r="JD165" s="4"/>
      <c r="JE165" s="4"/>
      <c r="JF165" s="4"/>
      <c r="JG165" s="4"/>
      <c r="JH165" s="4"/>
      <c r="JI165" s="4"/>
      <c r="JJ165" s="4"/>
      <c r="JK165" s="4"/>
      <c r="JL165" s="4"/>
      <c r="JM165" s="4"/>
      <c r="JN165" s="4"/>
      <c r="JO165" s="4"/>
      <c r="JP165" s="4"/>
      <c r="JQ165" s="4"/>
      <c r="JR165" s="4"/>
      <c r="JS165" s="4"/>
      <c r="JT165" s="4"/>
      <c r="JU165" s="4"/>
      <c r="JV165" s="4"/>
      <c r="JW165" s="4"/>
      <c r="JX165" s="4"/>
      <c r="JY165" s="4"/>
      <c r="JZ165" s="4"/>
      <c r="KA165" s="4"/>
      <c r="KB165" s="4"/>
      <c r="KC165" s="4"/>
      <c r="KD165" s="4"/>
      <c r="KE165" s="4"/>
      <c r="KF165" s="4"/>
      <c r="KG165" s="4"/>
      <c r="KH165" s="4"/>
      <c r="KI165" s="4"/>
      <c r="KJ165" s="4"/>
      <c r="KK165" s="4"/>
      <c r="KL165" s="4"/>
      <c r="KM165" s="4"/>
      <c r="KN165" s="4"/>
      <c r="KO165" s="4"/>
      <c r="KP165" s="4"/>
      <c r="KQ165" s="4"/>
      <c r="KR165" s="4"/>
      <c r="KS165" s="4"/>
      <c r="KT165" s="4"/>
      <c r="KU165" s="4"/>
      <c r="KV165" s="4"/>
      <c r="KW165" s="4"/>
      <c r="KX165" s="4"/>
      <c r="KY165" s="4"/>
      <c r="KZ165" s="4"/>
      <c r="LA165" s="4"/>
      <c r="LB165" s="4"/>
      <c r="LC165" s="4"/>
      <c r="LD165" s="4"/>
      <c r="LE165" s="4"/>
      <c r="LF165" s="4"/>
      <c r="LG165" s="4"/>
      <c r="LH165" s="4"/>
      <c r="LI165" s="4"/>
      <c r="LJ165" s="4"/>
      <c r="LK165" s="4"/>
      <c r="LL165" s="4"/>
      <c r="LM165" s="4"/>
      <c r="LN165" s="4"/>
      <c r="LO165" s="4"/>
      <c r="LP165" s="4"/>
      <c r="LQ165" s="4"/>
      <c r="LR165" s="4"/>
      <c r="LS165" s="4"/>
      <c r="LT165" s="4"/>
      <c r="LU165" s="4"/>
      <c r="LV165" s="4"/>
      <c r="LW165" s="4"/>
      <c r="LX165" s="4"/>
      <c r="LY165" s="4"/>
      <c r="LZ165" s="4"/>
      <c r="MA165" s="4"/>
      <c r="MB165" s="4"/>
      <c r="MC165" s="4"/>
      <c r="MD165" s="4"/>
      <c r="ME165" s="4"/>
      <c r="MF165" s="4"/>
      <c r="MG165" s="4"/>
      <c r="MH165" s="4"/>
      <c r="MI165" s="4"/>
      <c r="MJ165" s="4"/>
      <c r="MK165" s="4"/>
      <c r="ML165" s="4"/>
      <c r="MM165" s="4"/>
      <c r="MN165" s="4"/>
      <c r="MO165" s="4"/>
      <c r="MP165" s="4"/>
      <c r="MQ165" s="4"/>
      <c r="MR165" s="4"/>
      <c r="MS165" s="4"/>
      <c r="MT165" s="4"/>
      <c r="MU165" s="4"/>
      <c r="MV165" s="4"/>
      <c r="MW165" s="4"/>
      <c r="MX165" s="4"/>
      <c r="MY165" s="4"/>
      <c r="MZ165" s="4"/>
      <c r="NA165" s="4"/>
      <c r="NB165" s="4"/>
      <c r="NC165" s="4"/>
      <c r="ND165" s="4"/>
      <c r="NE165" s="4"/>
      <c r="NF165" s="4"/>
      <c r="NG165" s="4"/>
      <c r="NH165" s="4"/>
      <c r="NI165" s="4"/>
      <c r="NJ165" s="4"/>
      <c r="NK165" s="4"/>
      <c r="NL165" s="4"/>
      <c r="NM165" s="4"/>
      <c r="NN165" s="4"/>
      <c r="NO165" s="4"/>
      <c r="NP165" s="4"/>
      <c r="NQ165" s="4"/>
      <c r="NR165" s="4"/>
      <c r="NS165" s="4"/>
      <c r="NT165" s="4"/>
      <c r="NU165" s="4"/>
      <c r="NV165" s="4"/>
      <c r="NW165" s="4"/>
      <c r="NX165" s="4"/>
      <c r="NY165" s="4"/>
      <c r="NZ165" s="4"/>
      <c r="OA165" s="4"/>
      <c r="OB165" s="4"/>
      <c r="OC165" s="4"/>
      <c r="OD165" s="4"/>
      <c r="OE165" s="4"/>
      <c r="OF165" s="4"/>
      <c r="OG165" s="4"/>
      <c r="OH165" s="4"/>
      <c r="OI165" s="4"/>
      <c r="OJ165" s="4"/>
      <c r="OK165" s="4"/>
      <c r="OL165" s="4"/>
      <c r="OM165" s="4"/>
      <c r="ON165" s="4"/>
      <c r="OO165" s="4"/>
      <c r="OP165" s="4"/>
      <c r="OQ165" s="4"/>
      <c r="OR165" s="4"/>
      <c r="OS165" s="4"/>
      <c r="OT165" s="4"/>
      <c r="OU165" s="4"/>
      <c r="OV165" s="4"/>
      <c r="OW165" s="4"/>
      <c r="OX165" s="4"/>
      <c r="OY165" s="4"/>
      <c r="OZ165" s="4"/>
      <c r="PA165" s="4"/>
      <c r="PB165" s="4"/>
      <c r="PC165" s="4"/>
      <c r="PD165" s="4"/>
      <c r="PE165" s="4"/>
      <c r="PF165" s="4"/>
      <c r="PG165" s="4"/>
      <c r="PH165" s="4"/>
      <c r="PI165" s="4"/>
      <c r="PJ165" s="4"/>
      <c r="PK165" s="4"/>
      <c r="PL165" s="4"/>
      <c r="PM165" s="4"/>
      <c r="PN165" s="4"/>
      <c r="PO165" s="4"/>
      <c r="PP165" s="4"/>
      <c r="PQ165" s="4"/>
      <c r="PR165" s="4"/>
      <c r="PS165" s="4"/>
      <c r="PT165" s="4"/>
      <c r="PU165" s="4"/>
      <c r="PV165" s="4"/>
      <c r="PW165" s="4"/>
      <c r="PX165" s="4"/>
      <c r="PY165" s="4"/>
      <c r="PZ165" s="4"/>
      <c r="QA165" s="4"/>
      <c r="QB165" s="4"/>
      <c r="QC165" s="4"/>
      <c r="QD165" s="4"/>
      <c r="QE165" s="4"/>
      <c r="QF165" s="4"/>
      <c r="QG165" s="4"/>
      <c r="QH165" s="4"/>
      <c r="QI165" s="4"/>
      <c r="QJ165" s="4"/>
      <c r="QK165" s="4"/>
      <c r="QL165" s="4"/>
      <c r="QM165" s="4"/>
      <c r="QN165" s="4"/>
      <c r="QO165" s="4"/>
      <c r="QP165" s="4"/>
      <c r="QQ165" s="4"/>
      <c r="QR165" s="4"/>
      <c r="QS165" s="4"/>
      <c r="QT165" s="4"/>
      <c r="QU165" s="4"/>
      <c r="QV165" s="4"/>
      <c r="QW165" s="4"/>
      <c r="QX165" s="4"/>
      <c r="QY165" s="4"/>
      <c r="QZ165" s="4"/>
      <c r="RA165" s="4"/>
      <c r="RB165" s="4"/>
      <c r="RC165" s="4"/>
      <c r="RD165" s="4"/>
      <c r="RE165" s="4"/>
      <c r="RF165" s="4"/>
      <c r="RG165" s="4"/>
      <c r="RH165" s="4"/>
      <c r="RI165" s="4"/>
      <c r="RJ165" s="4"/>
      <c r="RK165" s="4"/>
      <c r="RL165" s="4"/>
      <c r="RM165" s="4"/>
      <c r="RN165" s="4"/>
      <c r="RO165" s="4"/>
      <c r="RP165" s="4"/>
      <c r="RQ165" s="4"/>
      <c r="RR165" s="4"/>
      <c r="RS165" s="4"/>
      <c r="RT165" s="4"/>
      <c r="RU165" s="4"/>
      <c r="RV165" s="4"/>
      <c r="RW165" s="4"/>
      <c r="RX165" s="4"/>
      <c r="RY165" s="4"/>
      <c r="RZ165" s="4"/>
      <c r="SA165" s="4"/>
      <c r="SB165" s="4"/>
      <c r="SC165" s="4"/>
      <c r="SD165" s="4"/>
      <c r="SE165" s="4"/>
      <c r="SF165" s="4"/>
      <c r="SG165" s="4"/>
      <c r="SH165" s="4"/>
      <c r="SI165" s="4"/>
      <c r="SJ165" s="4"/>
      <c r="SK165" s="4"/>
      <c r="SL165" s="4"/>
      <c r="SM165" s="4"/>
      <c r="SN165" s="4"/>
      <c r="SO165" s="4"/>
      <c r="SP165" s="4"/>
      <c r="SQ165" s="4"/>
      <c r="SR165" s="4"/>
      <c r="SS165" s="4"/>
      <c r="ST165" s="4"/>
      <c r="SU165" s="4"/>
      <c r="SV165" s="4"/>
      <c r="SW165" s="4"/>
      <c r="SX165" s="4"/>
      <c r="SY165" s="4"/>
      <c r="SZ165" s="4"/>
      <c r="TA165" s="4"/>
      <c r="TB165" s="4"/>
      <c r="TC165" s="4"/>
      <c r="TD165" s="4"/>
      <c r="TE165" s="4"/>
      <c r="TF165" s="4"/>
      <c r="TG165" s="4"/>
      <c r="TH165" s="4"/>
      <c r="TI165" s="4"/>
      <c r="TJ165" s="4"/>
      <c r="TK165" s="4"/>
      <c r="TL165" s="4"/>
      <c r="TM165" s="4"/>
      <c r="TN165" s="4"/>
      <c r="TO165" s="4"/>
      <c r="TP165" s="4"/>
      <c r="TQ165" s="4"/>
      <c r="TR165" s="4"/>
      <c r="TS165" s="4"/>
      <c r="TT165" s="4"/>
      <c r="TU165" s="4"/>
      <c r="TV165" s="4"/>
      <c r="TW165" s="4"/>
      <c r="TX165" s="4"/>
      <c r="TY165" s="4"/>
      <c r="TZ165" s="4"/>
      <c r="UA165" s="4"/>
      <c r="UB165" s="4"/>
      <c r="UC165" s="4"/>
      <c r="UD165" s="4"/>
      <c r="UE165" s="4"/>
      <c r="UF165" s="4"/>
      <c r="UG165" s="4"/>
      <c r="UH165" s="4"/>
      <c r="UI165" s="4"/>
      <c r="UJ165" s="4"/>
      <c r="UK165" s="4"/>
      <c r="UL165" s="4"/>
      <c r="UM165" s="4"/>
      <c r="UN165" s="4"/>
      <c r="UO165" s="4"/>
      <c r="UP165" s="4"/>
      <c r="UQ165" s="4"/>
      <c r="UR165" s="4"/>
      <c r="US165" s="4"/>
      <c r="UT165" s="4"/>
      <c r="UU165" s="4"/>
      <c r="UV165" s="4"/>
      <c r="UW165" s="4"/>
      <c r="UX165" s="4"/>
      <c r="UY165" s="4"/>
      <c r="UZ165" s="4"/>
      <c r="VA165" s="4"/>
      <c r="VB165" s="4"/>
      <c r="VC165" s="4"/>
      <c r="VD165" s="4"/>
      <c r="VE165" s="4"/>
      <c r="VF165" s="4"/>
      <c r="VG165" s="4"/>
      <c r="VH165" s="4"/>
      <c r="VI165" s="4"/>
      <c r="VJ165" s="4"/>
      <c r="VK165" s="4"/>
      <c r="VL165" s="4"/>
      <c r="VM165" s="4"/>
      <c r="VN165" s="4"/>
      <c r="VO165" s="4"/>
      <c r="VP165" s="4"/>
      <c r="VQ165" s="4"/>
      <c r="VR165" s="4"/>
      <c r="VS165" s="4"/>
      <c r="VT165" s="4"/>
      <c r="VU165" s="4"/>
      <c r="VV165" s="4"/>
      <c r="VW165" s="4"/>
      <c r="VX165" s="4"/>
      <c r="VY165" s="4"/>
      <c r="VZ165" s="4"/>
      <c r="WA165" s="4"/>
      <c r="WB165" s="4"/>
      <c r="WC165" s="4"/>
      <c r="WD165" s="4"/>
      <c r="WE165" s="4"/>
      <c r="WF165" s="4"/>
      <c r="WG165" s="4"/>
      <c r="WH165" s="4"/>
      <c r="WI165" s="4"/>
      <c r="WJ165" s="4"/>
      <c r="WK165" s="4"/>
      <c r="WL165" s="4"/>
      <c r="WM165" s="4"/>
      <c r="WN165" s="4"/>
      <c r="WO165" s="4"/>
      <c r="WP165" s="4"/>
      <c r="WQ165" s="4"/>
      <c r="WR165" s="4"/>
      <c r="WS165" s="4"/>
      <c r="WT165" s="4"/>
      <c r="WU165" s="4"/>
      <c r="WV165" s="4"/>
      <c r="WW165" s="4"/>
      <c r="WX165" s="4"/>
      <c r="WY165" s="4"/>
      <c r="WZ165" s="4"/>
      <c r="XA165" s="4"/>
      <c r="XB165" s="4"/>
      <c r="XC165" s="4"/>
      <c r="XD165" s="4"/>
      <c r="XE165" s="4"/>
      <c r="XF165" s="4"/>
      <c r="XG165" s="4"/>
      <c r="XH165" s="4"/>
      <c r="XI165" s="4"/>
      <c r="XJ165" s="4"/>
      <c r="XK165" s="4"/>
      <c r="XL165" s="4"/>
      <c r="XM165" s="4"/>
      <c r="XN165" s="4"/>
      <c r="XO165" s="4"/>
      <c r="XP165" s="4"/>
      <c r="XQ165" s="4"/>
      <c r="XR165" s="4"/>
      <c r="XS165" s="4"/>
      <c r="XT165" s="4"/>
      <c r="XU165" s="4"/>
      <c r="XV165" s="4"/>
      <c r="XW165" s="4"/>
      <c r="XX165" s="4"/>
      <c r="XY165" s="4"/>
      <c r="XZ165" s="4"/>
      <c r="YA165" s="4"/>
      <c r="YB165" s="4"/>
      <c r="YC165" s="4"/>
      <c r="YD165" s="4"/>
      <c r="YE165" s="4"/>
      <c r="YF165" s="4"/>
      <c r="YG165" s="4"/>
      <c r="YH165" s="4"/>
      <c r="YI165" s="4"/>
      <c r="YJ165" s="4"/>
      <c r="YK165" s="4"/>
      <c r="YL165" s="4"/>
      <c r="YM165" s="4"/>
      <c r="YN165" s="4"/>
      <c r="YO165" s="4"/>
      <c r="YP165" s="4"/>
      <c r="YQ165" s="4"/>
      <c r="YR165" s="4"/>
      <c r="YS165" s="4"/>
      <c r="YT165" s="4"/>
      <c r="YU165" s="4"/>
      <c r="YV165" s="4"/>
      <c r="YW165" s="4"/>
      <c r="YX165" s="4"/>
      <c r="YY165" s="4"/>
      <c r="YZ165" s="4"/>
      <c r="ZA165" s="4"/>
      <c r="ZB165" s="4"/>
      <c r="ZC165" s="4"/>
      <c r="ZD165" s="4"/>
      <c r="ZE165" s="4"/>
      <c r="ZF165" s="4"/>
      <c r="ZG165" s="4"/>
      <c r="ZH165" s="4"/>
      <c r="ZI165" s="4"/>
      <c r="ZJ165" s="4"/>
      <c r="ZK165" s="4"/>
      <c r="ZL165" s="4"/>
      <c r="ZM165" s="4"/>
      <c r="ZN165" s="4"/>
      <c r="ZO165" s="4"/>
      <c r="ZP165" s="4"/>
      <c r="ZQ165" s="4"/>
      <c r="ZR165" s="4"/>
      <c r="ZS165" s="4"/>
      <c r="ZT165" s="4"/>
      <c r="ZU165" s="4"/>
      <c r="ZV165" s="4"/>
      <c r="ZW165" s="4"/>
      <c r="ZX165" s="4"/>
      <c r="ZY165" s="4"/>
      <c r="ZZ165" s="4"/>
      <c r="AAA165" s="4"/>
      <c r="AAB165" s="4"/>
      <c r="AAC165" s="4"/>
      <c r="AAD165" s="4"/>
      <c r="AAE165" s="4"/>
      <c r="AAF165" s="4"/>
      <c r="AAG165" s="4"/>
      <c r="AAH165" s="4"/>
      <c r="AAI165" s="4"/>
      <c r="AAJ165" s="4"/>
      <c r="AAK165" s="4"/>
      <c r="AAL165" s="4"/>
      <c r="AAM165" s="4"/>
      <c r="AAN165" s="4"/>
      <c r="AAO165" s="4"/>
      <c r="AAP165" s="4"/>
      <c r="AAQ165" s="4"/>
      <c r="AAR165" s="4"/>
      <c r="AAS165" s="4"/>
      <c r="AAT165" s="4"/>
      <c r="AAU165" s="4"/>
      <c r="AAV165" s="4"/>
      <c r="AAW165" s="4"/>
      <c r="AAX165" s="4"/>
      <c r="AAY165" s="4"/>
      <c r="AAZ165" s="4"/>
      <c r="ABA165" s="4"/>
      <c r="ABB165" s="4"/>
      <c r="ABC165" s="4"/>
      <c r="ABD165" s="4"/>
      <c r="ABE165" s="4"/>
      <c r="ABF165" s="4"/>
      <c r="ABG165" s="4"/>
      <c r="ABH165" s="4"/>
      <c r="ABI165" s="4"/>
      <c r="ABJ165" s="4"/>
      <c r="ABK165" s="4"/>
      <c r="ABL165" s="4"/>
      <c r="ABM165" s="4"/>
      <c r="ABN165" s="4"/>
      <c r="ABO165" s="4"/>
      <c r="ABP165" s="4"/>
      <c r="ABQ165" s="4"/>
      <c r="ABR165" s="4"/>
      <c r="ABS165" s="4"/>
      <c r="ABT165" s="4"/>
      <c r="ABU165" s="4"/>
      <c r="ABV165" s="4"/>
      <c r="ABW165" s="4"/>
      <c r="ABX165" s="4"/>
      <c r="ABY165" s="4"/>
      <c r="ABZ165" s="4"/>
      <c r="ACA165" s="4"/>
      <c r="ACB165" s="4"/>
      <c r="ACC165" s="4"/>
      <c r="ACD165" s="4"/>
      <c r="ACE165" s="4"/>
      <c r="ACF165" s="4"/>
      <c r="ACG165" s="4"/>
      <c r="ACH165" s="4"/>
      <c r="ACI165" s="4"/>
      <c r="ACJ165" s="4"/>
      <c r="ACK165" s="4"/>
      <c r="ACL165" s="4"/>
      <c r="ACM165" s="4"/>
      <c r="ACN165" s="4"/>
      <c r="ACO165" s="4"/>
      <c r="ACP165" s="4"/>
      <c r="ACQ165" s="4"/>
      <c r="ACR165" s="4"/>
      <c r="ACS165" s="4"/>
      <c r="ACT165" s="4"/>
      <c r="ACU165" s="4"/>
      <c r="ACV165" s="4"/>
      <c r="ACW165" s="4"/>
      <c r="ACX165" s="4"/>
      <c r="ACY165" s="4"/>
      <c r="ACZ165" s="4"/>
      <c r="ADA165" s="4"/>
      <c r="ADB165" s="4"/>
      <c r="ADC165" s="4"/>
      <c r="ADD165" s="4"/>
      <c r="ADE165" s="4"/>
      <c r="ADF165" s="4"/>
      <c r="ADG165" s="4"/>
      <c r="ADH165" s="4"/>
      <c r="ADI165" s="4"/>
      <c r="ADJ165" s="4"/>
      <c r="ADK165" s="4"/>
      <c r="ADL165" s="4"/>
      <c r="ADM165" s="4"/>
      <c r="ADN165" s="4"/>
      <c r="ADO165" s="4"/>
      <c r="ADP165" s="4"/>
      <c r="ADQ165" s="4"/>
      <c r="ADR165" s="4"/>
      <c r="ADS165" s="4"/>
      <c r="ADT165" s="4"/>
      <c r="ADU165" s="4"/>
      <c r="ADV165" s="4"/>
      <c r="ADW165" s="4"/>
      <c r="ADX165" s="4"/>
      <c r="ADY165" s="4"/>
      <c r="ADZ165" s="4"/>
      <c r="AEA165" s="4"/>
      <c r="AEB165" s="4"/>
      <c r="AEC165" s="4"/>
      <c r="AED165" s="4"/>
      <c r="AEE165" s="4"/>
      <c r="AEF165" s="4"/>
      <c r="AEG165" s="4"/>
      <c r="AEH165" s="4"/>
      <c r="AEI165" s="4"/>
      <c r="AEJ165" s="4"/>
      <c r="AEK165" s="4"/>
      <c r="AEL165" s="4"/>
      <c r="AEM165" s="4"/>
      <c r="AEN165" s="4"/>
      <c r="AEO165" s="4"/>
      <c r="AEP165" s="4"/>
      <c r="AEQ165" s="4"/>
      <c r="AER165" s="4"/>
      <c r="AES165" s="4"/>
      <c r="AET165" s="4"/>
      <c r="AEU165" s="4"/>
      <c r="AEV165" s="4"/>
      <c r="AEW165" s="4"/>
      <c r="AEX165" s="4"/>
      <c r="AEY165" s="4"/>
      <c r="AEZ165" s="4"/>
      <c r="AFA165" s="4"/>
      <c r="AFB165" s="4"/>
      <c r="AFC165" s="4"/>
      <c r="AFD165" s="4"/>
      <c r="AFE165" s="4"/>
      <c r="AFF165" s="4"/>
      <c r="AFG165" s="4"/>
      <c r="AFH165" s="4"/>
      <c r="AFI165" s="4"/>
      <c r="AFJ165" s="4"/>
      <c r="AFK165" s="4"/>
      <c r="AFL165" s="4"/>
      <c r="AFM165" s="4"/>
      <c r="AFN165" s="4"/>
      <c r="AFO165" s="4"/>
      <c r="AFP165" s="4"/>
      <c r="AFQ165" s="4"/>
      <c r="AFR165" s="4"/>
      <c r="AFS165" s="4"/>
      <c r="AFT165" s="4"/>
      <c r="AFU165" s="4"/>
      <c r="AFV165" s="4"/>
      <c r="AFW165" s="4"/>
      <c r="AFX165" s="4"/>
      <c r="AFY165" s="4"/>
      <c r="AFZ165" s="4"/>
      <c r="AGA165" s="4"/>
      <c r="AGB165" s="4"/>
      <c r="AGC165" s="4"/>
      <c r="AGD165" s="4"/>
      <c r="AGE165" s="4"/>
      <c r="AGF165" s="4"/>
      <c r="AGG165" s="4"/>
      <c r="AGH165" s="4"/>
      <c r="AGI165" s="4"/>
      <c r="AGJ165" s="4"/>
      <c r="AGK165" s="4"/>
      <c r="AGL165" s="4"/>
      <c r="AGM165" s="4"/>
      <c r="AGN165" s="4"/>
      <c r="AGO165" s="4"/>
      <c r="AGP165" s="4"/>
      <c r="AGQ165" s="4"/>
      <c r="AGR165" s="4"/>
      <c r="AGS165" s="4"/>
      <c r="AGT165" s="4"/>
      <c r="AGU165" s="4"/>
      <c r="AGV165" s="4"/>
      <c r="AGW165" s="4"/>
      <c r="AGX165" s="4"/>
      <c r="AGY165" s="4"/>
      <c r="AGZ165" s="4"/>
      <c r="AHA165" s="4"/>
      <c r="AHB165" s="4"/>
      <c r="AHC165" s="4"/>
      <c r="AHD165" s="4"/>
      <c r="AHE165" s="4"/>
      <c r="AHF165" s="4"/>
      <c r="AHG165" s="4"/>
      <c r="AHH165" s="4"/>
      <c r="AHI165" s="4"/>
      <c r="AHJ165" s="4"/>
      <c r="AHK165" s="4"/>
      <c r="AHL165" s="4"/>
      <c r="AHM165" s="4"/>
      <c r="AHN165" s="4"/>
      <c r="AHO165" s="4"/>
      <c r="AHP165" s="4"/>
      <c r="AHQ165" s="4"/>
      <c r="AHR165" s="4"/>
      <c r="AHS165" s="4"/>
      <c r="AHT165" s="4"/>
      <c r="AHU165" s="4"/>
      <c r="AHV165" s="4"/>
      <c r="AHW165" s="4"/>
      <c r="AHX165" s="4"/>
      <c r="AHY165" s="4"/>
      <c r="AHZ165" s="4"/>
      <c r="AIA165" s="4"/>
      <c r="AIB165" s="4"/>
      <c r="AIC165" s="4"/>
      <c r="AID165" s="4"/>
      <c r="AIE165" s="4"/>
      <c r="AIF165" s="4"/>
      <c r="AIG165" s="4"/>
      <c r="AIH165" s="4"/>
      <c r="AII165" s="4"/>
      <c r="AIJ165" s="4"/>
      <c r="AIK165" s="4"/>
      <c r="AIL165" s="4"/>
      <c r="AIM165" s="4"/>
      <c r="AIN165" s="4"/>
      <c r="AIO165" s="4"/>
      <c r="AIP165" s="4"/>
      <c r="AIQ165" s="4"/>
      <c r="AIR165" s="4"/>
      <c r="AIS165" s="4"/>
      <c r="AIT165" s="4"/>
      <c r="AIU165" s="4"/>
      <c r="AIV165" s="4"/>
      <c r="AIW165" s="4"/>
      <c r="AIX165" s="4"/>
      <c r="AIY165" s="4"/>
      <c r="AIZ165" s="4"/>
      <c r="AJA165" s="4"/>
      <c r="AJB165" s="4"/>
      <c r="AJC165" s="4"/>
      <c r="AJD165" s="4"/>
      <c r="AJE165" s="4"/>
      <c r="AJF165" s="4"/>
      <c r="AJG165" s="4"/>
      <c r="AJH165" s="4"/>
      <c r="AJI165" s="4"/>
      <c r="AJJ165" s="4"/>
      <c r="AJK165" s="4"/>
      <c r="AJL165" s="4"/>
      <c r="AJM165" s="4"/>
      <c r="AJN165" s="4"/>
      <c r="AJO165" s="4"/>
      <c r="AJP165" s="4"/>
      <c r="AJQ165" s="4"/>
      <c r="AJR165" s="4"/>
      <c r="AJS165" s="4"/>
      <c r="AJT165" s="4"/>
      <c r="AJU165" s="4"/>
      <c r="AJV165" s="4"/>
      <c r="AJW165" s="4"/>
      <c r="AJX165" s="4"/>
      <c r="AJY165" s="4"/>
      <c r="AJZ165" s="4"/>
      <c r="AKA165" s="4"/>
      <c r="AKB165" s="4"/>
      <c r="AKC165" s="4"/>
      <c r="AKD165" s="4"/>
      <c r="AKE165" s="4"/>
      <c r="AKF165" s="4"/>
      <c r="AKG165" s="4"/>
      <c r="AKH165" s="4"/>
      <c r="AKI165" s="4"/>
      <c r="AKJ165" s="4"/>
      <c r="AKK165" s="4"/>
      <c r="AKL165" s="4"/>
      <c r="AKM165" s="4"/>
      <c r="AKN165" s="4"/>
      <c r="AKO165" s="4"/>
      <c r="AKP165" s="4"/>
      <c r="AKQ165" s="4"/>
      <c r="AKR165" s="4"/>
      <c r="AKS165" s="4"/>
      <c r="AKT165" s="4"/>
      <c r="AKU165" s="4"/>
      <c r="AKV165" s="4"/>
      <c r="AKW165" s="4"/>
      <c r="AKX165" s="4"/>
      <c r="AKY165" s="4"/>
      <c r="AKZ165" s="4"/>
      <c r="ALA165" s="4"/>
      <c r="ALB165" s="4"/>
      <c r="ALC165" s="4"/>
      <c r="ALD165" s="4"/>
      <c r="ALE165" s="4"/>
      <c r="ALF165" s="4"/>
      <c r="ALG165" s="4"/>
      <c r="ALH165" s="4"/>
      <c r="ALI165" s="4"/>
      <c r="ALJ165" s="4"/>
      <c r="ALK165" s="4"/>
      <c r="ALL165" s="4"/>
      <c r="ALM165" s="4"/>
      <c r="ALN165" s="4"/>
      <c r="ALO165" s="4"/>
      <c r="ALP165" s="4"/>
      <c r="ALQ165" s="4"/>
      <c r="ALR165" s="4"/>
      <c r="ALS165" s="4"/>
      <c r="ALT165" s="4"/>
      <c r="ALU165" s="4"/>
      <c r="ALV165" s="4"/>
      <c r="ALW165" s="4"/>
      <c r="ALX165" s="4"/>
      <c r="ALY165" s="4"/>
      <c r="ALZ165" s="4"/>
      <c r="AMA165" s="4"/>
      <c r="AMB165" s="4"/>
      <c r="AMC165" s="4"/>
      <c r="AMD165" s="4"/>
      <c r="AME165" s="4"/>
      <c r="AMF165" s="4"/>
      <c r="AMG165" s="4"/>
      <c r="AMH165" s="4"/>
      <c r="AMI165" s="4"/>
      <c r="AMJ165" s="4"/>
    </row>
    <row r="166" spans="1:1024" ht="17" customHeight="1">
      <c r="A166" s="21" t="s">
        <v>1261</v>
      </c>
      <c r="B166" s="3">
        <f t="shared" si="3"/>
        <v>179.1</v>
      </c>
      <c r="C166" s="3">
        <f>SUM(31.6+35+50)</f>
        <v>116.6</v>
      </c>
      <c r="D166" s="3">
        <f>SUM(30.5)</f>
        <v>30.5</v>
      </c>
      <c r="E166" s="3">
        <f>SUM(32)</f>
        <v>32</v>
      </c>
    </row>
    <row r="167" spans="1:1024" ht="17" customHeight="1">
      <c r="A167" s="21" t="s">
        <v>1134</v>
      </c>
      <c r="B167" s="3">
        <f t="shared" si="3"/>
        <v>176</v>
      </c>
      <c r="C167" s="3">
        <f>SUM(0)</f>
        <v>0</v>
      </c>
      <c r="D167" s="3">
        <v>0</v>
      </c>
      <c r="E167" s="3">
        <v>0</v>
      </c>
      <c r="G167" s="4"/>
      <c r="N167" s="4">
        <v>176</v>
      </c>
    </row>
    <row r="168" spans="1:1024" ht="17" customHeight="1">
      <c r="A168" s="21" t="s">
        <v>1135</v>
      </c>
      <c r="B168" s="3">
        <f t="shared" si="3"/>
        <v>174</v>
      </c>
      <c r="C168" s="3">
        <f>SUM(0)</f>
        <v>0</v>
      </c>
      <c r="D168" s="3">
        <v>0</v>
      </c>
      <c r="E168" s="3">
        <v>0</v>
      </c>
      <c r="G168" s="4"/>
      <c r="M168" s="4">
        <v>174</v>
      </c>
      <c r="IZ168" s="4"/>
      <c r="JA168" s="4"/>
      <c r="JB168" s="4"/>
      <c r="JC168" s="4"/>
      <c r="JD168" s="4"/>
      <c r="JE168" s="4"/>
      <c r="JF168" s="4"/>
      <c r="JG168" s="4"/>
      <c r="JH168" s="4"/>
      <c r="JI168" s="4"/>
      <c r="JJ168" s="4"/>
      <c r="JK168" s="4"/>
      <c r="JL168" s="4"/>
      <c r="JM168" s="4"/>
      <c r="JN168" s="4"/>
      <c r="JO168" s="4"/>
      <c r="JP168" s="4"/>
      <c r="JQ168" s="4"/>
      <c r="JR168" s="4"/>
      <c r="JS168" s="4"/>
      <c r="JT168" s="4"/>
      <c r="JU168" s="4"/>
      <c r="JV168" s="4"/>
      <c r="JW168" s="4"/>
      <c r="JX168" s="4"/>
      <c r="JY168" s="4"/>
      <c r="JZ168" s="4"/>
      <c r="KA168" s="4"/>
      <c r="KB168" s="4"/>
      <c r="KC168" s="4"/>
      <c r="KD168" s="4"/>
      <c r="KE168" s="4"/>
      <c r="KF168" s="4"/>
      <c r="KG168" s="4"/>
      <c r="KH168" s="4"/>
      <c r="KI168" s="4"/>
      <c r="KJ168" s="4"/>
      <c r="KK168" s="4"/>
      <c r="KL168" s="4"/>
      <c r="KM168" s="4"/>
      <c r="KN168" s="4"/>
      <c r="KO168" s="4"/>
      <c r="KP168" s="4"/>
      <c r="KQ168" s="4"/>
      <c r="KR168" s="4"/>
      <c r="KS168" s="4"/>
      <c r="KT168" s="4"/>
      <c r="KU168" s="4"/>
      <c r="KV168" s="4"/>
      <c r="KW168" s="4"/>
      <c r="KX168" s="4"/>
      <c r="KY168" s="4"/>
      <c r="KZ168" s="4"/>
      <c r="LA168" s="4"/>
      <c r="LB168" s="4"/>
      <c r="LC168" s="4"/>
      <c r="LD168" s="4"/>
      <c r="LE168" s="4"/>
      <c r="LF168" s="4"/>
      <c r="LG168" s="4"/>
      <c r="LH168" s="4"/>
      <c r="LI168" s="4"/>
      <c r="LJ168" s="4"/>
      <c r="LK168" s="4"/>
      <c r="LL168" s="4"/>
      <c r="LM168" s="4"/>
      <c r="LN168" s="4"/>
      <c r="LO168" s="4"/>
      <c r="LP168" s="4"/>
      <c r="LQ168" s="4"/>
      <c r="LR168" s="4"/>
      <c r="LS168" s="4"/>
      <c r="LT168" s="4"/>
      <c r="LU168" s="4"/>
      <c r="LV168" s="4"/>
      <c r="LW168" s="4"/>
      <c r="LX168" s="4"/>
      <c r="LY168" s="4"/>
      <c r="LZ168" s="4"/>
      <c r="MA168" s="4"/>
      <c r="MB168" s="4"/>
      <c r="MC168" s="4"/>
      <c r="MD168" s="4"/>
      <c r="ME168" s="4"/>
      <c r="MF168" s="4"/>
      <c r="MG168" s="4"/>
      <c r="MH168" s="4"/>
      <c r="MI168" s="4"/>
      <c r="MJ168" s="4"/>
      <c r="MK168" s="4"/>
      <c r="ML168" s="4"/>
      <c r="MM168" s="4"/>
      <c r="MN168" s="4"/>
      <c r="MO168" s="4"/>
      <c r="MP168" s="4"/>
      <c r="MQ168" s="4"/>
      <c r="MR168" s="4"/>
      <c r="MS168" s="4"/>
      <c r="MT168" s="4"/>
      <c r="MU168" s="4"/>
      <c r="MV168" s="4"/>
      <c r="MW168" s="4"/>
      <c r="MX168" s="4"/>
      <c r="MY168" s="4"/>
      <c r="MZ168" s="4"/>
      <c r="NA168" s="4"/>
      <c r="NB168" s="4"/>
      <c r="NC168" s="4"/>
      <c r="ND168" s="4"/>
      <c r="NE168" s="4"/>
      <c r="NF168" s="4"/>
      <c r="NG168" s="4"/>
      <c r="NH168" s="4"/>
      <c r="NI168" s="4"/>
      <c r="NJ168" s="4"/>
      <c r="NK168" s="4"/>
      <c r="NL168" s="4"/>
      <c r="NM168" s="4"/>
      <c r="NN168" s="4"/>
      <c r="NO168" s="4"/>
      <c r="NP168" s="4"/>
      <c r="NQ168" s="4"/>
      <c r="NR168" s="4"/>
      <c r="NS168" s="4"/>
      <c r="NT168" s="4"/>
      <c r="NU168" s="4"/>
      <c r="NV168" s="4"/>
      <c r="NW168" s="4"/>
      <c r="NX168" s="4"/>
      <c r="NY168" s="4"/>
      <c r="NZ168" s="4"/>
      <c r="OA168" s="4"/>
      <c r="OB168" s="4"/>
      <c r="OC168" s="4"/>
      <c r="OD168" s="4"/>
      <c r="OE168" s="4"/>
      <c r="OF168" s="4"/>
      <c r="OG168" s="4"/>
      <c r="OH168" s="4"/>
      <c r="OI168" s="4"/>
      <c r="OJ168" s="4"/>
      <c r="OK168" s="4"/>
      <c r="OL168" s="4"/>
      <c r="OM168" s="4"/>
      <c r="ON168" s="4"/>
      <c r="OO168" s="4"/>
      <c r="OP168" s="4"/>
      <c r="OQ168" s="4"/>
      <c r="OR168" s="4"/>
      <c r="OS168" s="4"/>
      <c r="OT168" s="4"/>
      <c r="OU168" s="4"/>
      <c r="OV168" s="4"/>
      <c r="OW168" s="4"/>
      <c r="OX168" s="4"/>
      <c r="OY168" s="4"/>
      <c r="OZ168" s="4"/>
      <c r="PA168" s="4"/>
      <c r="PB168" s="4"/>
      <c r="PC168" s="4"/>
      <c r="PD168" s="4"/>
      <c r="PE168" s="4"/>
      <c r="PF168" s="4"/>
      <c r="PG168" s="4"/>
      <c r="PH168" s="4"/>
      <c r="PI168" s="4"/>
      <c r="PJ168" s="4"/>
      <c r="PK168" s="4"/>
      <c r="PL168" s="4"/>
      <c r="PM168" s="4"/>
      <c r="PN168" s="4"/>
      <c r="PO168" s="4"/>
      <c r="PP168" s="4"/>
      <c r="PQ168" s="4"/>
      <c r="PR168" s="4"/>
      <c r="PS168" s="4"/>
      <c r="PT168" s="4"/>
      <c r="PU168" s="4"/>
      <c r="PV168" s="4"/>
      <c r="PW168" s="4"/>
      <c r="PX168" s="4"/>
      <c r="PY168" s="4"/>
      <c r="PZ168" s="4"/>
      <c r="QA168" s="4"/>
      <c r="QB168" s="4"/>
      <c r="QC168" s="4"/>
      <c r="QD168" s="4"/>
      <c r="QE168" s="4"/>
      <c r="QF168" s="4"/>
      <c r="QG168" s="4"/>
      <c r="QH168" s="4"/>
      <c r="QI168" s="4"/>
      <c r="QJ168" s="4"/>
      <c r="QK168" s="4"/>
      <c r="QL168" s="4"/>
      <c r="QM168" s="4"/>
      <c r="QN168" s="4"/>
      <c r="QO168" s="4"/>
      <c r="QP168" s="4"/>
      <c r="QQ168" s="4"/>
      <c r="QR168" s="4"/>
      <c r="QS168" s="4"/>
      <c r="QT168" s="4"/>
      <c r="QU168" s="4"/>
      <c r="QV168" s="4"/>
      <c r="QW168" s="4"/>
      <c r="QX168" s="4"/>
      <c r="QY168" s="4"/>
      <c r="QZ168" s="4"/>
      <c r="RA168" s="4"/>
      <c r="RB168" s="4"/>
      <c r="RC168" s="4"/>
      <c r="RD168" s="4"/>
      <c r="RE168" s="4"/>
      <c r="RF168" s="4"/>
      <c r="RG168" s="4"/>
      <c r="RH168" s="4"/>
      <c r="RI168" s="4"/>
      <c r="RJ168" s="4"/>
      <c r="RK168" s="4"/>
      <c r="RL168" s="4"/>
      <c r="RM168" s="4"/>
      <c r="RN168" s="4"/>
      <c r="RO168" s="4"/>
      <c r="RP168" s="4"/>
      <c r="RQ168" s="4"/>
      <c r="RR168" s="4"/>
      <c r="RS168" s="4"/>
      <c r="RT168" s="4"/>
      <c r="RU168" s="4"/>
      <c r="RV168" s="4"/>
      <c r="RW168" s="4"/>
      <c r="RX168" s="4"/>
      <c r="RY168" s="4"/>
      <c r="RZ168" s="4"/>
      <c r="SA168" s="4"/>
      <c r="SB168" s="4"/>
      <c r="SC168" s="4"/>
      <c r="SD168" s="4"/>
      <c r="SE168" s="4"/>
      <c r="SF168" s="4"/>
      <c r="SG168" s="4"/>
      <c r="SH168" s="4"/>
      <c r="SI168" s="4"/>
      <c r="SJ168" s="4"/>
      <c r="SK168" s="4"/>
      <c r="SL168" s="4"/>
      <c r="SM168" s="4"/>
      <c r="SN168" s="4"/>
      <c r="SO168" s="4"/>
      <c r="SP168" s="4"/>
      <c r="SQ168" s="4"/>
      <c r="SR168" s="4"/>
      <c r="SS168" s="4"/>
      <c r="ST168" s="4"/>
      <c r="SU168" s="4"/>
      <c r="SV168" s="4"/>
      <c r="SW168" s="4"/>
      <c r="SX168" s="4"/>
      <c r="SY168" s="4"/>
      <c r="SZ168" s="4"/>
      <c r="TA168" s="4"/>
      <c r="TB168" s="4"/>
      <c r="TC168" s="4"/>
      <c r="TD168" s="4"/>
      <c r="TE168" s="4"/>
      <c r="TF168" s="4"/>
      <c r="TG168" s="4"/>
      <c r="TH168" s="4"/>
      <c r="TI168" s="4"/>
      <c r="TJ168" s="4"/>
      <c r="TK168" s="4"/>
      <c r="TL168" s="4"/>
      <c r="TM168" s="4"/>
      <c r="TN168" s="4"/>
      <c r="TO168" s="4"/>
      <c r="TP168" s="4"/>
      <c r="TQ168" s="4"/>
      <c r="TR168" s="4"/>
      <c r="TS168" s="4"/>
      <c r="TT168" s="4"/>
      <c r="TU168" s="4"/>
      <c r="TV168" s="4"/>
      <c r="TW168" s="4"/>
      <c r="TX168" s="4"/>
      <c r="TY168" s="4"/>
      <c r="TZ168" s="4"/>
      <c r="UA168" s="4"/>
      <c r="UB168" s="4"/>
      <c r="UC168" s="4"/>
      <c r="UD168" s="4"/>
      <c r="UE168" s="4"/>
      <c r="UF168" s="4"/>
      <c r="UG168" s="4"/>
      <c r="UH168" s="4"/>
      <c r="UI168" s="4"/>
      <c r="UJ168" s="4"/>
      <c r="UK168" s="4"/>
      <c r="UL168" s="4"/>
      <c r="UM168" s="4"/>
      <c r="UN168" s="4"/>
      <c r="UO168" s="4"/>
      <c r="UP168" s="4"/>
      <c r="UQ168" s="4"/>
      <c r="UR168" s="4"/>
      <c r="US168" s="4"/>
      <c r="UT168" s="4"/>
      <c r="UU168" s="4"/>
      <c r="UV168" s="4"/>
      <c r="UW168" s="4"/>
      <c r="UX168" s="4"/>
      <c r="UY168" s="4"/>
      <c r="UZ168" s="4"/>
      <c r="VA168" s="4"/>
      <c r="VB168" s="4"/>
      <c r="VC168" s="4"/>
      <c r="VD168" s="4"/>
      <c r="VE168" s="4"/>
      <c r="VF168" s="4"/>
      <c r="VG168" s="4"/>
      <c r="VH168" s="4"/>
      <c r="VI168" s="4"/>
      <c r="VJ168" s="4"/>
      <c r="VK168" s="4"/>
      <c r="VL168" s="4"/>
      <c r="VM168" s="4"/>
      <c r="VN168" s="4"/>
      <c r="VO168" s="4"/>
      <c r="VP168" s="4"/>
      <c r="VQ168" s="4"/>
      <c r="VR168" s="4"/>
      <c r="VS168" s="4"/>
      <c r="VT168" s="4"/>
      <c r="VU168" s="4"/>
      <c r="VV168" s="4"/>
      <c r="VW168" s="4"/>
      <c r="VX168" s="4"/>
      <c r="VY168" s="4"/>
      <c r="VZ168" s="4"/>
      <c r="WA168" s="4"/>
      <c r="WB168" s="4"/>
      <c r="WC168" s="4"/>
      <c r="WD168" s="4"/>
      <c r="WE168" s="4"/>
      <c r="WF168" s="4"/>
      <c r="WG168" s="4"/>
      <c r="WH168" s="4"/>
      <c r="WI168" s="4"/>
      <c r="WJ168" s="4"/>
      <c r="WK168" s="4"/>
      <c r="WL168" s="4"/>
      <c r="WM168" s="4"/>
      <c r="WN168" s="4"/>
      <c r="WO168" s="4"/>
      <c r="WP168" s="4"/>
      <c r="WQ168" s="4"/>
      <c r="WR168" s="4"/>
      <c r="WS168" s="4"/>
      <c r="WT168" s="4"/>
      <c r="WU168" s="4"/>
      <c r="WV168" s="4"/>
      <c r="WW168" s="4"/>
      <c r="WX168" s="4"/>
      <c r="WY168" s="4"/>
      <c r="WZ168" s="4"/>
      <c r="XA168" s="4"/>
      <c r="XB168" s="4"/>
      <c r="XC168" s="4"/>
      <c r="XD168" s="4"/>
      <c r="XE168" s="4"/>
      <c r="XF168" s="4"/>
      <c r="XG168" s="4"/>
      <c r="XH168" s="4"/>
      <c r="XI168" s="4"/>
      <c r="XJ168" s="4"/>
      <c r="XK168" s="4"/>
      <c r="XL168" s="4"/>
      <c r="XM168" s="4"/>
      <c r="XN168" s="4"/>
      <c r="XO168" s="4"/>
      <c r="XP168" s="4"/>
      <c r="XQ168" s="4"/>
      <c r="XR168" s="4"/>
      <c r="XS168" s="4"/>
      <c r="XT168" s="4"/>
      <c r="XU168" s="4"/>
      <c r="XV168" s="4"/>
      <c r="XW168" s="4"/>
      <c r="XX168" s="4"/>
      <c r="XY168" s="4"/>
      <c r="XZ168" s="4"/>
      <c r="YA168" s="4"/>
      <c r="YB168" s="4"/>
      <c r="YC168" s="4"/>
      <c r="YD168" s="4"/>
      <c r="YE168" s="4"/>
      <c r="YF168" s="4"/>
      <c r="YG168" s="4"/>
      <c r="YH168" s="4"/>
      <c r="YI168" s="4"/>
      <c r="YJ168" s="4"/>
      <c r="YK168" s="4"/>
      <c r="YL168" s="4"/>
      <c r="YM168" s="4"/>
      <c r="YN168" s="4"/>
      <c r="YO168" s="4"/>
      <c r="YP168" s="4"/>
      <c r="YQ168" s="4"/>
      <c r="YR168" s="4"/>
      <c r="YS168" s="4"/>
      <c r="YT168" s="4"/>
      <c r="YU168" s="4"/>
      <c r="YV168" s="4"/>
      <c r="YW168" s="4"/>
      <c r="YX168" s="4"/>
      <c r="YY168" s="4"/>
      <c r="YZ168" s="4"/>
      <c r="ZA168" s="4"/>
      <c r="ZB168" s="4"/>
      <c r="ZC168" s="4"/>
      <c r="ZD168" s="4"/>
      <c r="ZE168" s="4"/>
      <c r="ZF168" s="4"/>
      <c r="ZG168" s="4"/>
      <c r="ZH168" s="4"/>
      <c r="ZI168" s="4"/>
      <c r="ZJ168" s="4"/>
      <c r="ZK168" s="4"/>
      <c r="ZL168" s="4"/>
      <c r="ZM168" s="4"/>
      <c r="ZN168" s="4"/>
      <c r="ZO168" s="4"/>
      <c r="ZP168" s="4"/>
      <c r="ZQ168" s="4"/>
      <c r="ZR168" s="4"/>
      <c r="ZS168" s="4"/>
      <c r="ZT168" s="4"/>
      <c r="ZU168" s="4"/>
      <c r="ZV168" s="4"/>
      <c r="ZW168" s="4"/>
      <c r="ZX168" s="4"/>
      <c r="ZY168" s="4"/>
      <c r="ZZ168" s="4"/>
      <c r="AAA168" s="4"/>
      <c r="AAB168" s="4"/>
      <c r="AAC168" s="4"/>
      <c r="AAD168" s="4"/>
      <c r="AAE168" s="4"/>
      <c r="AAF168" s="4"/>
      <c r="AAG168" s="4"/>
      <c r="AAH168" s="4"/>
      <c r="AAI168" s="4"/>
      <c r="AAJ168" s="4"/>
      <c r="AAK168" s="4"/>
      <c r="AAL168" s="4"/>
      <c r="AAM168" s="4"/>
      <c r="AAN168" s="4"/>
      <c r="AAO168" s="4"/>
      <c r="AAP168" s="4"/>
      <c r="AAQ168" s="4"/>
      <c r="AAR168" s="4"/>
      <c r="AAS168" s="4"/>
      <c r="AAT168" s="4"/>
      <c r="AAU168" s="4"/>
      <c r="AAV168" s="4"/>
      <c r="AAW168" s="4"/>
      <c r="AAX168" s="4"/>
      <c r="AAY168" s="4"/>
      <c r="AAZ168" s="4"/>
      <c r="ABA168" s="4"/>
      <c r="ABB168" s="4"/>
      <c r="ABC168" s="4"/>
      <c r="ABD168" s="4"/>
      <c r="ABE168" s="4"/>
      <c r="ABF168" s="4"/>
      <c r="ABG168" s="4"/>
      <c r="ABH168" s="4"/>
      <c r="ABI168" s="4"/>
      <c r="ABJ168" s="4"/>
      <c r="ABK168" s="4"/>
      <c r="ABL168" s="4"/>
      <c r="ABM168" s="4"/>
      <c r="ABN168" s="4"/>
      <c r="ABO168" s="4"/>
      <c r="ABP168" s="4"/>
      <c r="ABQ168" s="4"/>
      <c r="ABR168" s="4"/>
      <c r="ABS168" s="4"/>
      <c r="ABT168" s="4"/>
      <c r="ABU168" s="4"/>
      <c r="ABV168" s="4"/>
      <c r="ABW168" s="4"/>
      <c r="ABX168" s="4"/>
      <c r="ABY168" s="4"/>
      <c r="ABZ168" s="4"/>
      <c r="ACA168" s="4"/>
      <c r="ACB168" s="4"/>
      <c r="ACC168" s="4"/>
      <c r="ACD168" s="4"/>
      <c r="ACE168" s="4"/>
      <c r="ACF168" s="4"/>
      <c r="ACG168" s="4"/>
      <c r="ACH168" s="4"/>
      <c r="ACI168" s="4"/>
      <c r="ACJ168" s="4"/>
      <c r="ACK168" s="4"/>
      <c r="ACL168" s="4"/>
      <c r="ACM168" s="4"/>
      <c r="ACN168" s="4"/>
      <c r="ACO168" s="4"/>
      <c r="ACP168" s="4"/>
      <c r="ACQ168" s="4"/>
      <c r="ACR168" s="4"/>
      <c r="ACS168" s="4"/>
      <c r="ACT168" s="4"/>
      <c r="ACU168" s="4"/>
      <c r="ACV168" s="4"/>
      <c r="ACW168" s="4"/>
      <c r="ACX168" s="4"/>
      <c r="ACY168" s="4"/>
      <c r="ACZ168" s="4"/>
      <c r="ADA168" s="4"/>
      <c r="ADB168" s="4"/>
      <c r="ADC168" s="4"/>
      <c r="ADD168" s="4"/>
      <c r="ADE168" s="4"/>
      <c r="ADF168" s="4"/>
      <c r="ADG168" s="4"/>
      <c r="ADH168" s="4"/>
      <c r="ADI168" s="4"/>
      <c r="ADJ168" s="4"/>
      <c r="ADK168" s="4"/>
      <c r="ADL168" s="4"/>
      <c r="ADM168" s="4"/>
      <c r="ADN168" s="4"/>
      <c r="ADO168" s="4"/>
      <c r="ADP168" s="4"/>
      <c r="ADQ168" s="4"/>
      <c r="ADR168" s="4"/>
      <c r="ADS168" s="4"/>
      <c r="ADT168" s="4"/>
      <c r="ADU168" s="4"/>
      <c r="ADV168" s="4"/>
      <c r="ADW168" s="4"/>
      <c r="ADX168" s="4"/>
      <c r="ADY168" s="4"/>
      <c r="ADZ168" s="4"/>
      <c r="AEA168" s="4"/>
      <c r="AEB168" s="4"/>
      <c r="AEC168" s="4"/>
      <c r="AED168" s="4"/>
      <c r="AEE168" s="4"/>
      <c r="AEF168" s="4"/>
      <c r="AEG168" s="4"/>
      <c r="AEH168" s="4"/>
      <c r="AEI168" s="4"/>
      <c r="AEJ168" s="4"/>
      <c r="AEK168" s="4"/>
      <c r="AEL168" s="4"/>
      <c r="AEM168" s="4"/>
      <c r="AEN168" s="4"/>
      <c r="AEO168" s="4"/>
      <c r="AEP168" s="4"/>
      <c r="AEQ168" s="4"/>
      <c r="AER168" s="4"/>
      <c r="AES168" s="4"/>
      <c r="AET168" s="4"/>
      <c r="AEU168" s="4"/>
      <c r="AEV168" s="4"/>
      <c r="AEW168" s="4"/>
      <c r="AEX168" s="4"/>
      <c r="AEY168" s="4"/>
      <c r="AEZ168" s="4"/>
      <c r="AFA168" s="4"/>
      <c r="AFB168" s="4"/>
      <c r="AFC168" s="4"/>
      <c r="AFD168" s="4"/>
      <c r="AFE168" s="4"/>
      <c r="AFF168" s="4"/>
      <c r="AFG168" s="4"/>
      <c r="AFH168" s="4"/>
      <c r="AFI168" s="4"/>
      <c r="AFJ168" s="4"/>
      <c r="AFK168" s="4"/>
      <c r="AFL168" s="4"/>
      <c r="AFM168" s="4"/>
      <c r="AFN168" s="4"/>
      <c r="AFO168" s="4"/>
      <c r="AFP168" s="4"/>
      <c r="AFQ168" s="4"/>
      <c r="AFR168" s="4"/>
      <c r="AFS168" s="4"/>
      <c r="AFT168" s="4"/>
      <c r="AFU168" s="4"/>
      <c r="AFV168" s="4"/>
      <c r="AFW168" s="4"/>
      <c r="AFX168" s="4"/>
      <c r="AFY168" s="4"/>
      <c r="AFZ168" s="4"/>
      <c r="AGA168" s="4"/>
      <c r="AGB168" s="4"/>
      <c r="AGC168" s="4"/>
      <c r="AGD168" s="4"/>
      <c r="AGE168" s="4"/>
      <c r="AGF168" s="4"/>
      <c r="AGG168" s="4"/>
      <c r="AGH168" s="4"/>
      <c r="AGI168" s="4"/>
      <c r="AGJ168" s="4"/>
      <c r="AGK168" s="4"/>
      <c r="AGL168" s="4"/>
      <c r="AGM168" s="4"/>
      <c r="AGN168" s="4"/>
      <c r="AGO168" s="4"/>
      <c r="AGP168" s="4"/>
      <c r="AGQ168" s="4"/>
      <c r="AGR168" s="4"/>
      <c r="AGS168" s="4"/>
      <c r="AGT168" s="4"/>
      <c r="AGU168" s="4"/>
      <c r="AGV168" s="4"/>
      <c r="AGW168" s="4"/>
      <c r="AGX168" s="4"/>
      <c r="AGY168" s="4"/>
      <c r="AGZ168" s="4"/>
      <c r="AHA168" s="4"/>
      <c r="AHB168" s="4"/>
      <c r="AHC168" s="4"/>
      <c r="AHD168" s="4"/>
      <c r="AHE168" s="4"/>
      <c r="AHF168" s="4"/>
      <c r="AHG168" s="4"/>
      <c r="AHH168" s="4"/>
      <c r="AHI168" s="4"/>
      <c r="AHJ168" s="4"/>
      <c r="AHK168" s="4"/>
      <c r="AHL168" s="4"/>
      <c r="AHM168" s="4"/>
      <c r="AHN168" s="4"/>
      <c r="AHO168" s="4"/>
      <c r="AHP168" s="4"/>
      <c r="AHQ168" s="4"/>
      <c r="AHR168" s="4"/>
      <c r="AHS168" s="4"/>
      <c r="AHT168" s="4"/>
      <c r="AHU168" s="4"/>
      <c r="AHV168" s="4"/>
      <c r="AHW168" s="4"/>
      <c r="AHX168" s="4"/>
      <c r="AHY168" s="4"/>
      <c r="AHZ168" s="4"/>
      <c r="AIA168" s="4"/>
      <c r="AIB168" s="4"/>
      <c r="AIC168" s="4"/>
      <c r="AID168" s="4"/>
      <c r="AIE168" s="4"/>
      <c r="AIF168" s="4"/>
      <c r="AIG168" s="4"/>
      <c r="AIH168" s="4"/>
      <c r="AII168" s="4"/>
      <c r="AIJ168" s="4"/>
      <c r="AIK168" s="4"/>
      <c r="AIL168" s="4"/>
      <c r="AIM168" s="4"/>
      <c r="AIN168" s="4"/>
      <c r="AIO168" s="4"/>
      <c r="AIP168" s="4"/>
      <c r="AIQ168" s="4"/>
      <c r="AIR168" s="4"/>
      <c r="AIS168" s="4"/>
      <c r="AIT168" s="4"/>
      <c r="AIU168" s="4"/>
      <c r="AIV168" s="4"/>
      <c r="AIW168" s="4"/>
      <c r="AIX168" s="4"/>
      <c r="AIY168" s="4"/>
      <c r="AIZ168" s="4"/>
      <c r="AJA168" s="4"/>
      <c r="AJB168" s="4"/>
      <c r="AJC168" s="4"/>
      <c r="AJD168" s="4"/>
      <c r="AJE168" s="4"/>
      <c r="AJF168" s="4"/>
      <c r="AJG168" s="4"/>
      <c r="AJH168" s="4"/>
      <c r="AJI168" s="4"/>
      <c r="AJJ168" s="4"/>
      <c r="AJK168" s="4"/>
      <c r="AJL168" s="4"/>
      <c r="AJM168" s="4"/>
      <c r="AJN168" s="4"/>
      <c r="AJO168" s="4"/>
      <c r="AJP168" s="4"/>
      <c r="AJQ168" s="4"/>
      <c r="AJR168" s="4"/>
      <c r="AJS168" s="4"/>
      <c r="AJT168" s="4"/>
      <c r="AJU168" s="4"/>
      <c r="AJV168" s="4"/>
      <c r="AJW168" s="4"/>
      <c r="AJX168" s="4"/>
      <c r="AJY168" s="4"/>
      <c r="AJZ168" s="4"/>
      <c r="AKA168" s="4"/>
      <c r="AKB168" s="4"/>
      <c r="AKC168" s="4"/>
      <c r="AKD168" s="4"/>
      <c r="AKE168" s="4"/>
      <c r="AKF168" s="4"/>
      <c r="AKG168" s="4"/>
      <c r="AKH168" s="4"/>
      <c r="AKI168" s="4"/>
      <c r="AKJ168" s="4"/>
      <c r="AKK168" s="4"/>
      <c r="AKL168" s="4"/>
      <c r="AKM168" s="4"/>
      <c r="AKN168" s="4"/>
      <c r="AKO168" s="4"/>
      <c r="AKP168" s="4"/>
      <c r="AKQ168" s="4"/>
      <c r="AKR168" s="4"/>
      <c r="AKS168" s="4"/>
      <c r="AKT168" s="4"/>
      <c r="AKU168" s="4"/>
      <c r="AKV168" s="4"/>
      <c r="AKW168" s="4"/>
      <c r="AKX168" s="4"/>
      <c r="AKY168" s="4"/>
      <c r="AKZ168" s="4"/>
      <c r="ALA168" s="4"/>
      <c r="ALB168" s="4"/>
      <c r="ALC168" s="4"/>
      <c r="ALD168" s="4"/>
      <c r="ALE168" s="4"/>
      <c r="ALF168" s="4"/>
      <c r="ALG168" s="4"/>
      <c r="ALH168" s="4"/>
      <c r="ALI168" s="4"/>
      <c r="ALJ168" s="4"/>
      <c r="ALK168" s="4"/>
      <c r="ALL168" s="4"/>
      <c r="ALM168" s="4"/>
      <c r="ALN168" s="4"/>
      <c r="ALO168" s="4"/>
      <c r="ALP168" s="4"/>
      <c r="ALQ168" s="4"/>
      <c r="ALR168" s="4"/>
      <c r="ALS168" s="4"/>
      <c r="ALT168" s="4"/>
      <c r="ALU168" s="4"/>
      <c r="ALV168" s="4"/>
      <c r="ALW168" s="4"/>
      <c r="ALX168" s="4"/>
      <c r="ALY168" s="4"/>
      <c r="ALZ168" s="4"/>
      <c r="AMA168" s="4"/>
      <c r="AMB168" s="4"/>
      <c r="AMC168" s="4"/>
      <c r="AMD168" s="4"/>
      <c r="AME168" s="4"/>
      <c r="AMF168" s="4"/>
      <c r="AMG168" s="4"/>
      <c r="AMH168" s="4"/>
      <c r="AMI168" s="4"/>
      <c r="AMJ168" s="4"/>
    </row>
    <row r="169" spans="1:1024" s="4" customFormat="1" ht="17" customHeight="1">
      <c r="A169" s="19" t="s">
        <v>1136</v>
      </c>
      <c r="B169" s="3">
        <f t="shared" si="3"/>
        <v>174</v>
      </c>
      <c r="C169" s="3">
        <f>SUM(0)</f>
        <v>0</v>
      </c>
      <c r="D169" s="3">
        <v>0</v>
      </c>
      <c r="E169" s="3">
        <v>0</v>
      </c>
      <c r="G169" s="4">
        <f>SUM(34+54)</f>
        <v>88</v>
      </c>
      <c r="H169" s="4">
        <v>86</v>
      </c>
    </row>
    <row r="170" spans="1:1024" ht="17" customHeight="1">
      <c r="A170" s="19" t="s">
        <v>1137</v>
      </c>
      <c r="B170" s="3">
        <f t="shared" si="3"/>
        <v>172.6</v>
      </c>
      <c r="C170" s="3">
        <f>SUM(0)</f>
        <v>0</v>
      </c>
      <c r="D170" s="3">
        <v>0</v>
      </c>
      <c r="E170" s="3">
        <v>0</v>
      </c>
      <c r="F170" s="4">
        <f>SUM(53.6+51)</f>
        <v>104.6</v>
      </c>
      <c r="G170" s="4">
        <f>SUM(34+34)</f>
        <v>68</v>
      </c>
      <c r="IZ170" s="4"/>
      <c r="JA170" s="4"/>
      <c r="JB170" s="4"/>
      <c r="JC170" s="4"/>
      <c r="JD170" s="4"/>
      <c r="JE170" s="4"/>
      <c r="JF170" s="4"/>
      <c r="JG170" s="4"/>
      <c r="JH170" s="4"/>
      <c r="JI170" s="4"/>
      <c r="JJ170" s="4"/>
      <c r="JK170" s="4"/>
      <c r="JL170" s="4"/>
      <c r="JM170" s="4"/>
      <c r="JN170" s="4"/>
      <c r="JO170" s="4"/>
      <c r="JP170" s="4"/>
      <c r="JQ170" s="4"/>
      <c r="JR170" s="4"/>
      <c r="JS170" s="4"/>
      <c r="JT170" s="4"/>
      <c r="JU170" s="4"/>
      <c r="JV170" s="4"/>
      <c r="JW170" s="4"/>
      <c r="JX170" s="4"/>
      <c r="JY170" s="4"/>
      <c r="JZ170" s="4"/>
      <c r="KA170" s="4"/>
      <c r="KB170" s="4"/>
      <c r="KC170" s="4"/>
      <c r="KD170" s="4"/>
      <c r="KE170" s="4"/>
      <c r="KF170" s="4"/>
      <c r="KG170" s="4"/>
      <c r="KH170" s="4"/>
      <c r="KI170" s="4"/>
      <c r="KJ170" s="4"/>
      <c r="KK170" s="4"/>
      <c r="KL170" s="4"/>
      <c r="KM170" s="4"/>
      <c r="KN170" s="4"/>
      <c r="KO170" s="4"/>
      <c r="KP170" s="4"/>
      <c r="KQ170" s="4"/>
      <c r="KR170" s="4"/>
      <c r="KS170" s="4"/>
      <c r="KT170" s="4"/>
      <c r="KU170" s="4"/>
      <c r="KV170" s="4"/>
      <c r="KW170" s="4"/>
      <c r="KX170" s="4"/>
      <c r="KY170" s="4"/>
      <c r="KZ170" s="4"/>
      <c r="LA170" s="4"/>
      <c r="LB170" s="4"/>
      <c r="LC170" s="4"/>
      <c r="LD170" s="4"/>
      <c r="LE170" s="4"/>
      <c r="LF170" s="4"/>
      <c r="LG170" s="4"/>
      <c r="LH170" s="4"/>
      <c r="LI170" s="4"/>
      <c r="LJ170" s="4"/>
      <c r="LK170" s="4"/>
      <c r="LL170" s="4"/>
      <c r="LM170" s="4"/>
      <c r="LN170" s="4"/>
      <c r="LO170" s="4"/>
      <c r="LP170" s="4"/>
      <c r="LQ170" s="4"/>
      <c r="LR170" s="4"/>
      <c r="LS170" s="4"/>
      <c r="LT170" s="4"/>
      <c r="LU170" s="4"/>
      <c r="LV170" s="4"/>
      <c r="LW170" s="4"/>
      <c r="LX170" s="4"/>
      <c r="LY170" s="4"/>
      <c r="LZ170" s="4"/>
      <c r="MA170" s="4"/>
      <c r="MB170" s="4"/>
      <c r="MC170" s="4"/>
      <c r="MD170" s="4"/>
      <c r="ME170" s="4"/>
      <c r="MF170" s="4"/>
      <c r="MG170" s="4"/>
      <c r="MH170" s="4"/>
      <c r="MI170" s="4"/>
      <c r="MJ170" s="4"/>
      <c r="MK170" s="4"/>
      <c r="ML170" s="4"/>
      <c r="MM170" s="4"/>
      <c r="MN170" s="4"/>
      <c r="MO170" s="4"/>
      <c r="MP170" s="4"/>
      <c r="MQ170" s="4"/>
      <c r="MR170" s="4"/>
      <c r="MS170" s="4"/>
      <c r="MT170" s="4"/>
      <c r="MU170" s="4"/>
      <c r="MV170" s="4"/>
      <c r="MW170" s="4"/>
      <c r="MX170" s="4"/>
      <c r="MY170" s="4"/>
      <c r="MZ170" s="4"/>
      <c r="NA170" s="4"/>
      <c r="NB170" s="4"/>
      <c r="NC170" s="4"/>
      <c r="ND170" s="4"/>
      <c r="NE170" s="4"/>
      <c r="NF170" s="4"/>
      <c r="NG170" s="4"/>
      <c r="NH170" s="4"/>
      <c r="NI170" s="4"/>
      <c r="NJ170" s="4"/>
      <c r="NK170" s="4"/>
      <c r="NL170" s="4"/>
      <c r="NM170" s="4"/>
      <c r="NN170" s="4"/>
      <c r="NO170" s="4"/>
      <c r="NP170" s="4"/>
      <c r="NQ170" s="4"/>
      <c r="NR170" s="4"/>
      <c r="NS170" s="4"/>
      <c r="NT170" s="4"/>
      <c r="NU170" s="4"/>
      <c r="NV170" s="4"/>
      <c r="NW170" s="4"/>
      <c r="NX170" s="4"/>
      <c r="NY170" s="4"/>
      <c r="NZ170" s="4"/>
      <c r="OA170" s="4"/>
      <c r="OB170" s="4"/>
      <c r="OC170" s="4"/>
      <c r="OD170" s="4"/>
      <c r="OE170" s="4"/>
      <c r="OF170" s="4"/>
      <c r="OG170" s="4"/>
      <c r="OH170" s="4"/>
      <c r="OI170" s="4"/>
      <c r="OJ170" s="4"/>
      <c r="OK170" s="4"/>
      <c r="OL170" s="4"/>
      <c r="OM170" s="4"/>
      <c r="ON170" s="4"/>
      <c r="OO170" s="4"/>
      <c r="OP170" s="4"/>
      <c r="OQ170" s="4"/>
      <c r="OR170" s="4"/>
      <c r="OS170" s="4"/>
      <c r="OT170" s="4"/>
      <c r="OU170" s="4"/>
      <c r="OV170" s="4"/>
      <c r="OW170" s="4"/>
      <c r="OX170" s="4"/>
      <c r="OY170" s="4"/>
      <c r="OZ170" s="4"/>
      <c r="PA170" s="4"/>
      <c r="PB170" s="4"/>
      <c r="PC170" s="4"/>
      <c r="PD170" s="4"/>
      <c r="PE170" s="4"/>
      <c r="PF170" s="4"/>
      <c r="PG170" s="4"/>
      <c r="PH170" s="4"/>
      <c r="PI170" s="4"/>
      <c r="PJ170" s="4"/>
      <c r="PK170" s="4"/>
      <c r="PL170" s="4"/>
      <c r="PM170" s="4"/>
      <c r="PN170" s="4"/>
      <c r="PO170" s="4"/>
      <c r="PP170" s="4"/>
      <c r="PQ170" s="4"/>
      <c r="PR170" s="4"/>
      <c r="PS170" s="4"/>
      <c r="PT170" s="4"/>
      <c r="PU170" s="4"/>
      <c r="PV170" s="4"/>
      <c r="PW170" s="4"/>
      <c r="PX170" s="4"/>
      <c r="PY170" s="4"/>
      <c r="PZ170" s="4"/>
      <c r="QA170" s="4"/>
      <c r="QB170" s="4"/>
      <c r="QC170" s="4"/>
      <c r="QD170" s="4"/>
      <c r="QE170" s="4"/>
      <c r="QF170" s="4"/>
      <c r="QG170" s="4"/>
      <c r="QH170" s="4"/>
      <c r="QI170" s="4"/>
      <c r="QJ170" s="4"/>
      <c r="QK170" s="4"/>
      <c r="QL170" s="4"/>
      <c r="QM170" s="4"/>
      <c r="QN170" s="4"/>
      <c r="QO170" s="4"/>
      <c r="QP170" s="4"/>
      <c r="QQ170" s="4"/>
      <c r="QR170" s="4"/>
      <c r="QS170" s="4"/>
      <c r="QT170" s="4"/>
      <c r="QU170" s="4"/>
      <c r="QV170" s="4"/>
      <c r="QW170" s="4"/>
      <c r="QX170" s="4"/>
      <c r="QY170" s="4"/>
      <c r="QZ170" s="4"/>
      <c r="RA170" s="4"/>
      <c r="RB170" s="4"/>
      <c r="RC170" s="4"/>
      <c r="RD170" s="4"/>
      <c r="RE170" s="4"/>
      <c r="RF170" s="4"/>
      <c r="RG170" s="4"/>
      <c r="RH170" s="4"/>
      <c r="RI170" s="4"/>
      <c r="RJ170" s="4"/>
      <c r="RK170" s="4"/>
      <c r="RL170" s="4"/>
      <c r="RM170" s="4"/>
      <c r="RN170" s="4"/>
      <c r="RO170" s="4"/>
      <c r="RP170" s="4"/>
      <c r="RQ170" s="4"/>
      <c r="RR170" s="4"/>
      <c r="RS170" s="4"/>
      <c r="RT170" s="4"/>
      <c r="RU170" s="4"/>
      <c r="RV170" s="4"/>
      <c r="RW170" s="4"/>
      <c r="RX170" s="4"/>
      <c r="RY170" s="4"/>
      <c r="RZ170" s="4"/>
      <c r="SA170" s="4"/>
      <c r="SB170" s="4"/>
      <c r="SC170" s="4"/>
      <c r="SD170" s="4"/>
      <c r="SE170" s="4"/>
      <c r="SF170" s="4"/>
      <c r="SG170" s="4"/>
      <c r="SH170" s="4"/>
      <c r="SI170" s="4"/>
      <c r="SJ170" s="4"/>
      <c r="SK170" s="4"/>
      <c r="SL170" s="4"/>
      <c r="SM170" s="4"/>
      <c r="SN170" s="4"/>
      <c r="SO170" s="4"/>
      <c r="SP170" s="4"/>
      <c r="SQ170" s="4"/>
      <c r="SR170" s="4"/>
      <c r="SS170" s="4"/>
      <c r="ST170" s="4"/>
      <c r="SU170" s="4"/>
      <c r="SV170" s="4"/>
      <c r="SW170" s="4"/>
      <c r="SX170" s="4"/>
      <c r="SY170" s="4"/>
      <c r="SZ170" s="4"/>
      <c r="TA170" s="4"/>
      <c r="TB170" s="4"/>
      <c r="TC170" s="4"/>
      <c r="TD170" s="4"/>
      <c r="TE170" s="4"/>
      <c r="TF170" s="4"/>
      <c r="TG170" s="4"/>
      <c r="TH170" s="4"/>
      <c r="TI170" s="4"/>
      <c r="TJ170" s="4"/>
      <c r="TK170" s="4"/>
      <c r="TL170" s="4"/>
      <c r="TM170" s="4"/>
      <c r="TN170" s="4"/>
      <c r="TO170" s="4"/>
      <c r="TP170" s="4"/>
      <c r="TQ170" s="4"/>
      <c r="TR170" s="4"/>
      <c r="TS170" s="4"/>
      <c r="TT170" s="4"/>
      <c r="TU170" s="4"/>
      <c r="TV170" s="4"/>
      <c r="TW170" s="4"/>
      <c r="TX170" s="4"/>
      <c r="TY170" s="4"/>
      <c r="TZ170" s="4"/>
      <c r="UA170" s="4"/>
      <c r="UB170" s="4"/>
      <c r="UC170" s="4"/>
      <c r="UD170" s="4"/>
      <c r="UE170" s="4"/>
      <c r="UF170" s="4"/>
      <c r="UG170" s="4"/>
      <c r="UH170" s="4"/>
      <c r="UI170" s="4"/>
      <c r="UJ170" s="4"/>
      <c r="UK170" s="4"/>
      <c r="UL170" s="4"/>
      <c r="UM170" s="4"/>
      <c r="UN170" s="4"/>
      <c r="UO170" s="4"/>
      <c r="UP170" s="4"/>
      <c r="UQ170" s="4"/>
      <c r="UR170" s="4"/>
      <c r="US170" s="4"/>
      <c r="UT170" s="4"/>
      <c r="UU170" s="4"/>
      <c r="UV170" s="4"/>
      <c r="UW170" s="4"/>
      <c r="UX170" s="4"/>
      <c r="UY170" s="4"/>
      <c r="UZ170" s="4"/>
      <c r="VA170" s="4"/>
      <c r="VB170" s="4"/>
      <c r="VC170" s="4"/>
      <c r="VD170" s="4"/>
      <c r="VE170" s="4"/>
      <c r="VF170" s="4"/>
      <c r="VG170" s="4"/>
      <c r="VH170" s="4"/>
      <c r="VI170" s="4"/>
      <c r="VJ170" s="4"/>
      <c r="VK170" s="4"/>
      <c r="VL170" s="4"/>
      <c r="VM170" s="4"/>
      <c r="VN170" s="4"/>
      <c r="VO170" s="4"/>
      <c r="VP170" s="4"/>
      <c r="VQ170" s="4"/>
      <c r="VR170" s="4"/>
      <c r="VS170" s="4"/>
      <c r="VT170" s="4"/>
      <c r="VU170" s="4"/>
      <c r="VV170" s="4"/>
      <c r="VW170" s="4"/>
      <c r="VX170" s="4"/>
      <c r="VY170" s="4"/>
      <c r="VZ170" s="4"/>
      <c r="WA170" s="4"/>
      <c r="WB170" s="4"/>
      <c r="WC170" s="4"/>
      <c r="WD170" s="4"/>
      <c r="WE170" s="4"/>
      <c r="WF170" s="4"/>
      <c r="WG170" s="4"/>
      <c r="WH170" s="4"/>
      <c r="WI170" s="4"/>
      <c r="WJ170" s="4"/>
      <c r="WK170" s="4"/>
      <c r="WL170" s="4"/>
      <c r="WM170" s="4"/>
      <c r="WN170" s="4"/>
      <c r="WO170" s="4"/>
      <c r="WP170" s="4"/>
      <c r="WQ170" s="4"/>
      <c r="WR170" s="4"/>
      <c r="WS170" s="4"/>
      <c r="WT170" s="4"/>
      <c r="WU170" s="4"/>
      <c r="WV170" s="4"/>
      <c r="WW170" s="4"/>
      <c r="WX170" s="4"/>
      <c r="WY170" s="4"/>
      <c r="WZ170" s="4"/>
      <c r="XA170" s="4"/>
      <c r="XB170" s="4"/>
      <c r="XC170" s="4"/>
      <c r="XD170" s="4"/>
      <c r="XE170" s="4"/>
      <c r="XF170" s="4"/>
      <c r="XG170" s="4"/>
      <c r="XH170" s="4"/>
      <c r="XI170" s="4"/>
      <c r="XJ170" s="4"/>
      <c r="XK170" s="4"/>
      <c r="XL170" s="4"/>
      <c r="XM170" s="4"/>
      <c r="XN170" s="4"/>
      <c r="XO170" s="4"/>
      <c r="XP170" s="4"/>
      <c r="XQ170" s="4"/>
      <c r="XR170" s="4"/>
      <c r="XS170" s="4"/>
      <c r="XT170" s="4"/>
      <c r="XU170" s="4"/>
      <c r="XV170" s="4"/>
      <c r="XW170" s="4"/>
      <c r="XX170" s="4"/>
      <c r="XY170" s="4"/>
      <c r="XZ170" s="4"/>
      <c r="YA170" s="4"/>
      <c r="YB170" s="4"/>
      <c r="YC170" s="4"/>
      <c r="YD170" s="4"/>
      <c r="YE170" s="4"/>
      <c r="YF170" s="4"/>
      <c r="YG170" s="4"/>
      <c r="YH170" s="4"/>
      <c r="YI170" s="4"/>
      <c r="YJ170" s="4"/>
      <c r="YK170" s="4"/>
      <c r="YL170" s="4"/>
      <c r="YM170" s="4"/>
      <c r="YN170" s="4"/>
      <c r="YO170" s="4"/>
      <c r="YP170" s="4"/>
      <c r="YQ170" s="4"/>
      <c r="YR170" s="4"/>
      <c r="YS170" s="4"/>
      <c r="YT170" s="4"/>
      <c r="YU170" s="4"/>
      <c r="YV170" s="4"/>
      <c r="YW170" s="4"/>
      <c r="YX170" s="4"/>
      <c r="YY170" s="4"/>
      <c r="YZ170" s="4"/>
      <c r="ZA170" s="4"/>
      <c r="ZB170" s="4"/>
      <c r="ZC170" s="4"/>
      <c r="ZD170" s="4"/>
      <c r="ZE170" s="4"/>
      <c r="ZF170" s="4"/>
      <c r="ZG170" s="4"/>
      <c r="ZH170" s="4"/>
      <c r="ZI170" s="4"/>
      <c r="ZJ170" s="4"/>
      <c r="ZK170" s="4"/>
      <c r="ZL170" s="4"/>
      <c r="ZM170" s="4"/>
      <c r="ZN170" s="4"/>
      <c r="ZO170" s="4"/>
      <c r="ZP170" s="4"/>
      <c r="ZQ170" s="4"/>
      <c r="ZR170" s="4"/>
      <c r="ZS170" s="4"/>
      <c r="ZT170" s="4"/>
      <c r="ZU170" s="4"/>
      <c r="ZV170" s="4"/>
      <c r="ZW170" s="4"/>
      <c r="ZX170" s="4"/>
      <c r="ZY170" s="4"/>
      <c r="ZZ170" s="4"/>
      <c r="AAA170" s="4"/>
      <c r="AAB170" s="4"/>
      <c r="AAC170" s="4"/>
      <c r="AAD170" s="4"/>
      <c r="AAE170" s="4"/>
      <c r="AAF170" s="4"/>
      <c r="AAG170" s="4"/>
      <c r="AAH170" s="4"/>
      <c r="AAI170" s="4"/>
      <c r="AAJ170" s="4"/>
      <c r="AAK170" s="4"/>
      <c r="AAL170" s="4"/>
      <c r="AAM170" s="4"/>
      <c r="AAN170" s="4"/>
      <c r="AAO170" s="4"/>
      <c r="AAP170" s="4"/>
      <c r="AAQ170" s="4"/>
      <c r="AAR170" s="4"/>
      <c r="AAS170" s="4"/>
      <c r="AAT170" s="4"/>
      <c r="AAU170" s="4"/>
      <c r="AAV170" s="4"/>
      <c r="AAW170" s="4"/>
      <c r="AAX170" s="4"/>
      <c r="AAY170" s="4"/>
      <c r="AAZ170" s="4"/>
      <c r="ABA170" s="4"/>
      <c r="ABB170" s="4"/>
      <c r="ABC170" s="4"/>
      <c r="ABD170" s="4"/>
      <c r="ABE170" s="4"/>
      <c r="ABF170" s="4"/>
      <c r="ABG170" s="4"/>
      <c r="ABH170" s="4"/>
      <c r="ABI170" s="4"/>
      <c r="ABJ170" s="4"/>
      <c r="ABK170" s="4"/>
      <c r="ABL170" s="4"/>
      <c r="ABM170" s="4"/>
      <c r="ABN170" s="4"/>
      <c r="ABO170" s="4"/>
      <c r="ABP170" s="4"/>
      <c r="ABQ170" s="4"/>
      <c r="ABR170" s="4"/>
      <c r="ABS170" s="4"/>
      <c r="ABT170" s="4"/>
      <c r="ABU170" s="4"/>
      <c r="ABV170" s="4"/>
      <c r="ABW170" s="4"/>
      <c r="ABX170" s="4"/>
      <c r="ABY170" s="4"/>
      <c r="ABZ170" s="4"/>
      <c r="ACA170" s="4"/>
      <c r="ACB170" s="4"/>
      <c r="ACC170" s="4"/>
      <c r="ACD170" s="4"/>
      <c r="ACE170" s="4"/>
      <c r="ACF170" s="4"/>
      <c r="ACG170" s="4"/>
      <c r="ACH170" s="4"/>
      <c r="ACI170" s="4"/>
      <c r="ACJ170" s="4"/>
      <c r="ACK170" s="4"/>
      <c r="ACL170" s="4"/>
      <c r="ACM170" s="4"/>
      <c r="ACN170" s="4"/>
      <c r="ACO170" s="4"/>
      <c r="ACP170" s="4"/>
      <c r="ACQ170" s="4"/>
      <c r="ACR170" s="4"/>
      <c r="ACS170" s="4"/>
      <c r="ACT170" s="4"/>
      <c r="ACU170" s="4"/>
      <c r="ACV170" s="4"/>
      <c r="ACW170" s="4"/>
      <c r="ACX170" s="4"/>
      <c r="ACY170" s="4"/>
      <c r="ACZ170" s="4"/>
      <c r="ADA170" s="4"/>
      <c r="ADB170" s="4"/>
      <c r="ADC170" s="4"/>
      <c r="ADD170" s="4"/>
      <c r="ADE170" s="4"/>
      <c r="ADF170" s="4"/>
      <c r="ADG170" s="4"/>
      <c r="ADH170" s="4"/>
      <c r="ADI170" s="4"/>
      <c r="ADJ170" s="4"/>
      <c r="ADK170" s="4"/>
      <c r="ADL170" s="4"/>
      <c r="ADM170" s="4"/>
      <c r="ADN170" s="4"/>
      <c r="ADO170" s="4"/>
      <c r="ADP170" s="4"/>
      <c r="ADQ170" s="4"/>
      <c r="ADR170" s="4"/>
      <c r="ADS170" s="4"/>
      <c r="ADT170" s="4"/>
      <c r="ADU170" s="4"/>
      <c r="ADV170" s="4"/>
      <c r="ADW170" s="4"/>
      <c r="ADX170" s="4"/>
      <c r="ADY170" s="4"/>
      <c r="ADZ170" s="4"/>
      <c r="AEA170" s="4"/>
      <c r="AEB170" s="4"/>
      <c r="AEC170" s="4"/>
      <c r="AED170" s="4"/>
      <c r="AEE170" s="4"/>
      <c r="AEF170" s="4"/>
      <c r="AEG170" s="4"/>
      <c r="AEH170" s="4"/>
      <c r="AEI170" s="4"/>
      <c r="AEJ170" s="4"/>
      <c r="AEK170" s="4"/>
      <c r="AEL170" s="4"/>
      <c r="AEM170" s="4"/>
      <c r="AEN170" s="4"/>
      <c r="AEO170" s="4"/>
      <c r="AEP170" s="4"/>
      <c r="AEQ170" s="4"/>
      <c r="AER170" s="4"/>
      <c r="AES170" s="4"/>
      <c r="AET170" s="4"/>
      <c r="AEU170" s="4"/>
      <c r="AEV170" s="4"/>
      <c r="AEW170" s="4"/>
      <c r="AEX170" s="4"/>
      <c r="AEY170" s="4"/>
      <c r="AEZ170" s="4"/>
      <c r="AFA170" s="4"/>
      <c r="AFB170" s="4"/>
      <c r="AFC170" s="4"/>
      <c r="AFD170" s="4"/>
      <c r="AFE170" s="4"/>
      <c r="AFF170" s="4"/>
      <c r="AFG170" s="4"/>
      <c r="AFH170" s="4"/>
      <c r="AFI170" s="4"/>
      <c r="AFJ170" s="4"/>
      <c r="AFK170" s="4"/>
      <c r="AFL170" s="4"/>
      <c r="AFM170" s="4"/>
      <c r="AFN170" s="4"/>
      <c r="AFO170" s="4"/>
      <c r="AFP170" s="4"/>
      <c r="AFQ170" s="4"/>
      <c r="AFR170" s="4"/>
      <c r="AFS170" s="4"/>
      <c r="AFT170" s="4"/>
      <c r="AFU170" s="4"/>
      <c r="AFV170" s="4"/>
      <c r="AFW170" s="4"/>
      <c r="AFX170" s="4"/>
      <c r="AFY170" s="4"/>
      <c r="AFZ170" s="4"/>
      <c r="AGA170" s="4"/>
      <c r="AGB170" s="4"/>
      <c r="AGC170" s="4"/>
      <c r="AGD170" s="4"/>
      <c r="AGE170" s="4"/>
      <c r="AGF170" s="4"/>
      <c r="AGG170" s="4"/>
      <c r="AGH170" s="4"/>
      <c r="AGI170" s="4"/>
      <c r="AGJ170" s="4"/>
      <c r="AGK170" s="4"/>
      <c r="AGL170" s="4"/>
      <c r="AGM170" s="4"/>
      <c r="AGN170" s="4"/>
      <c r="AGO170" s="4"/>
      <c r="AGP170" s="4"/>
      <c r="AGQ170" s="4"/>
      <c r="AGR170" s="4"/>
      <c r="AGS170" s="4"/>
      <c r="AGT170" s="4"/>
      <c r="AGU170" s="4"/>
      <c r="AGV170" s="4"/>
      <c r="AGW170" s="4"/>
      <c r="AGX170" s="4"/>
      <c r="AGY170" s="4"/>
      <c r="AGZ170" s="4"/>
      <c r="AHA170" s="4"/>
      <c r="AHB170" s="4"/>
      <c r="AHC170" s="4"/>
      <c r="AHD170" s="4"/>
      <c r="AHE170" s="4"/>
      <c r="AHF170" s="4"/>
      <c r="AHG170" s="4"/>
      <c r="AHH170" s="4"/>
      <c r="AHI170" s="4"/>
      <c r="AHJ170" s="4"/>
      <c r="AHK170" s="4"/>
      <c r="AHL170" s="4"/>
      <c r="AHM170" s="4"/>
      <c r="AHN170" s="4"/>
      <c r="AHO170" s="4"/>
      <c r="AHP170" s="4"/>
      <c r="AHQ170" s="4"/>
      <c r="AHR170" s="4"/>
      <c r="AHS170" s="4"/>
      <c r="AHT170" s="4"/>
      <c r="AHU170" s="4"/>
      <c r="AHV170" s="4"/>
      <c r="AHW170" s="4"/>
      <c r="AHX170" s="4"/>
      <c r="AHY170" s="4"/>
      <c r="AHZ170" s="4"/>
      <c r="AIA170" s="4"/>
      <c r="AIB170" s="4"/>
      <c r="AIC170" s="4"/>
      <c r="AID170" s="4"/>
      <c r="AIE170" s="4"/>
      <c r="AIF170" s="4"/>
      <c r="AIG170" s="4"/>
      <c r="AIH170" s="4"/>
      <c r="AII170" s="4"/>
      <c r="AIJ170" s="4"/>
      <c r="AIK170" s="4"/>
      <c r="AIL170" s="4"/>
      <c r="AIM170" s="4"/>
      <c r="AIN170" s="4"/>
      <c r="AIO170" s="4"/>
      <c r="AIP170" s="4"/>
      <c r="AIQ170" s="4"/>
      <c r="AIR170" s="4"/>
      <c r="AIS170" s="4"/>
      <c r="AIT170" s="4"/>
      <c r="AIU170" s="4"/>
      <c r="AIV170" s="4"/>
      <c r="AIW170" s="4"/>
      <c r="AIX170" s="4"/>
      <c r="AIY170" s="4"/>
      <c r="AIZ170" s="4"/>
      <c r="AJA170" s="4"/>
      <c r="AJB170" s="4"/>
      <c r="AJC170" s="4"/>
      <c r="AJD170" s="4"/>
      <c r="AJE170" s="4"/>
      <c r="AJF170" s="4"/>
      <c r="AJG170" s="4"/>
      <c r="AJH170" s="4"/>
      <c r="AJI170" s="4"/>
      <c r="AJJ170" s="4"/>
      <c r="AJK170" s="4"/>
      <c r="AJL170" s="4"/>
      <c r="AJM170" s="4"/>
      <c r="AJN170" s="4"/>
      <c r="AJO170" s="4"/>
      <c r="AJP170" s="4"/>
      <c r="AJQ170" s="4"/>
      <c r="AJR170" s="4"/>
      <c r="AJS170" s="4"/>
      <c r="AJT170" s="4"/>
      <c r="AJU170" s="4"/>
      <c r="AJV170" s="4"/>
      <c r="AJW170" s="4"/>
      <c r="AJX170" s="4"/>
      <c r="AJY170" s="4"/>
      <c r="AJZ170" s="4"/>
      <c r="AKA170" s="4"/>
      <c r="AKB170" s="4"/>
      <c r="AKC170" s="4"/>
      <c r="AKD170" s="4"/>
      <c r="AKE170" s="4"/>
      <c r="AKF170" s="4"/>
      <c r="AKG170" s="4"/>
      <c r="AKH170" s="4"/>
      <c r="AKI170" s="4"/>
      <c r="AKJ170" s="4"/>
      <c r="AKK170" s="4"/>
      <c r="AKL170" s="4"/>
      <c r="AKM170" s="4"/>
      <c r="AKN170" s="4"/>
      <c r="AKO170" s="4"/>
      <c r="AKP170" s="4"/>
      <c r="AKQ170" s="4"/>
      <c r="AKR170" s="4"/>
      <c r="AKS170" s="4"/>
      <c r="AKT170" s="4"/>
      <c r="AKU170" s="4"/>
      <c r="AKV170" s="4"/>
      <c r="AKW170" s="4"/>
      <c r="AKX170" s="4"/>
      <c r="AKY170" s="4"/>
      <c r="AKZ170" s="4"/>
      <c r="ALA170" s="4"/>
      <c r="ALB170" s="4"/>
      <c r="ALC170" s="4"/>
      <c r="ALD170" s="4"/>
      <c r="ALE170" s="4"/>
      <c r="ALF170" s="4"/>
      <c r="ALG170" s="4"/>
      <c r="ALH170" s="4"/>
      <c r="ALI170" s="4"/>
      <c r="ALJ170" s="4"/>
      <c r="ALK170" s="4"/>
      <c r="ALL170" s="4"/>
      <c r="ALM170" s="4"/>
      <c r="ALN170" s="4"/>
      <c r="ALO170" s="4"/>
      <c r="ALP170" s="4"/>
      <c r="ALQ170" s="4"/>
      <c r="ALR170" s="4"/>
      <c r="ALS170" s="4"/>
      <c r="ALT170" s="4"/>
      <c r="ALU170" s="4"/>
      <c r="ALV170" s="4"/>
      <c r="ALW170" s="4"/>
      <c r="ALX170" s="4"/>
      <c r="ALY170" s="4"/>
      <c r="ALZ170" s="4"/>
      <c r="AMA170" s="4"/>
      <c r="AMB170" s="4"/>
      <c r="AMC170" s="4"/>
      <c r="AMD170" s="4"/>
      <c r="AME170" s="4"/>
      <c r="AMF170" s="4"/>
      <c r="AMG170" s="4"/>
      <c r="AMH170" s="4"/>
      <c r="AMI170" s="4"/>
      <c r="AMJ170" s="4"/>
    </row>
    <row r="171" spans="1:1024" ht="17" customHeight="1">
      <c r="A171" s="19" t="s">
        <v>1341</v>
      </c>
      <c r="B171" s="3">
        <f t="shared" si="3"/>
        <v>172.6</v>
      </c>
      <c r="C171" s="3">
        <f>SUM(31.6+36+50+55)</f>
        <v>172.6</v>
      </c>
      <c r="E171" s="3">
        <v>0</v>
      </c>
    </row>
    <row r="172" spans="1:1024" ht="17" customHeight="1">
      <c r="A172" s="19" t="s">
        <v>1138</v>
      </c>
      <c r="B172" s="3">
        <f t="shared" si="3"/>
        <v>172</v>
      </c>
      <c r="C172" s="3">
        <f>SUM(0)</f>
        <v>0</v>
      </c>
      <c r="D172" s="3">
        <v>0</v>
      </c>
      <c r="E172" s="3">
        <v>0</v>
      </c>
      <c r="G172" s="4"/>
      <c r="L172" s="4">
        <v>32</v>
      </c>
      <c r="M172" s="4">
        <v>140</v>
      </c>
      <c r="IZ172" s="4"/>
      <c r="JA172" s="4"/>
      <c r="JB172" s="4"/>
      <c r="JC172" s="4"/>
      <c r="JD172" s="4"/>
      <c r="JE172" s="4"/>
      <c r="JF172" s="4"/>
      <c r="JG172" s="4"/>
      <c r="JH172" s="4"/>
      <c r="JI172" s="4"/>
      <c r="JJ172" s="4"/>
      <c r="JK172" s="4"/>
      <c r="JL172" s="4"/>
      <c r="JM172" s="4"/>
      <c r="JN172" s="4"/>
      <c r="JO172" s="4"/>
      <c r="JP172" s="4"/>
      <c r="JQ172" s="4"/>
      <c r="JR172" s="4"/>
      <c r="JS172" s="4"/>
      <c r="JT172" s="4"/>
      <c r="JU172" s="4"/>
      <c r="JV172" s="4"/>
      <c r="JW172" s="4"/>
      <c r="JX172" s="4"/>
      <c r="JY172" s="4"/>
      <c r="JZ172" s="4"/>
      <c r="KA172" s="4"/>
      <c r="KB172" s="4"/>
      <c r="KC172" s="4"/>
      <c r="KD172" s="4"/>
      <c r="KE172" s="4"/>
      <c r="KF172" s="4"/>
      <c r="KG172" s="4"/>
      <c r="KH172" s="4"/>
      <c r="KI172" s="4"/>
      <c r="KJ172" s="4"/>
      <c r="KK172" s="4"/>
      <c r="KL172" s="4"/>
      <c r="KM172" s="4"/>
      <c r="KN172" s="4"/>
      <c r="KO172" s="4"/>
      <c r="KP172" s="4"/>
      <c r="KQ172" s="4"/>
      <c r="KR172" s="4"/>
      <c r="KS172" s="4"/>
      <c r="KT172" s="4"/>
      <c r="KU172" s="4"/>
      <c r="KV172" s="4"/>
      <c r="KW172" s="4"/>
      <c r="KX172" s="4"/>
      <c r="KY172" s="4"/>
      <c r="KZ172" s="4"/>
      <c r="LA172" s="4"/>
      <c r="LB172" s="4"/>
      <c r="LC172" s="4"/>
      <c r="LD172" s="4"/>
      <c r="LE172" s="4"/>
      <c r="LF172" s="4"/>
      <c r="LG172" s="4"/>
      <c r="LH172" s="4"/>
      <c r="LI172" s="4"/>
      <c r="LJ172" s="4"/>
      <c r="LK172" s="4"/>
      <c r="LL172" s="4"/>
      <c r="LM172" s="4"/>
      <c r="LN172" s="4"/>
      <c r="LO172" s="4"/>
      <c r="LP172" s="4"/>
      <c r="LQ172" s="4"/>
      <c r="LR172" s="4"/>
      <c r="LS172" s="4"/>
      <c r="LT172" s="4"/>
      <c r="LU172" s="4"/>
      <c r="LV172" s="4"/>
      <c r="LW172" s="4"/>
      <c r="LX172" s="4"/>
      <c r="LY172" s="4"/>
      <c r="LZ172" s="4"/>
      <c r="MA172" s="4"/>
      <c r="MB172" s="4"/>
      <c r="MC172" s="4"/>
      <c r="MD172" s="4"/>
      <c r="ME172" s="4"/>
      <c r="MF172" s="4"/>
      <c r="MG172" s="4"/>
      <c r="MH172" s="4"/>
      <c r="MI172" s="4"/>
      <c r="MJ172" s="4"/>
      <c r="MK172" s="4"/>
      <c r="ML172" s="4"/>
      <c r="MM172" s="4"/>
      <c r="MN172" s="4"/>
      <c r="MO172" s="4"/>
      <c r="MP172" s="4"/>
      <c r="MQ172" s="4"/>
      <c r="MR172" s="4"/>
      <c r="MS172" s="4"/>
      <c r="MT172" s="4"/>
      <c r="MU172" s="4"/>
      <c r="MV172" s="4"/>
      <c r="MW172" s="4"/>
      <c r="MX172" s="4"/>
      <c r="MY172" s="4"/>
      <c r="MZ172" s="4"/>
      <c r="NA172" s="4"/>
      <c r="NB172" s="4"/>
      <c r="NC172" s="4"/>
      <c r="ND172" s="4"/>
      <c r="NE172" s="4"/>
      <c r="NF172" s="4"/>
      <c r="NG172" s="4"/>
      <c r="NH172" s="4"/>
      <c r="NI172" s="4"/>
      <c r="NJ172" s="4"/>
      <c r="NK172" s="4"/>
      <c r="NL172" s="4"/>
      <c r="NM172" s="4"/>
      <c r="NN172" s="4"/>
      <c r="NO172" s="4"/>
      <c r="NP172" s="4"/>
      <c r="NQ172" s="4"/>
      <c r="NR172" s="4"/>
      <c r="NS172" s="4"/>
      <c r="NT172" s="4"/>
      <c r="NU172" s="4"/>
      <c r="NV172" s="4"/>
      <c r="NW172" s="4"/>
      <c r="NX172" s="4"/>
      <c r="NY172" s="4"/>
      <c r="NZ172" s="4"/>
      <c r="OA172" s="4"/>
      <c r="OB172" s="4"/>
      <c r="OC172" s="4"/>
      <c r="OD172" s="4"/>
      <c r="OE172" s="4"/>
      <c r="OF172" s="4"/>
      <c r="OG172" s="4"/>
      <c r="OH172" s="4"/>
      <c r="OI172" s="4"/>
      <c r="OJ172" s="4"/>
      <c r="OK172" s="4"/>
      <c r="OL172" s="4"/>
      <c r="OM172" s="4"/>
      <c r="ON172" s="4"/>
      <c r="OO172" s="4"/>
      <c r="OP172" s="4"/>
      <c r="OQ172" s="4"/>
      <c r="OR172" s="4"/>
      <c r="OS172" s="4"/>
      <c r="OT172" s="4"/>
      <c r="OU172" s="4"/>
      <c r="OV172" s="4"/>
      <c r="OW172" s="4"/>
      <c r="OX172" s="4"/>
      <c r="OY172" s="4"/>
      <c r="OZ172" s="4"/>
      <c r="PA172" s="4"/>
      <c r="PB172" s="4"/>
      <c r="PC172" s="4"/>
      <c r="PD172" s="4"/>
      <c r="PE172" s="4"/>
      <c r="PF172" s="4"/>
      <c r="PG172" s="4"/>
      <c r="PH172" s="4"/>
      <c r="PI172" s="4"/>
      <c r="PJ172" s="4"/>
      <c r="PK172" s="4"/>
      <c r="PL172" s="4"/>
      <c r="PM172" s="4"/>
      <c r="PN172" s="4"/>
      <c r="PO172" s="4"/>
      <c r="PP172" s="4"/>
      <c r="PQ172" s="4"/>
      <c r="PR172" s="4"/>
      <c r="PS172" s="4"/>
      <c r="PT172" s="4"/>
      <c r="PU172" s="4"/>
      <c r="PV172" s="4"/>
      <c r="PW172" s="4"/>
      <c r="PX172" s="4"/>
      <c r="PY172" s="4"/>
      <c r="PZ172" s="4"/>
      <c r="QA172" s="4"/>
      <c r="QB172" s="4"/>
      <c r="QC172" s="4"/>
      <c r="QD172" s="4"/>
      <c r="QE172" s="4"/>
      <c r="QF172" s="4"/>
      <c r="QG172" s="4"/>
      <c r="QH172" s="4"/>
      <c r="QI172" s="4"/>
      <c r="QJ172" s="4"/>
      <c r="QK172" s="4"/>
      <c r="QL172" s="4"/>
      <c r="QM172" s="4"/>
      <c r="QN172" s="4"/>
      <c r="QO172" s="4"/>
      <c r="QP172" s="4"/>
      <c r="QQ172" s="4"/>
      <c r="QR172" s="4"/>
      <c r="QS172" s="4"/>
      <c r="QT172" s="4"/>
      <c r="QU172" s="4"/>
      <c r="QV172" s="4"/>
      <c r="QW172" s="4"/>
      <c r="QX172" s="4"/>
      <c r="QY172" s="4"/>
      <c r="QZ172" s="4"/>
      <c r="RA172" s="4"/>
      <c r="RB172" s="4"/>
      <c r="RC172" s="4"/>
      <c r="RD172" s="4"/>
      <c r="RE172" s="4"/>
      <c r="RF172" s="4"/>
      <c r="RG172" s="4"/>
      <c r="RH172" s="4"/>
      <c r="RI172" s="4"/>
      <c r="RJ172" s="4"/>
      <c r="RK172" s="4"/>
      <c r="RL172" s="4"/>
      <c r="RM172" s="4"/>
      <c r="RN172" s="4"/>
      <c r="RO172" s="4"/>
      <c r="RP172" s="4"/>
      <c r="RQ172" s="4"/>
      <c r="RR172" s="4"/>
      <c r="RS172" s="4"/>
      <c r="RT172" s="4"/>
      <c r="RU172" s="4"/>
      <c r="RV172" s="4"/>
      <c r="RW172" s="4"/>
      <c r="RX172" s="4"/>
      <c r="RY172" s="4"/>
      <c r="RZ172" s="4"/>
      <c r="SA172" s="4"/>
      <c r="SB172" s="4"/>
      <c r="SC172" s="4"/>
      <c r="SD172" s="4"/>
      <c r="SE172" s="4"/>
      <c r="SF172" s="4"/>
      <c r="SG172" s="4"/>
      <c r="SH172" s="4"/>
      <c r="SI172" s="4"/>
      <c r="SJ172" s="4"/>
      <c r="SK172" s="4"/>
      <c r="SL172" s="4"/>
      <c r="SM172" s="4"/>
      <c r="SN172" s="4"/>
      <c r="SO172" s="4"/>
      <c r="SP172" s="4"/>
      <c r="SQ172" s="4"/>
      <c r="SR172" s="4"/>
      <c r="SS172" s="4"/>
      <c r="ST172" s="4"/>
      <c r="SU172" s="4"/>
      <c r="SV172" s="4"/>
      <c r="SW172" s="4"/>
      <c r="SX172" s="4"/>
      <c r="SY172" s="4"/>
      <c r="SZ172" s="4"/>
      <c r="TA172" s="4"/>
      <c r="TB172" s="4"/>
      <c r="TC172" s="4"/>
      <c r="TD172" s="4"/>
      <c r="TE172" s="4"/>
      <c r="TF172" s="4"/>
      <c r="TG172" s="4"/>
      <c r="TH172" s="4"/>
      <c r="TI172" s="4"/>
      <c r="TJ172" s="4"/>
      <c r="TK172" s="4"/>
      <c r="TL172" s="4"/>
      <c r="TM172" s="4"/>
      <c r="TN172" s="4"/>
      <c r="TO172" s="4"/>
      <c r="TP172" s="4"/>
      <c r="TQ172" s="4"/>
      <c r="TR172" s="4"/>
      <c r="TS172" s="4"/>
      <c r="TT172" s="4"/>
      <c r="TU172" s="4"/>
      <c r="TV172" s="4"/>
      <c r="TW172" s="4"/>
      <c r="TX172" s="4"/>
      <c r="TY172" s="4"/>
      <c r="TZ172" s="4"/>
      <c r="UA172" s="4"/>
      <c r="UB172" s="4"/>
      <c r="UC172" s="4"/>
      <c r="UD172" s="4"/>
      <c r="UE172" s="4"/>
      <c r="UF172" s="4"/>
      <c r="UG172" s="4"/>
      <c r="UH172" s="4"/>
      <c r="UI172" s="4"/>
      <c r="UJ172" s="4"/>
      <c r="UK172" s="4"/>
      <c r="UL172" s="4"/>
      <c r="UM172" s="4"/>
      <c r="UN172" s="4"/>
      <c r="UO172" s="4"/>
      <c r="UP172" s="4"/>
      <c r="UQ172" s="4"/>
      <c r="UR172" s="4"/>
      <c r="US172" s="4"/>
      <c r="UT172" s="4"/>
      <c r="UU172" s="4"/>
      <c r="UV172" s="4"/>
      <c r="UW172" s="4"/>
      <c r="UX172" s="4"/>
      <c r="UY172" s="4"/>
      <c r="UZ172" s="4"/>
      <c r="VA172" s="4"/>
      <c r="VB172" s="4"/>
      <c r="VC172" s="4"/>
      <c r="VD172" s="4"/>
      <c r="VE172" s="4"/>
      <c r="VF172" s="4"/>
      <c r="VG172" s="4"/>
      <c r="VH172" s="4"/>
      <c r="VI172" s="4"/>
      <c r="VJ172" s="4"/>
      <c r="VK172" s="4"/>
      <c r="VL172" s="4"/>
      <c r="VM172" s="4"/>
      <c r="VN172" s="4"/>
      <c r="VO172" s="4"/>
      <c r="VP172" s="4"/>
      <c r="VQ172" s="4"/>
      <c r="VR172" s="4"/>
      <c r="VS172" s="4"/>
      <c r="VT172" s="4"/>
      <c r="VU172" s="4"/>
      <c r="VV172" s="4"/>
      <c r="VW172" s="4"/>
      <c r="VX172" s="4"/>
      <c r="VY172" s="4"/>
      <c r="VZ172" s="4"/>
      <c r="WA172" s="4"/>
      <c r="WB172" s="4"/>
      <c r="WC172" s="4"/>
      <c r="WD172" s="4"/>
      <c r="WE172" s="4"/>
      <c r="WF172" s="4"/>
      <c r="WG172" s="4"/>
      <c r="WH172" s="4"/>
      <c r="WI172" s="4"/>
      <c r="WJ172" s="4"/>
      <c r="WK172" s="4"/>
      <c r="WL172" s="4"/>
      <c r="WM172" s="4"/>
      <c r="WN172" s="4"/>
      <c r="WO172" s="4"/>
      <c r="WP172" s="4"/>
      <c r="WQ172" s="4"/>
      <c r="WR172" s="4"/>
      <c r="WS172" s="4"/>
      <c r="WT172" s="4"/>
      <c r="WU172" s="4"/>
      <c r="WV172" s="4"/>
      <c r="WW172" s="4"/>
      <c r="WX172" s="4"/>
      <c r="WY172" s="4"/>
      <c r="WZ172" s="4"/>
      <c r="XA172" s="4"/>
      <c r="XB172" s="4"/>
      <c r="XC172" s="4"/>
      <c r="XD172" s="4"/>
      <c r="XE172" s="4"/>
      <c r="XF172" s="4"/>
      <c r="XG172" s="4"/>
      <c r="XH172" s="4"/>
      <c r="XI172" s="4"/>
      <c r="XJ172" s="4"/>
      <c r="XK172" s="4"/>
      <c r="XL172" s="4"/>
      <c r="XM172" s="4"/>
      <c r="XN172" s="4"/>
      <c r="XO172" s="4"/>
      <c r="XP172" s="4"/>
      <c r="XQ172" s="4"/>
      <c r="XR172" s="4"/>
      <c r="XS172" s="4"/>
      <c r="XT172" s="4"/>
      <c r="XU172" s="4"/>
      <c r="XV172" s="4"/>
      <c r="XW172" s="4"/>
      <c r="XX172" s="4"/>
      <c r="XY172" s="4"/>
      <c r="XZ172" s="4"/>
      <c r="YA172" s="4"/>
      <c r="YB172" s="4"/>
      <c r="YC172" s="4"/>
      <c r="YD172" s="4"/>
      <c r="YE172" s="4"/>
      <c r="YF172" s="4"/>
      <c r="YG172" s="4"/>
      <c r="YH172" s="4"/>
      <c r="YI172" s="4"/>
      <c r="YJ172" s="4"/>
      <c r="YK172" s="4"/>
      <c r="YL172" s="4"/>
      <c r="YM172" s="4"/>
      <c r="YN172" s="4"/>
      <c r="YO172" s="4"/>
      <c r="YP172" s="4"/>
      <c r="YQ172" s="4"/>
      <c r="YR172" s="4"/>
      <c r="YS172" s="4"/>
      <c r="YT172" s="4"/>
      <c r="YU172" s="4"/>
      <c r="YV172" s="4"/>
      <c r="YW172" s="4"/>
      <c r="YX172" s="4"/>
      <c r="YY172" s="4"/>
      <c r="YZ172" s="4"/>
      <c r="ZA172" s="4"/>
      <c r="ZB172" s="4"/>
      <c r="ZC172" s="4"/>
      <c r="ZD172" s="4"/>
      <c r="ZE172" s="4"/>
      <c r="ZF172" s="4"/>
      <c r="ZG172" s="4"/>
      <c r="ZH172" s="4"/>
      <c r="ZI172" s="4"/>
      <c r="ZJ172" s="4"/>
      <c r="ZK172" s="4"/>
      <c r="ZL172" s="4"/>
      <c r="ZM172" s="4"/>
      <c r="ZN172" s="4"/>
      <c r="ZO172" s="4"/>
      <c r="ZP172" s="4"/>
      <c r="ZQ172" s="4"/>
      <c r="ZR172" s="4"/>
      <c r="ZS172" s="4"/>
      <c r="ZT172" s="4"/>
      <c r="ZU172" s="4"/>
      <c r="ZV172" s="4"/>
      <c r="ZW172" s="4"/>
      <c r="ZX172" s="4"/>
      <c r="ZY172" s="4"/>
      <c r="ZZ172" s="4"/>
      <c r="AAA172" s="4"/>
      <c r="AAB172" s="4"/>
      <c r="AAC172" s="4"/>
      <c r="AAD172" s="4"/>
      <c r="AAE172" s="4"/>
      <c r="AAF172" s="4"/>
      <c r="AAG172" s="4"/>
      <c r="AAH172" s="4"/>
      <c r="AAI172" s="4"/>
      <c r="AAJ172" s="4"/>
      <c r="AAK172" s="4"/>
      <c r="AAL172" s="4"/>
      <c r="AAM172" s="4"/>
      <c r="AAN172" s="4"/>
      <c r="AAO172" s="4"/>
      <c r="AAP172" s="4"/>
      <c r="AAQ172" s="4"/>
      <c r="AAR172" s="4"/>
      <c r="AAS172" s="4"/>
      <c r="AAT172" s="4"/>
      <c r="AAU172" s="4"/>
      <c r="AAV172" s="4"/>
      <c r="AAW172" s="4"/>
      <c r="AAX172" s="4"/>
      <c r="AAY172" s="4"/>
      <c r="AAZ172" s="4"/>
      <c r="ABA172" s="4"/>
      <c r="ABB172" s="4"/>
      <c r="ABC172" s="4"/>
      <c r="ABD172" s="4"/>
      <c r="ABE172" s="4"/>
      <c r="ABF172" s="4"/>
      <c r="ABG172" s="4"/>
      <c r="ABH172" s="4"/>
      <c r="ABI172" s="4"/>
      <c r="ABJ172" s="4"/>
      <c r="ABK172" s="4"/>
      <c r="ABL172" s="4"/>
      <c r="ABM172" s="4"/>
      <c r="ABN172" s="4"/>
      <c r="ABO172" s="4"/>
      <c r="ABP172" s="4"/>
      <c r="ABQ172" s="4"/>
      <c r="ABR172" s="4"/>
      <c r="ABS172" s="4"/>
      <c r="ABT172" s="4"/>
      <c r="ABU172" s="4"/>
      <c r="ABV172" s="4"/>
      <c r="ABW172" s="4"/>
      <c r="ABX172" s="4"/>
      <c r="ABY172" s="4"/>
      <c r="ABZ172" s="4"/>
      <c r="ACA172" s="4"/>
      <c r="ACB172" s="4"/>
      <c r="ACC172" s="4"/>
      <c r="ACD172" s="4"/>
      <c r="ACE172" s="4"/>
      <c r="ACF172" s="4"/>
      <c r="ACG172" s="4"/>
      <c r="ACH172" s="4"/>
      <c r="ACI172" s="4"/>
      <c r="ACJ172" s="4"/>
      <c r="ACK172" s="4"/>
      <c r="ACL172" s="4"/>
      <c r="ACM172" s="4"/>
      <c r="ACN172" s="4"/>
      <c r="ACO172" s="4"/>
      <c r="ACP172" s="4"/>
      <c r="ACQ172" s="4"/>
      <c r="ACR172" s="4"/>
      <c r="ACS172" s="4"/>
      <c r="ACT172" s="4"/>
      <c r="ACU172" s="4"/>
      <c r="ACV172" s="4"/>
      <c r="ACW172" s="4"/>
      <c r="ACX172" s="4"/>
      <c r="ACY172" s="4"/>
      <c r="ACZ172" s="4"/>
      <c r="ADA172" s="4"/>
      <c r="ADB172" s="4"/>
      <c r="ADC172" s="4"/>
      <c r="ADD172" s="4"/>
      <c r="ADE172" s="4"/>
      <c r="ADF172" s="4"/>
      <c r="ADG172" s="4"/>
      <c r="ADH172" s="4"/>
      <c r="ADI172" s="4"/>
      <c r="ADJ172" s="4"/>
      <c r="ADK172" s="4"/>
      <c r="ADL172" s="4"/>
      <c r="ADM172" s="4"/>
      <c r="ADN172" s="4"/>
      <c r="ADO172" s="4"/>
      <c r="ADP172" s="4"/>
      <c r="ADQ172" s="4"/>
      <c r="ADR172" s="4"/>
      <c r="ADS172" s="4"/>
      <c r="ADT172" s="4"/>
      <c r="ADU172" s="4"/>
      <c r="ADV172" s="4"/>
      <c r="ADW172" s="4"/>
      <c r="ADX172" s="4"/>
      <c r="ADY172" s="4"/>
      <c r="ADZ172" s="4"/>
      <c r="AEA172" s="4"/>
      <c r="AEB172" s="4"/>
      <c r="AEC172" s="4"/>
      <c r="AED172" s="4"/>
      <c r="AEE172" s="4"/>
      <c r="AEF172" s="4"/>
      <c r="AEG172" s="4"/>
      <c r="AEH172" s="4"/>
      <c r="AEI172" s="4"/>
      <c r="AEJ172" s="4"/>
      <c r="AEK172" s="4"/>
      <c r="AEL172" s="4"/>
      <c r="AEM172" s="4"/>
      <c r="AEN172" s="4"/>
      <c r="AEO172" s="4"/>
      <c r="AEP172" s="4"/>
      <c r="AEQ172" s="4"/>
      <c r="AER172" s="4"/>
      <c r="AES172" s="4"/>
      <c r="AET172" s="4"/>
      <c r="AEU172" s="4"/>
      <c r="AEV172" s="4"/>
      <c r="AEW172" s="4"/>
      <c r="AEX172" s="4"/>
      <c r="AEY172" s="4"/>
      <c r="AEZ172" s="4"/>
      <c r="AFA172" s="4"/>
      <c r="AFB172" s="4"/>
      <c r="AFC172" s="4"/>
      <c r="AFD172" s="4"/>
      <c r="AFE172" s="4"/>
      <c r="AFF172" s="4"/>
      <c r="AFG172" s="4"/>
      <c r="AFH172" s="4"/>
      <c r="AFI172" s="4"/>
      <c r="AFJ172" s="4"/>
      <c r="AFK172" s="4"/>
      <c r="AFL172" s="4"/>
      <c r="AFM172" s="4"/>
      <c r="AFN172" s="4"/>
      <c r="AFO172" s="4"/>
      <c r="AFP172" s="4"/>
      <c r="AFQ172" s="4"/>
      <c r="AFR172" s="4"/>
      <c r="AFS172" s="4"/>
      <c r="AFT172" s="4"/>
      <c r="AFU172" s="4"/>
      <c r="AFV172" s="4"/>
      <c r="AFW172" s="4"/>
      <c r="AFX172" s="4"/>
      <c r="AFY172" s="4"/>
      <c r="AFZ172" s="4"/>
      <c r="AGA172" s="4"/>
      <c r="AGB172" s="4"/>
      <c r="AGC172" s="4"/>
      <c r="AGD172" s="4"/>
      <c r="AGE172" s="4"/>
      <c r="AGF172" s="4"/>
      <c r="AGG172" s="4"/>
      <c r="AGH172" s="4"/>
      <c r="AGI172" s="4"/>
      <c r="AGJ172" s="4"/>
      <c r="AGK172" s="4"/>
      <c r="AGL172" s="4"/>
      <c r="AGM172" s="4"/>
      <c r="AGN172" s="4"/>
      <c r="AGO172" s="4"/>
      <c r="AGP172" s="4"/>
      <c r="AGQ172" s="4"/>
      <c r="AGR172" s="4"/>
      <c r="AGS172" s="4"/>
      <c r="AGT172" s="4"/>
      <c r="AGU172" s="4"/>
      <c r="AGV172" s="4"/>
      <c r="AGW172" s="4"/>
      <c r="AGX172" s="4"/>
      <c r="AGY172" s="4"/>
      <c r="AGZ172" s="4"/>
      <c r="AHA172" s="4"/>
      <c r="AHB172" s="4"/>
      <c r="AHC172" s="4"/>
      <c r="AHD172" s="4"/>
      <c r="AHE172" s="4"/>
      <c r="AHF172" s="4"/>
      <c r="AHG172" s="4"/>
      <c r="AHH172" s="4"/>
      <c r="AHI172" s="4"/>
      <c r="AHJ172" s="4"/>
      <c r="AHK172" s="4"/>
      <c r="AHL172" s="4"/>
      <c r="AHM172" s="4"/>
      <c r="AHN172" s="4"/>
      <c r="AHO172" s="4"/>
      <c r="AHP172" s="4"/>
      <c r="AHQ172" s="4"/>
      <c r="AHR172" s="4"/>
      <c r="AHS172" s="4"/>
      <c r="AHT172" s="4"/>
      <c r="AHU172" s="4"/>
      <c r="AHV172" s="4"/>
      <c r="AHW172" s="4"/>
      <c r="AHX172" s="4"/>
      <c r="AHY172" s="4"/>
      <c r="AHZ172" s="4"/>
      <c r="AIA172" s="4"/>
      <c r="AIB172" s="4"/>
      <c r="AIC172" s="4"/>
      <c r="AID172" s="4"/>
      <c r="AIE172" s="4"/>
      <c r="AIF172" s="4"/>
      <c r="AIG172" s="4"/>
      <c r="AIH172" s="4"/>
      <c r="AII172" s="4"/>
      <c r="AIJ172" s="4"/>
      <c r="AIK172" s="4"/>
      <c r="AIL172" s="4"/>
      <c r="AIM172" s="4"/>
      <c r="AIN172" s="4"/>
      <c r="AIO172" s="4"/>
      <c r="AIP172" s="4"/>
      <c r="AIQ172" s="4"/>
      <c r="AIR172" s="4"/>
      <c r="AIS172" s="4"/>
      <c r="AIT172" s="4"/>
      <c r="AIU172" s="4"/>
      <c r="AIV172" s="4"/>
      <c r="AIW172" s="4"/>
      <c r="AIX172" s="4"/>
      <c r="AIY172" s="4"/>
      <c r="AIZ172" s="4"/>
      <c r="AJA172" s="4"/>
      <c r="AJB172" s="4"/>
      <c r="AJC172" s="4"/>
      <c r="AJD172" s="4"/>
      <c r="AJE172" s="4"/>
      <c r="AJF172" s="4"/>
      <c r="AJG172" s="4"/>
      <c r="AJH172" s="4"/>
      <c r="AJI172" s="4"/>
      <c r="AJJ172" s="4"/>
      <c r="AJK172" s="4"/>
      <c r="AJL172" s="4"/>
      <c r="AJM172" s="4"/>
      <c r="AJN172" s="4"/>
      <c r="AJO172" s="4"/>
      <c r="AJP172" s="4"/>
      <c r="AJQ172" s="4"/>
      <c r="AJR172" s="4"/>
      <c r="AJS172" s="4"/>
      <c r="AJT172" s="4"/>
      <c r="AJU172" s="4"/>
      <c r="AJV172" s="4"/>
      <c r="AJW172" s="4"/>
      <c r="AJX172" s="4"/>
      <c r="AJY172" s="4"/>
      <c r="AJZ172" s="4"/>
      <c r="AKA172" s="4"/>
      <c r="AKB172" s="4"/>
      <c r="AKC172" s="4"/>
      <c r="AKD172" s="4"/>
      <c r="AKE172" s="4"/>
      <c r="AKF172" s="4"/>
      <c r="AKG172" s="4"/>
      <c r="AKH172" s="4"/>
      <c r="AKI172" s="4"/>
      <c r="AKJ172" s="4"/>
      <c r="AKK172" s="4"/>
      <c r="AKL172" s="4"/>
      <c r="AKM172" s="4"/>
      <c r="AKN172" s="4"/>
      <c r="AKO172" s="4"/>
      <c r="AKP172" s="4"/>
      <c r="AKQ172" s="4"/>
      <c r="AKR172" s="4"/>
      <c r="AKS172" s="4"/>
      <c r="AKT172" s="4"/>
      <c r="AKU172" s="4"/>
      <c r="AKV172" s="4"/>
      <c r="AKW172" s="4"/>
      <c r="AKX172" s="4"/>
      <c r="AKY172" s="4"/>
      <c r="AKZ172" s="4"/>
      <c r="ALA172" s="4"/>
      <c r="ALB172" s="4"/>
      <c r="ALC172" s="4"/>
      <c r="ALD172" s="4"/>
      <c r="ALE172" s="4"/>
      <c r="ALF172" s="4"/>
      <c r="ALG172" s="4"/>
      <c r="ALH172" s="4"/>
      <c r="ALI172" s="4"/>
      <c r="ALJ172" s="4"/>
      <c r="ALK172" s="4"/>
      <c r="ALL172" s="4"/>
      <c r="ALM172" s="4"/>
      <c r="ALN172" s="4"/>
      <c r="ALO172" s="4"/>
      <c r="ALP172" s="4"/>
      <c r="ALQ172" s="4"/>
      <c r="ALR172" s="4"/>
      <c r="ALS172" s="4"/>
      <c r="ALT172" s="4"/>
      <c r="ALU172" s="4"/>
      <c r="ALV172" s="4"/>
      <c r="ALW172" s="4"/>
      <c r="ALX172" s="4"/>
      <c r="ALY172" s="4"/>
      <c r="ALZ172" s="4"/>
      <c r="AMA172" s="4"/>
      <c r="AMB172" s="4"/>
      <c r="AMC172" s="4"/>
      <c r="AMD172" s="4"/>
      <c r="AME172" s="4"/>
      <c r="AMF172" s="4"/>
      <c r="AMG172" s="4"/>
      <c r="AMH172" s="4"/>
      <c r="AMI172" s="4"/>
      <c r="AMJ172" s="4"/>
    </row>
    <row r="173" spans="1:1024" ht="17" customHeight="1">
      <c r="A173" s="21" t="s">
        <v>1139</v>
      </c>
      <c r="B173" s="3">
        <f t="shared" si="3"/>
        <v>168</v>
      </c>
      <c r="C173" s="3">
        <f>SUM(0)</f>
        <v>0</v>
      </c>
      <c r="D173" s="3">
        <v>0</v>
      </c>
      <c r="E173" s="3">
        <v>0</v>
      </c>
      <c r="F173" s="4">
        <f>SUM(50)</f>
        <v>50</v>
      </c>
      <c r="G173" s="4">
        <f>SUM(39+45+34)</f>
        <v>118</v>
      </c>
    </row>
    <row r="174" spans="1:1024" ht="17" customHeight="1">
      <c r="A174" s="19" t="s">
        <v>1140</v>
      </c>
      <c r="B174" s="3">
        <f t="shared" si="3"/>
        <v>167</v>
      </c>
      <c r="C174" s="3">
        <f>SUM(0)</f>
        <v>0</v>
      </c>
      <c r="D174" s="3">
        <v>0</v>
      </c>
      <c r="E174" s="3">
        <v>0</v>
      </c>
      <c r="G174" s="4"/>
      <c r="L174" s="4">
        <v>135</v>
      </c>
      <c r="M174" s="4">
        <v>32</v>
      </c>
    </row>
    <row r="175" spans="1:1024" ht="17" customHeight="1">
      <c r="A175" s="19" t="s">
        <v>1274</v>
      </c>
      <c r="B175" s="3">
        <f t="shared" si="3"/>
        <v>166</v>
      </c>
      <c r="C175" s="3">
        <f>SUM(36+50+48)</f>
        <v>134</v>
      </c>
      <c r="D175" s="3">
        <v>0</v>
      </c>
      <c r="E175" s="3">
        <f>SUM(32)</f>
        <v>32</v>
      </c>
    </row>
    <row r="176" spans="1:1024" ht="17" customHeight="1">
      <c r="A176" s="19" t="s">
        <v>1141</v>
      </c>
      <c r="B176" s="3">
        <f t="shared" si="3"/>
        <v>165</v>
      </c>
      <c r="C176" s="3">
        <f>SUM(0)</f>
        <v>0</v>
      </c>
      <c r="D176" s="3">
        <v>0</v>
      </c>
      <c r="E176" s="3">
        <v>0</v>
      </c>
      <c r="G176" s="4"/>
      <c r="N176" s="4">
        <v>165</v>
      </c>
    </row>
    <row r="177" spans="1:1024" ht="17" customHeight="1">
      <c r="A177" s="21" t="s">
        <v>1318</v>
      </c>
      <c r="B177" s="3">
        <f t="shared" si="3"/>
        <v>164</v>
      </c>
      <c r="C177" s="3">
        <f>SUM(50+32)</f>
        <v>82</v>
      </c>
      <c r="D177" s="3">
        <f>SUM(30+52)</f>
        <v>82</v>
      </c>
      <c r="E177" s="3">
        <v>0</v>
      </c>
    </row>
    <row r="178" spans="1:1024" ht="17" customHeight="1">
      <c r="A178" s="19" t="s">
        <v>1309</v>
      </c>
      <c r="B178" s="3">
        <f t="shared" si="3"/>
        <v>162.5</v>
      </c>
      <c r="C178" s="3">
        <f t="shared" ref="C178:C183" si="4">SUM(0)</f>
        <v>0</v>
      </c>
      <c r="D178" s="3">
        <f>SUM(82.5+80)</f>
        <v>162.5</v>
      </c>
      <c r="E178" s="3">
        <v>0</v>
      </c>
    </row>
    <row r="179" spans="1:1024" ht="17" customHeight="1">
      <c r="A179" s="19" t="s">
        <v>1143</v>
      </c>
      <c r="B179" s="3">
        <f t="shared" si="3"/>
        <v>148</v>
      </c>
      <c r="C179" s="3">
        <f t="shared" si="4"/>
        <v>0</v>
      </c>
      <c r="D179" s="3">
        <v>0</v>
      </c>
      <c r="E179" s="3">
        <v>0</v>
      </c>
      <c r="G179" s="4">
        <f>SUM(34+62+52)</f>
        <v>148</v>
      </c>
    </row>
    <row r="180" spans="1:1024" s="4" customFormat="1" ht="17" customHeight="1">
      <c r="A180" s="19" t="s">
        <v>1144</v>
      </c>
      <c r="B180" s="3">
        <f t="shared" si="3"/>
        <v>146</v>
      </c>
      <c r="C180" s="3">
        <f t="shared" si="4"/>
        <v>0</v>
      </c>
      <c r="D180" s="3">
        <v>0</v>
      </c>
      <c r="E180" s="3">
        <v>0</v>
      </c>
      <c r="M180" s="4">
        <v>146</v>
      </c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  <c r="XY180"/>
      <c r="XZ180"/>
      <c r="YA180"/>
      <c r="YB180"/>
      <c r="YC180"/>
      <c r="YD180"/>
      <c r="YE180"/>
      <c r="YF180"/>
      <c r="YG180"/>
      <c r="YH180"/>
      <c r="YI180"/>
      <c r="YJ180"/>
      <c r="YK180"/>
      <c r="YL180"/>
      <c r="YM180"/>
      <c r="YN180"/>
      <c r="YO180"/>
      <c r="YP180"/>
      <c r="YQ180"/>
      <c r="YR180"/>
      <c r="YS180"/>
      <c r="YT180"/>
      <c r="YU180"/>
      <c r="YV180"/>
      <c r="YW180"/>
      <c r="YX180"/>
      <c r="YY180"/>
      <c r="YZ180"/>
      <c r="ZA180"/>
      <c r="ZB180"/>
      <c r="ZC180"/>
      <c r="ZD180"/>
      <c r="ZE180"/>
      <c r="ZF180"/>
      <c r="ZG180"/>
      <c r="ZH180"/>
      <c r="ZI180"/>
      <c r="ZJ180"/>
      <c r="ZK180"/>
      <c r="ZL180"/>
      <c r="ZM180"/>
      <c r="ZN180"/>
      <c r="ZO180"/>
      <c r="ZP180"/>
      <c r="ZQ180"/>
      <c r="ZR180"/>
      <c r="ZS180"/>
      <c r="ZT180"/>
      <c r="ZU180"/>
      <c r="ZV180"/>
      <c r="ZW180"/>
      <c r="ZX180"/>
      <c r="ZY180"/>
      <c r="ZZ180"/>
      <c r="AAA180"/>
      <c r="AAB180"/>
      <c r="AAC180"/>
      <c r="AAD180"/>
      <c r="AAE180"/>
      <c r="AAF180"/>
      <c r="AAG180"/>
      <c r="AAH180"/>
      <c r="AAI180"/>
      <c r="AAJ180"/>
      <c r="AAK180"/>
      <c r="AAL180"/>
      <c r="AAM180"/>
      <c r="AAN180"/>
      <c r="AAO180"/>
      <c r="AAP180"/>
      <c r="AAQ180"/>
      <c r="AAR180"/>
      <c r="AAS180"/>
      <c r="AAT180"/>
      <c r="AAU180"/>
      <c r="AAV180"/>
      <c r="AAW180"/>
      <c r="AAX180"/>
      <c r="AAY180"/>
      <c r="AAZ180"/>
      <c r="ABA180"/>
      <c r="ABB180"/>
      <c r="ABC180"/>
      <c r="ABD180"/>
      <c r="ABE180"/>
      <c r="ABF180"/>
      <c r="ABG180"/>
      <c r="ABH180"/>
      <c r="ABI180"/>
      <c r="ABJ180"/>
      <c r="ABK180"/>
      <c r="ABL180"/>
      <c r="ABM180"/>
      <c r="ABN180"/>
      <c r="ABO180"/>
      <c r="ABP180"/>
      <c r="ABQ180"/>
      <c r="ABR180"/>
      <c r="ABS180"/>
      <c r="ABT180"/>
      <c r="ABU180"/>
      <c r="ABV180"/>
      <c r="ABW180"/>
      <c r="ABX180"/>
      <c r="ABY180"/>
      <c r="ABZ180"/>
      <c r="ACA180"/>
      <c r="ACB180"/>
      <c r="ACC180"/>
      <c r="ACD180"/>
      <c r="ACE180"/>
      <c r="ACF180"/>
      <c r="ACG180"/>
      <c r="ACH180"/>
      <c r="ACI180"/>
      <c r="ACJ180"/>
      <c r="ACK180"/>
      <c r="ACL180"/>
      <c r="ACM180"/>
      <c r="ACN180"/>
      <c r="ACO180"/>
      <c r="ACP180"/>
      <c r="ACQ180"/>
      <c r="ACR180"/>
      <c r="ACS180"/>
      <c r="ACT180"/>
      <c r="ACU180"/>
      <c r="ACV180"/>
      <c r="ACW180"/>
      <c r="ACX180"/>
      <c r="ACY180"/>
      <c r="ACZ180"/>
      <c r="ADA180"/>
      <c r="ADB180"/>
      <c r="ADC180"/>
      <c r="ADD180"/>
      <c r="ADE180"/>
      <c r="ADF180"/>
      <c r="ADG180"/>
      <c r="ADH180"/>
      <c r="ADI180"/>
      <c r="ADJ180"/>
      <c r="ADK180"/>
      <c r="ADL180"/>
      <c r="ADM180"/>
      <c r="ADN180"/>
      <c r="ADO180"/>
      <c r="ADP180"/>
      <c r="ADQ180"/>
      <c r="ADR180"/>
      <c r="ADS180"/>
      <c r="ADT180"/>
      <c r="ADU180"/>
      <c r="ADV180"/>
      <c r="ADW180"/>
      <c r="ADX180"/>
      <c r="ADY180"/>
      <c r="ADZ180"/>
      <c r="AEA180"/>
      <c r="AEB180"/>
      <c r="AEC180"/>
      <c r="AED180"/>
      <c r="AEE180"/>
      <c r="AEF180"/>
      <c r="AEG180"/>
      <c r="AEH180"/>
      <c r="AEI180"/>
      <c r="AEJ180"/>
      <c r="AEK180"/>
      <c r="AEL180"/>
      <c r="AEM180"/>
      <c r="AEN180"/>
      <c r="AEO180"/>
      <c r="AEP180"/>
      <c r="AEQ180"/>
      <c r="AER180"/>
      <c r="AES180"/>
      <c r="AET180"/>
      <c r="AEU180"/>
      <c r="AEV180"/>
      <c r="AEW180"/>
      <c r="AEX180"/>
      <c r="AEY180"/>
      <c r="AEZ180"/>
      <c r="AFA180"/>
      <c r="AFB180"/>
      <c r="AFC180"/>
      <c r="AFD180"/>
      <c r="AFE180"/>
      <c r="AFF180"/>
      <c r="AFG180"/>
      <c r="AFH180"/>
      <c r="AFI180"/>
      <c r="AFJ180"/>
      <c r="AFK180"/>
      <c r="AFL180"/>
      <c r="AFM180"/>
      <c r="AFN180"/>
      <c r="AFO180"/>
      <c r="AFP180"/>
      <c r="AFQ180"/>
      <c r="AFR180"/>
      <c r="AFS180"/>
      <c r="AFT180"/>
      <c r="AFU180"/>
      <c r="AFV180"/>
      <c r="AFW180"/>
      <c r="AFX180"/>
      <c r="AFY180"/>
      <c r="AFZ180"/>
      <c r="AGA180"/>
      <c r="AGB180"/>
      <c r="AGC180"/>
      <c r="AGD180"/>
      <c r="AGE180"/>
      <c r="AGF180"/>
      <c r="AGG180"/>
      <c r="AGH180"/>
      <c r="AGI180"/>
      <c r="AGJ180"/>
      <c r="AGK180"/>
      <c r="AGL180"/>
      <c r="AGM180"/>
      <c r="AGN180"/>
      <c r="AGO180"/>
      <c r="AGP180"/>
      <c r="AGQ180"/>
      <c r="AGR180"/>
      <c r="AGS180"/>
      <c r="AGT180"/>
      <c r="AGU180"/>
      <c r="AGV180"/>
      <c r="AGW180"/>
      <c r="AGX180"/>
      <c r="AGY180"/>
      <c r="AGZ180"/>
      <c r="AHA180"/>
      <c r="AHB180"/>
      <c r="AHC180"/>
      <c r="AHD180"/>
      <c r="AHE180"/>
      <c r="AHF180"/>
      <c r="AHG180"/>
      <c r="AHH180"/>
      <c r="AHI180"/>
      <c r="AHJ180"/>
      <c r="AHK180"/>
      <c r="AHL180"/>
      <c r="AHM180"/>
      <c r="AHN180"/>
      <c r="AHO180"/>
      <c r="AHP180"/>
      <c r="AHQ180"/>
      <c r="AHR180"/>
      <c r="AHS180"/>
      <c r="AHT180"/>
      <c r="AHU180"/>
      <c r="AHV180"/>
      <c r="AHW180"/>
      <c r="AHX180"/>
      <c r="AHY180"/>
      <c r="AHZ180"/>
      <c r="AIA180"/>
      <c r="AIB180"/>
      <c r="AIC180"/>
      <c r="AID180"/>
      <c r="AIE180"/>
      <c r="AIF180"/>
      <c r="AIG180"/>
      <c r="AIH180"/>
      <c r="AII180"/>
      <c r="AIJ180"/>
      <c r="AIK180"/>
      <c r="AIL180"/>
      <c r="AIM180"/>
      <c r="AIN180"/>
      <c r="AIO180"/>
      <c r="AIP180"/>
      <c r="AIQ180"/>
      <c r="AIR180"/>
      <c r="AIS180"/>
      <c r="AIT180"/>
      <c r="AIU180"/>
      <c r="AIV180"/>
      <c r="AIW180"/>
      <c r="AIX180"/>
      <c r="AIY180"/>
      <c r="AIZ180"/>
      <c r="AJA180"/>
      <c r="AJB180"/>
      <c r="AJC180"/>
      <c r="AJD180"/>
      <c r="AJE180"/>
      <c r="AJF180"/>
      <c r="AJG180"/>
      <c r="AJH180"/>
      <c r="AJI180"/>
      <c r="AJJ180"/>
      <c r="AJK180"/>
      <c r="AJL180"/>
      <c r="AJM180"/>
      <c r="AJN180"/>
      <c r="AJO180"/>
      <c r="AJP180"/>
      <c r="AJQ180"/>
      <c r="AJR180"/>
      <c r="AJS180"/>
      <c r="AJT180"/>
      <c r="AJU180"/>
      <c r="AJV180"/>
      <c r="AJW180"/>
      <c r="AJX180"/>
      <c r="AJY180"/>
      <c r="AJZ180"/>
      <c r="AKA180"/>
      <c r="AKB180"/>
      <c r="AKC180"/>
      <c r="AKD180"/>
      <c r="AKE180"/>
      <c r="AKF180"/>
      <c r="AKG180"/>
      <c r="AKH180"/>
      <c r="AKI180"/>
      <c r="AKJ180"/>
      <c r="AKK180"/>
      <c r="AKL180"/>
      <c r="AKM180"/>
      <c r="AKN180"/>
      <c r="AKO180"/>
      <c r="AKP180"/>
      <c r="AKQ180"/>
      <c r="AKR180"/>
      <c r="AKS180"/>
      <c r="AKT180"/>
      <c r="AKU180"/>
      <c r="AKV180"/>
      <c r="AKW180"/>
      <c r="AKX180"/>
      <c r="AKY180"/>
      <c r="AKZ180"/>
      <c r="ALA180"/>
      <c r="ALB180"/>
      <c r="ALC180"/>
      <c r="ALD180"/>
      <c r="ALE180"/>
      <c r="ALF180"/>
      <c r="ALG180"/>
      <c r="ALH180"/>
      <c r="ALI180"/>
      <c r="ALJ180"/>
      <c r="ALK180"/>
      <c r="ALL180"/>
      <c r="ALM180"/>
      <c r="ALN180"/>
      <c r="ALO180"/>
      <c r="ALP180"/>
      <c r="ALQ180"/>
      <c r="ALR180"/>
      <c r="ALS180"/>
      <c r="ALT180"/>
      <c r="ALU180"/>
      <c r="ALV180"/>
      <c r="ALW180"/>
      <c r="ALX180"/>
      <c r="ALY180"/>
      <c r="ALZ180"/>
      <c r="AMA180"/>
      <c r="AMB180"/>
      <c r="AMC180"/>
      <c r="AMD180"/>
      <c r="AME180"/>
      <c r="AMF180"/>
      <c r="AMG180"/>
      <c r="AMH180"/>
      <c r="AMI180"/>
      <c r="AMJ180"/>
    </row>
    <row r="181" spans="1:1024" s="4" customFormat="1" ht="17" customHeight="1">
      <c r="A181" s="19" t="s">
        <v>1145</v>
      </c>
      <c r="B181" s="3">
        <f t="shared" si="3"/>
        <v>146</v>
      </c>
      <c r="C181" s="3">
        <f t="shared" si="4"/>
        <v>0</v>
      </c>
      <c r="D181" s="3">
        <v>0</v>
      </c>
      <c r="E181" s="3">
        <v>0</v>
      </c>
      <c r="G181" s="4">
        <f>SUM(39+45+62)</f>
        <v>146</v>
      </c>
    </row>
    <row r="182" spans="1:1024" ht="17" customHeight="1">
      <c r="A182" s="22" t="s">
        <v>1146</v>
      </c>
      <c r="B182" s="3">
        <f t="shared" si="3"/>
        <v>145.6</v>
      </c>
      <c r="C182" s="3">
        <f t="shared" si="4"/>
        <v>0</v>
      </c>
      <c r="D182" s="3">
        <v>0</v>
      </c>
      <c r="E182" s="3">
        <f>SUM(54)</f>
        <v>54</v>
      </c>
      <c r="F182" s="4">
        <f>SUM(30+31.6)</f>
        <v>61.6</v>
      </c>
      <c r="G182" s="4">
        <f>SUM(30)</f>
        <v>30</v>
      </c>
    </row>
    <row r="183" spans="1:1024" ht="17" customHeight="1">
      <c r="A183" s="19" t="s">
        <v>1147</v>
      </c>
      <c r="B183" s="3">
        <f t="shared" si="3"/>
        <v>144</v>
      </c>
      <c r="C183" s="3">
        <f t="shared" si="4"/>
        <v>0</v>
      </c>
      <c r="D183" s="3">
        <v>0</v>
      </c>
      <c r="E183" s="3">
        <v>0</v>
      </c>
      <c r="G183" s="4"/>
      <c r="N183" s="4">
        <v>34</v>
      </c>
      <c r="S183" s="4">
        <v>80</v>
      </c>
      <c r="T183" s="4">
        <v>30</v>
      </c>
      <c r="IZ183" s="4"/>
      <c r="JA183" s="4"/>
      <c r="JB183" s="4"/>
      <c r="JC183" s="4"/>
      <c r="JD183" s="4"/>
      <c r="JE183" s="4"/>
      <c r="JF183" s="4"/>
      <c r="JG183" s="4"/>
      <c r="JH183" s="4"/>
      <c r="JI183" s="4"/>
      <c r="JJ183" s="4"/>
      <c r="JK183" s="4"/>
      <c r="JL183" s="4"/>
      <c r="JM183" s="4"/>
      <c r="JN183" s="4"/>
      <c r="JO183" s="4"/>
      <c r="JP183" s="4"/>
      <c r="JQ183" s="4"/>
      <c r="JR183" s="4"/>
      <c r="JS183" s="4"/>
      <c r="JT183" s="4"/>
      <c r="JU183" s="4"/>
      <c r="JV183" s="4"/>
      <c r="JW183" s="4"/>
      <c r="JX183" s="4"/>
      <c r="JY183" s="4"/>
      <c r="JZ183" s="4"/>
      <c r="KA183" s="4"/>
      <c r="KB183" s="4"/>
      <c r="KC183" s="4"/>
      <c r="KD183" s="4"/>
      <c r="KE183" s="4"/>
      <c r="KF183" s="4"/>
      <c r="KG183" s="4"/>
      <c r="KH183" s="4"/>
      <c r="KI183" s="4"/>
      <c r="KJ183" s="4"/>
      <c r="KK183" s="4"/>
      <c r="KL183" s="4"/>
      <c r="KM183" s="4"/>
      <c r="KN183" s="4"/>
      <c r="KO183" s="4"/>
      <c r="KP183" s="4"/>
      <c r="KQ183" s="4"/>
      <c r="KR183" s="4"/>
      <c r="KS183" s="4"/>
      <c r="KT183" s="4"/>
      <c r="KU183" s="4"/>
      <c r="KV183" s="4"/>
      <c r="KW183" s="4"/>
      <c r="KX183" s="4"/>
      <c r="KY183" s="4"/>
      <c r="KZ183" s="4"/>
      <c r="LA183" s="4"/>
      <c r="LB183" s="4"/>
      <c r="LC183" s="4"/>
      <c r="LD183" s="4"/>
      <c r="LE183" s="4"/>
      <c r="LF183" s="4"/>
      <c r="LG183" s="4"/>
      <c r="LH183" s="4"/>
      <c r="LI183" s="4"/>
      <c r="LJ183" s="4"/>
      <c r="LK183" s="4"/>
      <c r="LL183" s="4"/>
      <c r="LM183" s="4"/>
      <c r="LN183" s="4"/>
      <c r="LO183" s="4"/>
      <c r="LP183" s="4"/>
      <c r="LQ183" s="4"/>
      <c r="LR183" s="4"/>
      <c r="LS183" s="4"/>
      <c r="LT183" s="4"/>
      <c r="LU183" s="4"/>
      <c r="LV183" s="4"/>
      <c r="LW183" s="4"/>
      <c r="LX183" s="4"/>
      <c r="LY183" s="4"/>
      <c r="LZ183" s="4"/>
      <c r="MA183" s="4"/>
      <c r="MB183" s="4"/>
      <c r="MC183" s="4"/>
      <c r="MD183" s="4"/>
      <c r="ME183" s="4"/>
      <c r="MF183" s="4"/>
      <c r="MG183" s="4"/>
      <c r="MH183" s="4"/>
      <c r="MI183" s="4"/>
      <c r="MJ183" s="4"/>
      <c r="MK183" s="4"/>
      <c r="ML183" s="4"/>
      <c r="MM183" s="4"/>
      <c r="MN183" s="4"/>
      <c r="MO183" s="4"/>
      <c r="MP183" s="4"/>
      <c r="MQ183" s="4"/>
      <c r="MR183" s="4"/>
      <c r="MS183" s="4"/>
      <c r="MT183" s="4"/>
      <c r="MU183" s="4"/>
      <c r="MV183" s="4"/>
      <c r="MW183" s="4"/>
      <c r="MX183" s="4"/>
      <c r="MY183" s="4"/>
      <c r="MZ183" s="4"/>
      <c r="NA183" s="4"/>
      <c r="NB183" s="4"/>
      <c r="NC183" s="4"/>
      <c r="ND183" s="4"/>
      <c r="NE183" s="4"/>
      <c r="NF183" s="4"/>
      <c r="NG183" s="4"/>
      <c r="NH183" s="4"/>
      <c r="NI183" s="4"/>
      <c r="NJ183" s="4"/>
      <c r="NK183" s="4"/>
      <c r="NL183" s="4"/>
      <c r="NM183" s="4"/>
      <c r="NN183" s="4"/>
      <c r="NO183" s="4"/>
      <c r="NP183" s="4"/>
      <c r="NQ183" s="4"/>
      <c r="NR183" s="4"/>
      <c r="NS183" s="4"/>
      <c r="NT183" s="4"/>
      <c r="NU183" s="4"/>
      <c r="NV183" s="4"/>
      <c r="NW183" s="4"/>
      <c r="NX183" s="4"/>
      <c r="NY183" s="4"/>
      <c r="NZ183" s="4"/>
      <c r="OA183" s="4"/>
      <c r="OB183" s="4"/>
      <c r="OC183" s="4"/>
      <c r="OD183" s="4"/>
      <c r="OE183" s="4"/>
      <c r="OF183" s="4"/>
      <c r="OG183" s="4"/>
      <c r="OH183" s="4"/>
      <c r="OI183" s="4"/>
      <c r="OJ183" s="4"/>
      <c r="OK183" s="4"/>
      <c r="OL183" s="4"/>
      <c r="OM183" s="4"/>
      <c r="ON183" s="4"/>
      <c r="OO183" s="4"/>
      <c r="OP183" s="4"/>
      <c r="OQ183" s="4"/>
      <c r="OR183" s="4"/>
      <c r="OS183" s="4"/>
      <c r="OT183" s="4"/>
      <c r="OU183" s="4"/>
      <c r="OV183" s="4"/>
      <c r="OW183" s="4"/>
      <c r="OX183" s="4"/>
      <c r="OY183" s="4"/>
      <c r="OZ183" s="4"/>
      <c r="PA183" s="4"/>
      <c r="PB183" s="4"/>
      <c r="PC183" s="4"/>
      <c r="PD183" s="4"/>
      <c r="PE183" s="4"/>
      <c r="PF183" s="4"/>
      <c r="PG183" s="4"/>
      <c r="PH183" s="4"/>
      <c r="PI183" s="4"/>
      <c r="PJ183" s="4"/>
      <c r="PK183" s="4"/>
      <c r="PL183" s="4"/>
      <c r="PM183" s="4"/>
      <c r="PN183" s="4"/>
      <c r="PO183" s="4"/>
      <c r="PP183" s="4"/>
      <c r="PQ183" s="4"/>
      <c r="PR183" s="4"/>
      <c r="PS183" s="4"/>
      <c r="PT183" s="4"/>
      <c r="PU183" s="4"/>
      <c r="PV183" s="4"/>
      <c r="PW183" s="4"/>
      <c r="PX183" s="4"/>
      <c r="PY183" s="4"/>
      <c r="PZ183" s="4"/>
      <c r="QA183" s="4"/>
      <c r="QB183" s="4"/>
      <c r="QC183" s="4"/>
      <c r="QD183" s="4"/>
      <c r="QE183" s="4"/>
      <c r="QF183" s="4"/>
      <c r="QG183" s="4"/>
      <c r="QH183" s="4"/>
      <c r="QI183" s="4"/>
      <c r="QJ183" s="4"/>
      <c r="QK183" s="4"/>
      <c r="QL183" s="4"/>
      <c r="QM183" s="4"/>
      <c r="QN183" s="4"/>
      <c r="QO183" s="4"/>
      <c r="QP183" s="4"/>
      <c r="QQ183" s="4"/>
      <c r="QR183" s="4"/>
      <c r="QS183" s="4"/>
      <c r="QT183" s="4"/>
      <c r="QU183" s="4"/>
      <c r="QV183" s="4"/>
      <c r="QW183" s="4"/>
      <c r="QX183" s="4"/>
      <c r="QY183" s="4"/>
      <c r="QZ183" s="4"/>
      <c r="RA183" s="4"/>
      <c r="RB183" s="4"/>
      <c r="RC183" s="4"/>
      <c r="RD183" s="4"/>
      <c r="RE183" s="4"/>
      <c r="RF183" s="4"/>
      <c r="RG183" s="4"/>
      <c r="RH183" s="4"/>
      <c r="RI183" s="4"/>
      <c r="RJ183" s="4"/>
      <c r="RK183" s="4"/>
      <c r="RL183" s="4"/>
      <c r="RM183" s="4"/>
      <c r="RN183" s="4"/>
      <c r="RO183" s="4"/>
      <c r="RP183" s="4"/>
      <c r="RQ183" s="4"/>
      <c r="RR183" s="4"/>
      <c r="RS183" s="4"/>
      <c r="RT183" s="4"/>
      <c r="RU183" s="4"/>
      <c r="RV183" s="4"/>
      <c r="RW183" s="4"/>
      <c r="RX183" s="4"/>
      <c r="RY183" s="4"/>
      <c r="RZ183" s="4"/>
      <c r="SA183" s="4"/>
      <c r="SB183" s="4"/>
      <c r="SC183" s="4"/>
      <c r="SD183" s="4"/>
      <c r="SE183" s="4"/>
      <c r="SF183" s="4"/>
      <c r="SG183" s="4"/>
      <c r="SH183" s="4"/>
      <c r="SI183" s="4"/>
      <c r="SJ183" s="4"/>
      <c r="SK183" s="4"/>
      <c r="SL183" s="4"/>
      <c r="SM183" s="4"/>
      <c r="SN183" s="4"/>
      <c r="SO183" s="4"/>
      <c r="SP183" s="4"/>
      <c r="SQ183" s="4"/>
      <c r="SR183" s="4"/>
      <c r="SS183" s="4"/>
      <c r="ST183" s="4"/>
      <c r="SU183" s="4"/>
      <c r="SV183" s="4"/>
      <c r="SW183" s="4"/>
      <c r="SX183" s="4"/>
      <c r="SY183" s="4"/>
      <c r="SZ183" s="4"/>
      <c r="TA183" s="4"/>
      <c r="TB183" s="4"/>
      <c r="TC183" s="4"/>
      <c r="TD183" s="4"/>
      <c r="TE183" s="4"/>
      <c r="TF183" s="4"/>
      <c r="TG183" s="4"/>
      <c r="TH183" s="4"/>
      <c r="TI183" s="4"/>
      <c r="TJ183" s="4"/>
      <c r="TK183" s="4"/>
      <c r="TL183" s="4"/>
      <c r="TM183" s="4"/>
      <c r="TN183" s="4"/>
      <c r="TO183" s="4"/>
      <c r="TP183" s="4"/>
      <c r="TQ183" s="4"/>
      <c r="TR183" s="4"/>
      <c r="TS183" s="4"/>
      <c r="TT183" s="4"/>
      <c r="TU183" s="4"/>
      <c r="TV183" s="4"/>
      <c r="TW183" s="4"/>
      <c r="TX183" s="4"/>
      <c r="TY183" s="4"/>
      <c r="TZ183" s="4"/>
      <c r="UA183" s="4"/>
      <c r="UB183" s="4"/>
      <c r="UC183" s="4"/>
      <c r="UD183" s="4"/>
      <c r="UE183" s="4"/>
      <c r="UF183" s="4"/>
      <c r="UG183" s="4"/>
      <c r="UH183" s="4"/>
      <c r="UI183" s="4"/>
      <c r="UJ183" s="4"/>
      <c r="UK183" s="4"/>
      <c r="UL183" s="4"/>
      <c r="UM183" s="4"/>
      <c r="UN183" s="4"/>
      <c r="UO183" s="4"/>
      <c r="UP183" s="4"/>
      <c r="UQ183" s="4"/>
      <c r="UR183" s="4"/>
      <c r="US183" s="4"/>
      <c r="UT183" s="4"/>
      <c r="UU183" s="4"/>
      <c r="UV183" s="4"/>
      <c r="UW183" s="4"/>
      <c r="UX183" s="4"/>
      <c r="UY183" s="4"/>
      <c r="UZ183" s="4"/>
      <c r="VA183" s="4"/>
      <c r="VB183" s="4"/>
      <c r="VC183" s="4"/>
      <c r="VD183" s="4"/>
      <c r="VE183" s="4"/>
      <c r="VF183" s="4"/>
      <c r="VG183" s="4"/>
      <c r="VH183" s="4"/>
      <c r="VI183" s="4"/>
      <c r="VJ183" s="4"/>
      <c r="VK183" s="4"/>
      <c r="VL183" s="4"/>
      <c r="VM183" s="4"/>
      <c r="VN183" s="4"/>
      <c r="VO183" s="4"/>
      <c r="VP183" s="4"/>
      <c r="VQ183" s="4"/>
      <c r="VR183" s="4"/>
      <c r="VS183" s="4"/>
      <c r="VT183" s="4"/>
      <c r="VU183" s="4"/>
      <c r="VV183" s="4"/>
      <c r="VW183" s="4"/>
      <c r="VX183" s="4"/>
      <c r="VY183" s="4"/>
      <c r="VZ183" s="4"/>
      <c r="WA183" s="4"/>
      <c r="WB183" s="4"/>
      <c r="WC183" s="4"/>
      <c r="WD183" s="4"/>
      <c r="WE183" s="4"/>
      <c r="WF183" s="4"/>
      <c r="WG183" s="4"/>
      <c r="WH183" s="4"/>
      <c r="WI183" s="4"/>
      <c r="WJ183" s="4"/>
      <c r="WK183" s="4"/>
      <c r="WL183" s="4"/>
      <c r="WM183" s="4"/>
      <c r="WN183" s="4"/>
      <c r="WO183" s="4"/>
      <c r="WP183" s="4"/>
      <c r="WQ183" s="4"/>
      <c r="WR183" s="4"/>
      <c r="WS183" s="4"/>
      <c r="WT183" s="4"/>
      <c r="WU183" s="4"/>
      <c r="WV183" s="4"/>
      <c r="WW183" s="4"/>
      <c r="WX183" s="4"/>
      <c r="WY183" s="4"/>
      <c r="WZ183" s="4"/>
      <c r="XA183" s="4"/>
      <c r="XB183" s="4"/>
      <c r="XC183" s="4"/>
      <c r="XD183" s="4"/>
      <c r="XE183" s="4"/>
      <c r="XF183" s="4"/>
      <c r="XG183" s="4"/>
      <c r="XH183" s="4"/>
      <c r="XI183" s="4"/>
      <c r="XJ183" s="4"/>
      <c r="XK183" s="4"/>
      <c r="XL183" s="4"/>
      <c r="XM183" s="4"/>
      <c r="XN183" s="4"/>
      <c r="XO183" s="4"/>
      <c r="XP183" s="4"/>
      <c r="XQ183" s="4"/>
      <c r="XR183" s="4"/>
      <c r="XS183" s="4"/>
      <c r="XT183" s="4"/>
      <c r="XU183" s="4"/>
      <c r="XV183" s="4"/>
      <c r="XW183" s="4"/>
      <c r="XX183" s="4"/>
      <c r="XY183" s="4"/>
      <c r="XZ183" s="4"/>
      <c r="YA183" s="4"/>
      <c r="YB183" s="4"/>
      <c r="YC183" s="4"/>
      <c r="YD183" s="4"/>
      <c r="YE183" s="4"/>
      <c r="YF183" s="4"/>
      <c r="YG183" s="4"/>
      <c r="YH183" s="4"/>
      <c r="YI183" s="4"/>
      <c r="YJ183" s="4"/>
      <c r="YK183" s="4"/>
      <c r="YL183" s="4"/>
      <c r="YM183" s="4"/>
      <c r="YN183" s="4"/>
      <c r="YO183" s="4"/>
      <c r="YP183" s="4"/>
      <c r="YQ183" s="4"/>
      <c r="YR183" s="4"/>
      <c r="YS183" s="4"/>
      <c r="YT183" s="4"/>
      <c r="YU183" s="4"/>
      <c r="YV183" s="4"/>
      <c r="YW183" s="4"/>
      <c r="YX183" s="4"/>
      <c r="YY183" s="4"/>
      <c r="YZ183" s="4"/>
      <c r="ZA183" s="4"/>
      <c r="ZB183" s="4"/>
      <c r="ZC183" s="4"/>
      <c r="ZD183" s="4"/>
      <c r="ZE183" s="4"/>
      <c r="ZF183" s="4"/>
      <c r="ZG183" s="4"/>
      <c r="ZH183" s="4"/>
      <c r="ZI183" s="4"/>
      <c r="ZJ183" s="4"/>
      <c r="ZK183" s="4"/>
      <c r="ZL183" s="4"/>
      <c r="ZM183" s="4"/>
      <c r="ZN183" s="4"/>
      <c r="ZO183" s="4"/>
      <c r="ZP183" s="4"/>
      <c r="ZQ183" s="4"/>
      <c r="ZR183" s="4"/>
      <c r="ZS183" s="4"/>
      <c r="ZT183" s="4"/>
      <c r="ZU183" s="4"/>
      <c r="ZV183" s="4"/>
      <c r="ZW183" s="4"/>
      <c r="ZX183" s="4"/>
      <c r="ZY183" s="4"/>
      <c r="ZZ183" s="4"/>
      <c r="AAA183" s="4"/>
      <c r="AAB183" s="4"/>
      <c r="AAC183" s="4"/>
      <c r="AAD183" s="4"/>
      <c r="AAE183" s="4"/>
      <c r="AAF183" s="4"/>
      <c r="AAG183" s="4"/>
      <c r="AAH183" s="4"/>
      <c r="AAI183" s="4"/>
      <c r="AAJ183" s="4"/>
      <c r="AAK183" s="4"/>
      <c r="AAL183" s="4"/>
      <c r="AAM183" s="4"/>
      <c r="AAN183" s="4"/>
      <c r="AAO183" s="4"/>
      <c r="AAP183" s="4"/>
      <c r="AAQ183" s="4"/>
      <c r="AAR183" s="4"/>
      <c r="AAS183" s="4"/>
      <c r="AAT183" s="4"/>
      <c r="AAU183" s="4"/>
      <c r="AAV183" s="4"/>
      <c r="AAW183" s="4"/>
      <c r="AAX183" s="4"/>
      <c r="AAY183" s="4"/>
      <c r="AAZ183" s="4"/>
      <c r="ABA183" s="4"/>
      <c r="ABB183" s="4"/>
      <c r="ABC183" s="4"/>
      <c r="ABD183" s="4"/>
      <c r="ABE183" s="4"/>
      <c r="ABF183" s="4"/>
      <c r="ABG183" s="4"/>
      <c r="ABH183" s="4"/>
      <c r="ABI183" s="4"/>
      <c r="ABJ183" s="4"/>
      <c r="ABK183" s="4"/>
      <c r="ABL183" s="4"/>
      <c r="ABM183" s="4"/>
      <c r="ABN183" s="4"/>
      <c r="ABO183" s="4"/>
      <c r="ABP183" s="4"/>
      <c r="ABQ183" s="4"/>
      <c r="ABR183" s="4"/>
      <c r="ABS183" s="4"/>
      <c r="ABT183" s="4"/>
      <c r="ABU183" s="4"/>
      <c r="ABV183" s="4"/>
      <c r="ABW183" s="4"/>
      <c r="ABX183" s="4"/>
      <c r="ABY183" s="4"/>
      <c r="ABZ183" s="4"/>
      <c r="ACA183" s="4"/>
      <c r="ACB183" s="4"/>
      <c r="ACC183" s="4"/>
      <c r="ACD183" s="4"/>
      <c r="ACE183" s="4"/>
      <c r="ACF183" s="4"/>
      <c r="ACG183" s="4"/>
      <c r="ACH183" s="4"/>
      <c r="ACI183" s="4"/>
      <c r="ACJ183" s="4"/>
      <c r="ACK183" s="4"/>
      <c r="ACL183" s="4"/>
      <c r="ACM183" s="4"/>
      <c r="ACN183" s="4"/>
      <c r="ACO183" s="4"/>
      <c r="ACP183" s="4"/>
      <c r="ACQ183" s="4"/>
      <c r="ACR183" s="4"/>
      <c r="ACS183" s="4"/>
      <c r="ACT183" s="4"/>
      <c r="ACU183" s="4"/>
      <c r="ACV183" s="4"/>
      <c r="ACW183" s="4"/>
      <c r="ACX183" s="4"/>
      <c r="ACY183" s="4"/>
      <c r="ACZ183" s="4"/>
      <c r="ADA183" s="4"/>
      <c r="ADB183" s="4"/>
      <c r="ADC183" s="4"/>
      <c r="ADD183" s="4"/>
      <c r="ADE183" s="4"/>
      <c r="ADF183" s="4"/>
      <c r="ADG183" s="4"/>
      <c r="ADH183" s="4"/>
      <c r="ADI183" s="4"/>
      <c r="ADJ183" s="4"/>
      <c r="ADK183" s="4"/>
      <c r="ADL183" s="4"/>
      <c r="ADM183" s="4"/>
      <c r="ADN183" s="4"/>
      <c r="ADO183" s="4"/>
      <c r="ADP183" s="4"/>
      <c r="ADQ183" s="4"/>
      <c r="ADR183" s="4"/>
      <c r="ADS183" s="4"/>
      <c r="ADT183" s="4"/>
      <c r="ADU183" s="4"/>
      <c r="ADV183" s="4"/>
      <c r="ADW183" s="4"/>
      <c r="ADX183" s="4"/>
      <c r="ADY183" s="4"/>
      <c r="ADZ183" s="4"/>
      <c r="AEA183" s="4"/>
      <c r="AEB183" s="4"/>
      <c r="AEC183" s="4"/>
      <c r="AED183" s="4"/>
      <c r="AEE183" s="4"/>
      <c r="AEF183" s="4"/>
      <c r="AEG183" s="4"/>
      <c r="AEH183" s="4"/>
      <c r="AEI183" s="4"/>
      <c r="AEJ183" s="4"/>
      <c r="AEK183" s="4"/>
      <c r="AEL183" s="4"/>
      <c r="AEM183" s="4"/>
      <c r="AEN183" s="4"/>
      <c r="AEO183" s="4"/>
      <c r="AEP183" s="4"/>
      <c r="AEQ183" s="4"/>
      <c r="AER183" s="4"/>
      <c r="AES183" s="4"/>
      <c r="AET183" s="4"/>
      <c r="AEU183" s="4"/>
      <c r="AEV183" s="4"/>
      <c r="AEW183" s="4"/>
      <c r="AEX183" s="4"/>
      <c r="AEY183" s="4"/>
      <c r="AEZ183" s="4"/>
      <c r="AFA183" s="4"/>
      <c r="AFB183" s="4"/>
      <c r="AFC183" s="4"/>
      <c r="AFD183" s="4"/>
      <c r="AFE183" s="4"/>
      <c r="AFF183" s="4"/>
      <c r="AFG183" s="4"/>
      <c r="AFH183" s="4"/>
      <c r="AFI183" s="4"/>
      <c r="AFJ183" s="4"/>
      <c r="AFK183" s="4"/>
      <c r="AFL183" s="4"/>
      <c r="AFM183" s="4"/>
      <c r="AFN183" s="4"/>
      <c r="AFO183" s="4"/>
      <c r="AFP183" s="4"/>
      <c r="AFQ183" s="4"/>
      <c r="AFR183" s="4"/>
      <c r="AFS183" s="4"/>
      <c r="AFT183" s="4"/>
      <c r="AFU183" s="4"/>
      <c r="AFV183" s="4"/>
      <c r="AFW183" s="4"/>
      <c r="AFX183" s="4"/>
      <c r="AFY183" s="4"/>
      <c r="AFZ183" s="4"/>
      <c r="AGA183" s="4"/>
      <c r="AGB183" s="4"/>
      <c r="AGC183" s="4"/>
      <c r="AGD183" s="4"/>
      <c r="AGE183" s="4"/>
      <c r="AGF183" s="4"/>
      <c r="AGG183" s="4"/>
      <c r="AGH183" s="4"/>
      <c r="AGI183" s="4"/>
      <c r="AGJ183" s="4"/>
      <c r="AGK183" s="4"/>
      <c r="AGL183" s="4"/>
      <c r="AGM183" s="4"/>
      <c r="AGN183" s="4"/>
      <c r="AGO183" s="4"/>
      <c r="AGP183" s="4"/>
      <c r="AGQ183" s="4"/>
      <c r="AGR183" s="4"/>
      <c r="AGS183" s="4"/>
      <c r="AGT183" s="4"/>
      <c r="AGU183" s="4"/>
      <c r="AGV183" s="4"/>
      <c r="AGW183" s="4"/>
      <c r="AGX183" s="4"/>
      <c r="AGY183" s="4"/>
      <c r="AGZ183" s="4"/>
      <c r="AHA183" s="4"/>
      <c r="AHB183" s="4"/>
      <c r="AHC183" s="4"/>
      <c r="AHD183" s="4"/>
      <c r="AHE183" s="4"/>
      <c r="AHF183" s="4"/>
      <c r="AHG183" s="4"/>
      <c r="AHH183" s="4"/>
      <c r="AHI183" s="4"/>
      <c r="AHJ183" s="4"/>
      <c r="AHK183" s="4"/>
      <c r="AHL183" s="4"/>
      <c r="AHM183" s="4"/>
      <c r="AHN183" s="4"/>
      <c r="AHO183" s="4"/>
      <c r="AHP183" s="4"/>
      <c r="AHQ183" s="4"/>
      <c r="AHR183" s="4"/>
      <c r="AHS183" s="4"/>
      <c r="AHT183" s="4"/>
      <c r="AHU183" s="4"/>
      <c r="AHV183" s="4"/>
      <c r="AHW183" s="4"/>
      <c r="AHX183" s="4"/>
      <c r="AHY183" s="4"/>
      <c r="AHZ183" s="4"/>
      <c r="AIA183" s="4"/>
      <c r="AIB183" s="4"/>
      <c r="AIC183" s="4"/>
      <c r="AID183" s="4"/>
      <c r="AIE183" s="4"/>
      <c r="AIF183" s="4"/>
      <c r="AIG183" s="4"/>
      <c r="AIH183" s="4"/>
      <c r="AII183" s="4"/>
      <c r="AIJ183" s="4"/>
      <c r="AIK183" s="4"/>
      <c r="AIL183" s="4"/>
      <c r="AIM183" s="4"/>
      <c r="AIN183" s="4"/>
      <c r="AIO183" s="4"/>
      <c r="AIP183" s="4"/>
      <c r="AIQ183" s="4"/>
      <c r="AIR183" s="4"/>
      <c r="AIS183" s="4"/>
      <c r="AIT183" s="4"/>
      <c r="AIU183" s="4"/>
      <c r="AIV183" s="4"/>
      <c r="AIW183" s="4"/>
      <c r="AIX183" s="4"/>
      <c r="AIY183" s="4"/>
      <c r="AIZ183" s="4"/>
      <c r="AJA183" s="4"/>
      <c r="AJB183" s="4"/>
      <c r="AJC183" s="4"/>
      <c r="AJD183" s="4"/>
      <c r="AJE183" s="4"/>
      <c r="AJF183" s="4"/>
      <c r="AJG183" s="4"/>
      <c r="AJH183" s="4"/>
      <c r="AJI183" s="4"/>
      <c r="AJJ183" s="4"/>
      <c r="AJK183" s="4"/>
      <c r="AJL183" s="4"/>
      <c r="AJM183" s="4"/>
      <c r="AJN183" s="4"/>
      <c r="AJO183" s="4"/>
      <c r="AJP183" s="4"/>
      <c r="AJQ183" s="4"/>
      <c r="AJR183" s="4"/>
      <c r="AJS183" s="4"/>
      <c r="AJT183" s="4"/>
      <c r="AJU183" s="4"/>
      <c r="AJV183" s="4"/>
      <c r="AJW183" s="4"/>
      <c r="AJX183" s="4"/>
      <c r="AJY183" s="4"/>
      <c r="AJZ183" s="4"/>
      <c r="AKA183" s="4"/>
      <c r="AKB183" s="4"/>
      <c r="AKC183" s="4"/>
      <c r="AKD183" s="4"/>
      <c r="AKE183" s="4"/>
      <c r="AKF183" s="4"/>
      <c r="AKG183" s="4"/>
      <c r="AKH183" s="4"/>
      <c r="AKI183" s="4"/>
      <c r="AKJ183" s="4"/>
      <c r="AKK183" s="4"/>
      <c r="AKL183" s="4"/>
      <c r="AKM183" s="4"/>
      <c r="AKN183" s="4"/>
      <c r="AKO183" s="4"/>
      <c r="AKP183" s="4"/>
      <c r="AKQ183" s="4"/>
      <c r="AKR183" s="4"/>
      <c r="AKS183" s="4"/>
      <c r="AKT183" s="4"/>
      <c r="AKU183" s="4"/>
      <c r="AKV183" s="4"/>
      <c r="AKW183" s="4"/>
      <c r="AKX183" s="4"/>
      <c r="AKY183" s="4"/>
      <c r="AKZ183" s="4"/>
      <c r="ALA183" s="4"/>
      <c r="ALB183" s="4"/>
      <c r="ALC183" s="4"/>
      <c r="ALD183" s="4"/>
      <c r="ALE183" s="4"/>
      <c r="ALF183" s="4"/>
      <c r="ALG183" s="4"/>
      <c r="ALH183" s="4"/>
      <c r="ALI183" s="4"/>
      <c r="ALJ183" s="4"/>
      <c r="ALK183" s="4"/>
      <c r="ALL183" s="4"/>
      <c r="ALM183" s="4"/>
      <c r="ALN183" s="4"/>
      <c r="ALO183" s="4"/>
      <c r="ALP183" s="4"/>
      <c r="ALQ183" s="4"/>
      <c r="ALR183" s="4"/>
      <c r="ALS183" s="4"/>
      <c r="ALT183" s="4"/>
      <c r="ALU183" s="4"/>
      <c r="ALV183" s="4"/>
      <c r="ALW183" s="4"/>
      <c r="ALX183" s="4"/>
      <c r="ALY183" s="4"/>
      <c r="ALZ183" s="4"/>
      <c r="AMA183" s="4"/>
      <c r="AMB183" s="4"/>
      <c r="AMC183" s="4"/>
      <c r="AMD183" s="4"/>
      <c r="AME183" s="4"/>
      <c r="AMF183" s="4"/>
      <c r="AMG183" s="4"/>
      <c r="AMH183" s="4"/>
      <c r="AMI183" s="4"/>
      <c r="AMJ183" s="4"/>
    </row>
    <row r="184" spans="1:1024" ht="17" customHeight="1">
      <c r="A184" s="19" t="s">
        <v>1372</v>
      </c>
      <c r="B184" s="3">
        <f t="shared" si="3"/>
        <v>137</v>
      </c>
      <c r="C184" s="3">
        <f>SUM(34+48+55)</f>
        <v>137</v>
      </c>
      <c r="E184" s="3">
        <v>0</v>
      </c>
    </row>
    <row r="185" spans="1:1024" ht="17" customHeight="1">
      <c r="A185" s="19" t="s">
        <v>1148</v>
      </c>
      <c r="B185" s="3">
        <f t="shared" si="3"/>
        <v>136</v>
      </c>
      <c r="C185" s="3">
        <f>SUM(0)</f>
        <v>0</v>
      </c>
      <c r="D185" s="3">
        <v>0</v>
      </c>
      <c r="E185" s="3">
        <v>0</v>
      </c>
      <c r="G185" s="4">
        <f>SUM(34+51+51)</f>
        <v>136</v>
      </c>
      <c r="IZ185" s="4"/>
      <c r="JA185" s="4"/>
      <c r="JB185" s="4"/>
      <c r="JC185" s="4"/>
      <c r="JD185" s="4"/>
      <c r="JE185" s="4"/>
      <c r="JF185" s="4"/>
      <c r="JG185" s="4"/>
      <c r="JH185" s="4"/>
      <c r="JI185" s="4"/>
      <c r="JJ185" s="4"/>
      <c r="JK185" s="4"/>
      <c r="JL185" s="4"/>
      <c r="JM185" s="4"/>
      <c r="JN185" s="4"/>
      <c r="JO185" s="4"/>
      <c r="JP185" s="4"/>
      <c r="JQ185" s="4"/>
      <c r="JR185" s="4"/>
      <c r="JS185" s="4"/>
      <c r="JT185" s="4"/>
      <c r="JU185" s="4"/>
      <c r="JV185" s="4"/>
      <c r="JW185" s="4"/>
      <c r="JX185" s="4"/>
      <c r="JY185" s="4"/>
      <c r="JZ185" s="4"/>
      <c r="KA185" s="4"/>
      <c r="KB185" s="4"/>
      <c r="KC185" s="4"/>
      <c r="KD185" s="4"/>
      <c r="KE185" s="4"/>
      <c r="KF185" s="4"/>
      <c r="KG185" s="4"/>
      <c r="KH185" s="4"/>
      <c r="KI185" s="4"/>
      <c r="KJ185" s="4"/>
      <c r="KK185" s="4"/>
      <c r="KL185" s="4"/>
      <c r="KM185" s="4"/>
      <c r="KN185" s="4"/>
      <c r="KO185" s="4"/>
      <c r="KP185" s="4"/>
      <c r="KQ185" s="4"/>
      <c r="KR185" s="4"/>
      <c r="KS185" s="4"/>
      <c r="KT185" s="4"/>
      <c r="KU185" s="4"/>
      <c r="KV185" s="4"/>
      <c r="KW185" s="4"/>
      <c r="KX185" s="4"/>
      <c r="KY185" s="4"/>
      <c r="KZ185" s="4"/>
      <c r="LA185" s="4"/>
      <c r="LB185" s="4"/>
      <c r="LC185" s="4"/>
      <c r="LD185" s="4"/>
      <c r="LE185" s="4"/>
      <c r="LF185" s="4"/>
      <c r="LG185" s="4"/>
      <c r="LH185" s="4"/>
      <c r="LI185" s="4"/>
      <c r="LJ185" s="4"/>
      <c r="LK185" s="4"/>
      <c r="LL185" s="4"/>
      <c r="LM185" s="4"/>
      <c r="LN185" s="4"/>
      <c r="LO185" s="4"/>
      <c r="LP185" s="4"/>
      <c r="LQ185" s="4"/>
      <c r="LR185" s="4"/>
      <c r="LS185" s="4"/>
      <c r="LT185" s="4"/>
      <c r="LU185" s="4"/>
      <c r="LV185" s="4"/>
      <c r="LW185" s="4"/>
      <c r="LX185" s="4"/>
      <c r="LY185" s="4"/>
      <c r="LZ185" s="4"/>
      <c r="MA185" s="4"/>
      <c r="MB185" s="4"/>
      <c r="MC185" s="4"/>
      <c r="MD185" s="4"/>
      <c r="ME185" s="4"/>
      <c r="MF185" s="4"/>
      <c r="MG185" s="4"/>
      <c r="MH185" s="4"/>
      <c r="MI185" s="4"/>
      <c r="MJ185" s="4"/>
      <c r="MK185" s="4"/>
      <c r="ML185" s="4"/>
      <c r="MM185" s="4"/>
      <c r="MN185" s="4"/>
      <c r="MO185" s="4"/>
      <c r="MP185" s="4"/>
      <c r="MQ185" s="4"/>
      <c r="MR185" s="4"/>
      <c r="MS185" s="4"/>
      <c r="MT185" s="4"/>
      <c r="MU185" s="4"/>
      <c r="MV185" s="4"/>
      <c r="MW185" s="4"/>
      <c r="MX185" s="4"/>
      <c r="MY185" s="4"/>
      <c r="MZ185" s="4"/>
      <c r="NA185" s="4"/>
      <c r="NB185" s="4"/>
      <c r="NC185" s="4"/>
      <c r="ND185" s="4"/>
      <c r="NE185" s="4"/>
      <c r="NF185" s="4"/>
      <c r="NG185" s="4"/>
      <c r="NH185" s="4"/>
      <c r="NI185" s="4"/>
      <c r="NJ185" s="4"/>
      <c r="NK185" s="4"/>
      <c r="NL185" s="4"/>
      <c r="NM185" s="4"/>
      <c r="NN185" s="4"/>
      <c r="NO185" s="4"/>
      <c r="NP185" s="4"/>
      <c r="NQ185" s="4"/>
      <c r="NR185" s="4"/>
      <c r="NS185" s="4"/>
      <c r="NT185" s="4"/>
      <c r="NU185" s="4"/>
      <c r="NV185" s="4"/>
      <c r="NW185" s="4"/>
      <c r="NX185" s="4"/>
      <c r="NY185" s="4"/>
      <c r="NZ185" s="4"/>
      <c r="OA185" s="4"/>
      <c r="OB185" s="4"/>
      <c r="OC185" s="4"/>
      <c r="OD185" s="4"/>
      <c r="OE185" s="4"/>
      <c r="OF185" s="4"/>
      <c r="OG185" s="4"/>
      <c r="OH185" s="4"/>
      <c r="OI185" s="4"/>
      <c r="OJ185" s="4"/>
      <c r="OK185" s="4"/>
      <c r="OL185" s="4"/>
      <c r="OM185" s="4"/>
      <c r="ON185" s="4"/>
      <c r="OO185" s="4"/>
      <c r="OP185" s="4"/>
      <c r="OQ185" s="4"/>
      <c r="OR185" s="4"/>
      <c r="OS185" s="4"/>
      <c r="OT185" s="4"/>
      <c r="OU185" s="4"/>
      <c r="OV185" s="4"/>
      <c r="OW185" s="4"/>
      <c r="OX185" s="4"/>
      <c r="OY185" s="4"/>
      <c r="OZ185" s="4"/>
      <c r="PA185" s="4"/>
      <c r="PB185" s="4"/>
      <c r="PC185" s="4"/>
      <c r="PD185" s="4"/>
      <c r="PE185" s="4"/>
      <c r="PF185" s="4"/>
      <c r="PG185" s="4"/>
      <c r="PH185" s="4"/>
      <c r="PI185" s="4"/>
      <c r="PJ185" s="4"/>
      <c r="PK185" s="4"/>
      <c r="PL185" s="4"/>
      <c r="PM185" s="4"/>
      <c r="PN185" s="4"/>
      <c r="PO185" s="4"/>
      <c r="PP185" s="4"/>
      <c r="PQ185" s="4"/>
      <c r="PR185" s="4"/>
      <c r="PS185" s="4"/>
      <c r="PT185" s="4"/>
      <c r="PU185" s="4"/>
      <c r="PV185" s="4"/>
      <c r="PW185" s="4"/>
      <c r="PX185" s="4"/>
      <c r="PY185" s="4"/>
      <c r="PZ185" s="4"/>
      <c r="QA185" s="4"/>
      <c r="QB185" s="4"/>
      <c r="QC185" s="4"/>
      <c r="QD185" s="4"/>
      <c r="QE185" s="4"/>
      <c r="QF185" s="4"/>
      <c r="QG185" s="4"/>
      <c r="QH185" s="4"/>
      <c r="QI185" s="4"/>
      <c r="QJ185" s="4"/>
      <c r="QK185" s="4"/>
      <c r="QL185" s="4"/>
      <c r="QM185" s="4"/>
      <c r="QN185" s="4"/>
      <c r="QO185" s="4"/>
      <c r="QP185" s="4"/>
      <c r="QQ185" s="4"/>
      <c r="QR185" s="4"/>
      <c r="QS185" s="4"/>
      <c r="QT185" s="4"/>
      <c r="QU185" s="4"/>
      <c r="QV185" s="4"/>
      <c r="QW185" s="4"/>
      <c r="QX185" s="4"/>
      <c r="QY185" s="4"/>
      <c r="QZ185" s="4"/>
      <c r="RA185" s="4"/>
      <c r="RB185" s="4"/>
      <c r="RC185" s="4"/>
      <c r="RD185" s="4"/>
      <c r="RE185" s="4"/>
      <c r="RF185" s="4"/>
      <c r="RG185" s="4"/>
      <c r="RH185" s="4"/>
      <c r="RI185" s="4"/>
      <c r="RJ185" s="4"/>
      <c r="RK185" s="4"/>
      <c r="RL185" s="4"/>
      <c r="RM185" s="4"/>
      <c r="RN185" s="4"/>
      <c r="RO185" s="4"/>
      <c r="RP185" s="4"/>
      <c r="RQ185" s="4"/>
      <c r="RR185" s="4"/>
      <c r="RS185" s="4"/>
      <c r="RT185" s="4"/>
      <c r="RU185" s="4"/>
      <c r="RV185" s="4"/>
      <c r="RW185" s="4"/>
      <c r="RX185" s="4"/>
      <c r="RY185" s="4"/>
      <c r="RZ185" s="4"/>
      <c r="SA185" s="4"/>
      <c r="SB185" s="4"/>
      <c r="SC185" s="4"/>
      <c r="SD185" s="4"/>
      <c r="SE185" s="4"/>
      <c r="SF185" s="4"/>
      <c r="SG185" s="4"/>
      <c r="SH185" s="4"/>
      <c r="SI185" s="4"/>
      <c r="SJ185" s="4"/>
      <c r="SK185" s="4"/>
      <c r="SL185" s="4"/>
      <c r="SM185" s="4"/>
      <c r="SN185" s="4"/>
      <c r="SO185" s="4"/>
      <c r="SP185" s="4"/>
      <c r="SQ185" s="4"/>
      <c r="SR185" s="4"/>
      <c r="SS185" s="4"/>
      <c r="ST185" s="4"/>
      <c r="SU185" s="4"/>
      <c r="SV185" s="4"/>
      <c r="SW185" s="4"/>
      <c r="SX185" s="4"/>
      <c r="SY185" s="4"/>
      <c r="SZ185" s="4"/>
      <c r="TA185" s="4"/>
      <c r="TB185" s="4"/>
      <c r="TC185" s="4"/>
      <c r="TD185" s="4"/>
      <c r="TE185" s="4"/>
      <c r="TF185" s="4"/>
      <c r="TG185" s="4"/>
      <c r="TH185" s="4"/>
      <c r="TI185" s="4"/>
      <c r="TJ185" s="4"/>
      <c r="TK185" s="4"/>
      <c r="TL185" s="4"/>
      <c r="TM185" s="4"/>
      <c r="TN185" s="4"/>
      <c r="TO185" s="4"/>
      <c r="TP185" s="4"/>
      <c r="TQ185" s="4"/>
      <c r="TR185" s="4"/>
      <c r="TS185" s="4"/>
      <c r="TT185" s="4"/>
      <c r="TU185" s="4"/>
      <c r="TV185" s="4"/>
      <c r="TW185" s="4"/>
      <c r="TX185" s="4"/>
      <c r="TY185" s="4"/>
      <c r="TZ185" s="4"/>
      <c r="UA185" s="4"/>
      <c r="UB185" s="4"/>
      <c r="UC185" s="4"/>
      <c r="UD185" s="4"/>
      <c r="UE185" s="4"/>
      <c r="UF185" s="4"/>
      <c r="UG185" s="4"/>
      <c r="UH185" s="4"/>
      <c r="UI185" s="4"/>
      <c r="UJ185" s="4"/>
      <c r="UK185" s="4"/>
      <c r="UL185" s="4"/>
      <c r="UM185" s="4"/>
      <c r="UN185" s="4"/>
      <c r="UO185" s="4"/>
      <c r="UP185" s="4"/>
      <c r="UQ185" s="4"/>
      <c r="UR185" s="4"/>
      <c r="US185" s="4"/>
      <c r="UT185" s="4"/>
      <c r="UU185" s="4"/>
      <c r="UV185" s="4"/>
      <c r="UW185" s="4"/>
      <c r="UX185" s="4"/>
      <c r="UY185" s="4"/>
      <c r="UZ185" s="4"/>
      <c r="VA185" s="4"/>
      <c r="VB185" s="4"/>
      <c r="VC185" s="4"/>
      <c r="VD185" s="4"/>
      <c r="VE185" s="4"/>
      <c r="VF185" s="4"/>
      <c r="VG185" s="4"/>
      <c r="VH185" s="4"/>
      <c r="VI185" s="4"/>
      <c r="VJ185" s="4"/>
      <c r="VK185" s="4"/>
      <c r="VL185" s="4"/>
      <c r="VM185" s="4"/>
      <c r="VN185" s="4"/>
      <c r="VO185" s="4"/>
      <c r="VP185" s="4"/>
      <c r="VQ185" s="4"/>
      <c r="VR185" s="4"/>
      <c r="VS185" s="4"/>
      <c r="VT185" s="4"/>
      <c r="VU185" s="4"/>
      <c r="VV185" s="4"/>
      <c r="VW185" s="4"/>
      <c r="VX185" s="4"/>
      <c r="VY185" s="4"/>
      <c r="VZ185" s="4"/>
      <c r="WA185" s="4"/>
      <c r="WB185" s="4"/>
      <c r="WC185" s="4"/>
      <c r="WD185" s="4"/>
      <c r="WE185" s="4"/>
      <c r="WF185" s="4"/>
      <c r="WG185" s="4"/>
      <c r="WH185" s="4"/>
      <c r="WI185" s="4"/>
      <c r="WJ185" s="4"/>
      <c r="WK185" s="4"/>
      <c r="WL185" s="4"/>
      <c r="WM185" s="4"/>
      <c r="WN185" s="4"/>
      <c r="WO185" s="4"/>
      <c r="WP185" s="4"/>
      <c r="WQ185" s="4"/>
      <c r="WR185" s="4"/>
      <c r="WS185" s="4"/>
      <c r="WT185" s="4"/>
      <c r="WU185" s="4"/>
      <c r="WV185" s="4"/>
      <c r="WW185" s="4"/>
      <c r="WX185" s="4"/>
      <c r="WY185" s="4"/>
      <c r="WZ185" s="4"/>
      <c r="XA185" s="4"/>
      <c r="XB185" s="4"/>
      <c r="XC185" s="4"/>
      <c r="XD185" s="4"/>
      <c r="XE185" s="4"/>
      <c r="XF185" s="4"/>
      <c r="XG185" s="4"/>
      <c r="XH185" s="4"/>
      <c r="XI185" s="4"/>
      <c r="XJ185" s="4"/>
      <c r="XK185" s="4"/>
      <c r="XL185" s="4"/>
      <c r="XM185" s="4"/>
      <c r="XN185" s="4"/>
      <c r="XO185" s="4"/>
      <c r="XP185" s="4"/>
      <c r="XQ185" s="4"/>
      <c r="XR185" s="4"/>
      <c r="XS185" s="4"/>
      <c r="XT185" s="4"/>
      <c r="XU185" s="4"/>
      <c r="XV185" s="4"/>
      <c r="XW185" s="4"/>
      <c r="XX185" s="4"/>
      <c r="XY185" s="4"/>
      <c r="XZ185" s="4"/>
      <c r="YA185" s="4"/>
      <c r="YB185" s="4"/>
      <c r="YC185" s="4"/>
      <c r="YD185" s="4"/>
      <c r="YE185" s="4"/>
      <c r="YF185" s="4"/>
      <c r="YG185" s="4"/>
      <c r="YH185" s="4"/>
      <c r="YI185" s="4"/>
      <c r="YJ185" s="4"/>
      <c r="YK185" s="4"/>
      <c r="YL185" s="4"/>
      <c r="YM185" s="4"/>
      <c r="YN185" s="4"/>
      <c r="YO185" s="4"/>
      <c r="YP185" s="4"/>
      <c r="YQ185" s="4"/>
      <c r="YR185" s="4"/>
      <c r="YS185" s="4"/>
      <c r="YT185" s="4"/>
      <c r="YU185" s="4"/>
      <c r="YV185" s="4"/>
      <c r="YW185" s="4"/>
      <c r="YX185" s="4"/>
      <c r="YY185" s="4"/>
      <c r="YZ185" s="4"/>
      <c r="ZA185" s="4"/>
      <c r="ZB185" s="4"/>
      <c r="ZC185" s="4"/>
      <c r="ZD185" s="4"/>
      <c r="ZE185" s="4"/>
      <c r="ZF185" s="4"/>
      <c r="ZG185" s="4"/>
      <c r="ZH185" s="4"/>
      <c r="ZI185" s="4"/>
      <c r="ZJ185" s="4"/>
      <c r="ZK185" s="4"/>
      <c r="ZL185" s="4"/>
      <c r="ZM185" s="4"/>
      <c r="ZN185" s="4"/>
      <c r="ZO185" s="4"/>
      <c r="ZP185" s="4"/>
      <c r="ZQ185" s="4"/>
      <c r="ZR185" s="4"/>
      <c r="ZS185" s="4"/>
      <c r="ZT185" s="4"/>
      <c r="ZU185" s="4"/>
      <c r="ZV185" s="4"/>
      <c r="ZW185" s="4"/>
      <c r="ZX185" s="4"/>
      <c r="ZY185" s="4"/>
      <c r="ZZ185" s="4"/>
      <c r="AAA185" s="4"/>
      <c r="AAB185" s="4"/>
      <c r="AAC185" s="4"/>
      <c r="AAD185" s="4"/>
      <c r="AAE185" s="4"/>
      <c r="AAF185" s="4"/>
      <c r="AAG185" s="4"/>
      <c r="AAH185" s="4"/>
      <c r="AAI185" s="4"/>
      <c r="AAJ185" s="4"/>
      <c r="AAK185" s="4"/>
      <c r="AAL185" s="4"/>
      <c r="AAM185" s="4"/>
      <c r="AAN185" s="4"/>
      <c r="AAO185" s="4"/>
      <c r="AAP185" s="4"/>
      <c r="AAQ185" s="4"/>
      <c r="AAR185" s="4"/>
      <c r="AAS185" s="4"/>
      <c r="AAT185" s="4"/>
      <c r="AAU185" s="4"/>
      <c r="AAV185" s="4"/>
      <c r="AAW185" s="4"/>
      <c r="AAX185" s="4"/>
      <c r="AAY185" s="4"/>
      <c r="AAZ185" s="4"/>
      <c r="ABA185" s="4"/>
      <c r="ABB185" s="4"/>
      <c r="ABC185" s="4"/>
      <c r="ABD185" s="4"/>
      <c r="ABE185" s="4"/>
      <c r="ABF185" s="4"/>
      <c r="ABG185" s="4"/>
      <c r="ABH185" s="4"/>
      <c r="ABI185" s="4"/>
      <c r="ABJ185" s="4"/>
      <c r="ABK185" s="4"/>
      <c r="ABL185" s="4"/>
      <c r="ABM185" s="4"/>
      <c r="ABN185" s="4"/>
      <c r="ABO185" s="4"/>
      <c r="ABP185" s="4"/>
      <c r="ABQ185" s="4"/>
      <c r="ABR185" s="4"/>
      <c r="ABS185" s="4"/>
      <c r="ABT185" s="4"/>
      <c r="ABU185" s="4"/>
      <c r="ABV185" s="4"/>
      <c r="ABW185" s="4"/>
      <c r="ABX185" s="4"/>
      <c r="ABY185" s="4"/>
      <c r="ABZ185" s="4"/>
      <c r="ACA185" s="4"/>
      <c r="ACB185" s="4"/>
      <c r="ACC185" s="4"/>
      <c r="ACD185" s="4"/>
      <c r="ACE185" s="4"/>
      <c r="ACF185" s="4"/>
      <c r="ACG185" s="4"/>
      <c r="ACH185" s="4"/>
      <c r="ACI185" s="4"/>
      <c r="ACJ185" s="4"/>
      <c r="ACK185" s="4"/>
      <c r="ACL185" s="4"/>
      <c r="ACM185" s="4"/>
      <c r="ACN185" s="4"/>
      <c r="ACO185" s="4"/>
      <c r="ACP185" s="4"/>
      <c r="ACQ185" s="4"/>
      <c r="ACR185" s="4"/>
      <c r="ACS185" s="4"/>
      <c r="ACT185" s="4"/>
      <c r="ACU185" s="4"/>
      <c r="ACV185" s="4"/>
      <c r="ACW185" s="4"/>
      <c r="ACX185" s="4"/>
      <c r="ACY185" s="4"/>
      <c r="ACZ185" s="4"/>
      <c r="ADA185" s="4"/>
      <c r="ADB185" s="4"/>
      <c r="ADC185" s="4"/>
      <c r="ADD185" s="4"/>
      <c r="ADE185" s="4"/>
      <c r="ADF185" s="4"/>
      <c r="ADG185" s="4"/>
      <c r="ADH185" s="4"/>
      <c r="ADI185" s="4"/>
      <c r="ADJ185" s="4"/>
      <c r="ADK185" s="4"/>
      <c r="ADL185" s="4"/>
      <c r="ADM185" s="4"/>
      <c r="ADN185" s="4"/>
      <c r="ADO185" s="4"/>
      <c r="ADP185" s="4"/>
      <c r="ADQ185" s="4"/>
      <c r="ADR185" s="4"/>
      <c r="ADS185" s="4"/>
      <c r="ADT185" s="4"/>
      <c r="ADU185" s="4"/>
      <c r="ADV185" s="4"/>
      <c r="ADW185" s="4"/>
      <c r="ADX185" s="4"/>
      <c r="ADY185" s="4"/>
      <c r="ADZ185" s="4"/>
      <c r="AEA185" s="4"/>
      <c r="AEB185" s="4"/>
      <c r="AEC185" s="4"/>
      <c r="AED185" s="4"/>
      <c r="AEE185" s="4"/>
      <c r="AEF185" s="4"/>
      <c r="AEG185" s="4"/>
      <c r="AEH185" s="4"/>
      <c r="AEI185" s="4"/>
      <c r="AEJ185" s="4"/>
      <c r="AEK185" s="4"/>
      <c r="AEL185" s="4"/>
      <c r="AEM185" s="4"/>
      <c r="AEN185" s="4"/>
      <c r="AEO185" s="4"/>
      <c r="AEP185" s="4"/>
      <c r="AEQ185" s="4"/>
      <c r="AER185" s="4"/>
      <c r="AES185" s="4"/>
      <c r="AET185" s="4"/>
      <c r="AEU185" s="4"/>
      <c r="AEV185" s="4"/>
      <c r="AEW185" s="4"/>
      <c r="AEX185" s="4"/>
      <c r="AEY185" s="4"/>
      <c r="AEZ185" s="4"/>
      <c r="AFA185" s="4"/>
      <c r="AFB185" s="4"/>
      <c r="AFC185" s="4"/>
      <c r="AFD185" s="4"/>
      <c r="AFE185" s="4"/>
      <c r="AFF185" s="4"/>
      <c r="AFG185" s="4"/>
      <c r="AFH185" s="4"/>
      <c r="AFI185" s="4"/>
      <c r="AFJ185" s="4"/>
      <c r="AFK185" s="4"/>
      <c r="AFL185" s="4"/>
      <c r="AFM185" s="4"/>
      <c r="AFN185" s="4"/>
      <c r="AFO185" s="4"/>
      <c r="AFP185" s="4"/>
      <c r="AFQ185" s="4"/>
      <c r="AFR185" s="4"/>
      <c r="AFS185" s="4"/>
      <c r="AFT185" s="4"/>
      <c r="AFU185" s="4"/>
      <c r="AFV185" s="4"/>
      <c r="AFW185" s="4"/>
      <c r="AFX185" s="4"/>
      <c r="AFY185" s="4"/>
      <c r="AFZ185" s="4"/>
      <c r="AGA185" s="4"/>
      <c r="AGB185" s="4"/>
      <c r="AGC185" s="4"/>
      <c r="AGD185" s="4"/>
      <c r="AGE185" s="4"/>
      <c r="AGF185" s="4"/>
      <c r="AGG185" s="4"/>
      <c r="AGH185" s="4"/>
      <c r="AGI185" s="4"/>
      <c r="AGJ185" s="4"/>
      <c r="AGK185" s="4"/>
      <c r="AGL185" s="4"/>
      <c r="AGM185" s="4"/>
      <c r="AGN185" s="4"/>
      <c r="AGO185" s="4"/>
      <c r="AGP185" s="4"/>
      <c r="AGQ185" s="4"/>
      <c r="AGR185" s="4"/>
      <c r="AGS185" s="4"/>
      <c r="AGT185" s="4"/>
      <c r="AGU185" s="4"/>
      <c r="AGV185" s="4"/>
      <c r="AGW185" s="4"/>
      <c r="AGX185" s="4"/>
      <c r="AGY185" s="4"/>
      <c r="AGZ185" s="4"/>
      <c r="AHA185" s="4"/>
      <c r="AHB185" s="4"/>
      <c r="AHC185" s="4"/>
      <c r="AHD185" s="4"/>
      <c r="AHE185" s="4"/>
      <c r="AHF185" s="4"/>
      <c r="AHG185" s="4"/>
      <c r="AHH185" s="4"/>
      <c r="AHI185" s="4"/>
      <c r="AHJ185" s="4"/>
      <c r="AHK185" s="4"/>
      <c r="AHL185" s="4"/>
      <c r="AHM185" s="4"/>
      <c r="AHN185" s="4"/>
      <c r="AHO185" s="4"/>
      <c r="AHP185" s="4"/>
      <c r="AHQ185" s="4"/>
      <c r="AHR185" s="4"/>
      <c r="AHS185" s="4"/>
      <c r="AHT185" s="4"/>
      <c r="AHU185" s="4"/>
      <c r="AHV185" s="4"/>
      <c r="AHW185" s="4"/>
      <c r="AHX185" s="4"/>
      <c r="AHY185" s="4"/>
      <c r="AHZ185" s="4"/>
      <c r="AIA185" s="4"/>
      <c r="AIB185" s="4"/>
      <c r="AIC185" s="4"/>
      <c r="AID185" s="4"/>
      <c r="AIE185" s="4"/>
      <c r="AIF185" s="4"/>
      <c r="AIG185" s="4"/>
      <c r="AIH185" s="4"/>
      <c r="AII185" s="4"/>
      <c r="AIJ185" s="4"/>
      <c r="AIK185" s="4"/>
      <c r="AIL185" s="4"/>
      <c r="AIM185" s="4"/>
      <c r="AIN185" s="4"/>
      <c r="AIO185" s="4"/>
      <c r="AIP185" s="4"/>
      <c r="AIQ185" s="4"/>
      <c r="AIR185" s="4"/>
      <c r="AIS185" s="4"/>
      <c r="AIT185" s="4"/>
      <c r="AIU185" s="4"/>
      <c r="AIV185" s="4"/>
      <c r="AIW185" s="4"/>
      <c r="AIX185" s="4"/>
      <c r="AIY185" s="4"/>
      <c r="AIZ185" s="4"/>
      <c r="AJA185" s="4"/>
      <c r="AJB185" s="4"/>
      <c r="AJC185" s="4"/>
      <c r="AJD185" s="4"/>
      <c r="AJE185" s="4"/>
      <c r="AJF185" s="4"/>
      <c r="AJG185" s="4"/>
      <c r="AJH185" s="4"/>
      <c r="AJI185" s="4"/>
      <c r="AJJ185" s="4"/>
      <c r="AJK185" s="4"/>
      <c r="AJL185" s="4"/>
      <c r="AJM185" s="4"/>
      <c r="AJN185" s="4"/>
      <c r="AJO185" s="4"/>
      <c r="AJP185" s="4"/>
      <c r="AJQ185" s="4"/>
      <c r="AJR185" s="4"/>
      <c r="AJS185" s="4"/>
      <c r="AJT185" s="4"/>
      <c r="AJU185" s="4"/>
      <c r="AJV185" s="4"/>
      <c r="AJW185" s="4"/>
      <c r="AJX185" s="4"/>
      <c r="AJY185" s="4"/>
      <c r="AJZ185" s="4"/>
      <c r="AKA185" s="4"/>
      <c r="AKB185" s="4"/>
      <c r="AKC185" s="4"/>
      <c r="AKD185" s="4"/>
      <c r="AKE185" s="4"/>
      <c r="AKF185" s="4"/>
      <c r="AKG185" s="4"/>
      <c r="AKH185" s="4"/>
      <c r="AKI185" s="4"/>
      <c r="AKJ185" s="4"/>
      <c r="AKK185" s="4"/>
      <c r="AKL185" s="4"/>
      <c r="AKM185" s="4"/>
      <c r="AKN185" s="4"/>
      <c r="AKO185" s="4"/>
      <c r="AKP185" s="4"/>
      <c r="AKQ185" s="4"/>
      <c r="AKR185" s="4"/>
      <c r="AKS185" s="4"/>
      <c r="AKT185" s="4"/>
      <c r="AKU185" s="4"/>
      <c r="AKV185" s="4"/>
      <c r="AKW185" s="4"/>
      <c r="AKX185" s="4"/>
      <c r="AKY185" s="4"/>
      <c r="AKZ185" s="4"/>
      <c r="ALA185" s="4"/>
      <c r="ALB185" s="4"/>
      <c r="ALC185" s="4"/>
      <c r="ALD185" s="4"/>
      <c r="ALE185" s="4"/>
      <c r="ALF185" s="4"/>
      <c r="ALG185" s="4"/>
      <c r="ALH185" s="4"/>
      <c r="ALI185" s="4"/>
      <c r="ALJ185" s="4"/>
      <c r="ALK185" s="4"/>
      <c r="ALL185" s="4"/>
      <c r="ALM185" s="4"/>
      <c r="ALN185" s="4"/>
      <c r="ALO185" s="4"/>
      <c r="ALP185" s="4"/>
      <c r="ALQ185" s="4"/>
      <c r="ALR185" s="4"/>
      <c r="ALS185" s="4"/>
      <c r="ALT185" s="4"/>
      <c r="ALU185" s="4"/>
      <c r="ALV185" s="4"/>
      <c r="ALW185" s="4"/>
      <c r="ALX185" s="4"/>
      <c r="ALY185" s="4"/>
      <c r="ALZ185" s="4"/>
      <c r="AMA185" s="4"/>
      <c r="AMB185" s="4"/>
      <c r="AMC185" s="4"/>
      <c r="AMD185" s="4"/>
      <c r="AME185" s="4"/>
      <c r="AMF185" s="4"/>
      <c r="AMG185" s="4"/>
      <c r="AMH185" s="4"/>
      <c r="AMI185" s="4"/>
      <c r="AMJ185" s="4"/>
    </row>
    <row r="186" spans="1:1024" ht="17" customHeight="1">
      <c r="A186" s="19" t="s">
        <v>1149</v>
      </c>
      <c r="B186" s="3">
        <f t="shared" si="3"/>
        <v>136</v>
      </c>
      <c r="C186" s="3">
        <f>SUM(0)</f>
        <v>0</v>
      </c>
      <c r="D186" s="3">
        <v>0</v>
      </c>
      <c r="E186" s="3">
        <v>0</v>
      </c>
      <c r="F186" s="4">
        <f>SUM(34+52+50)</f>
        <v>136</v>
      </c>
      <c r="G186" s="4"/>
    </row>
    <row r="187" spans="1:1024" ht="17" customHeight="1">
      <c r="A187" s="19" t="s">
        <v>1337</v>
      </c>
      <c r="B187" s="3">
        <f t="shared" si="3"/>
        <v>133</v>
      </c>
      <c r="C187" s="3">
        <f>SUM(31.6+59+42.4)</f>
        <v>133</v>
      </c>
      <c r="E187" s="3">
        <v>0</v>
      </c>
    </row>
    <row r="188" spans="1:1024" ht="17" customHeight="1">
      <c r="A188" s="21" t="s">
        <v>1324</v>
      </c>
      <c r="B188" s="3">
        <f t="shared" si="3"/>
        <v>132.5</v>
      </c>
      <c r="C188" s="3">
        <f>SUM(50)</f>
        <v>50</v>
      </c>
      <c r="D188" s="3">
        <f>SUM(30+52.5)</f>
        <v>82.5</v>
      </c>
      <c r="E188" s="3">
        <v>0</v>
      </c>
    </row>
    <row r="189" spans="1:1024" ht="17" customHeight="1">
      <c r="A189" s="19" t="s">
        <v>1152</v>
      </c>
      <c r="B189" s="3">
        <f t="shared" si="3"/>
        <v>128.6</v>
      </c>
      <c r="C189" s="3">
        <f>SUM(0)</f>
        <v>0</v>
      </c>
      <c r="D189" s="3">
        <v>0</v>
      </c>
      <c r="E189" s="3">
        <v>0</v>
      </c>
      <c r="F189" s="4">
        <f>SUM(48.4+30.6+49.6)</f>
        <v>128.6</v>
      </c>
      <c r="G189" s="4"/>
      <c r="IZ189" s="4"/>
      <c r="JA189" s="4"/>
      <c r="JB189" s="4"/>
      <c r="JC189" s="4"/>
      <c r="JD189" s="4"/>
      <c r="JE189" s="4"/>
      <c r="JF189" s="4"/>
      <c r="JG189" s="4"/>
      <c r="JH189" s="4"/>
      <c r="JI189" s="4"/>
      <c r="JJ189" s="4"/>
      <c r="JK189" s="4"/>
      <c r="JL189" s="4"/>
      <c r="JM189" s="4"/>
      <c r="JN189" s="4"/>
      <c r="JO189" s="4"/>
      <c r="JP189" s="4"/>
      <c r="JQ189" s="4"/>
      <c r="JR189" s="4"/>
      <c r="JS189" s="4"/>
      <c r="JT189" s="4"/>
      <c r="JU189" s="4"/>
      <c r="JV189" s="4"/>
      <c r="JW189" s="4"/>
      <c r="JX189" s="4"/>
      <c r="JY189" s="4"/>
      <c r="JZ189" s="4"/>
      <c r="KA189" s="4"/>
      <c r="KB189" s="4"/>
      <c r="KC189" s="4"/>
      <c r="KD189" s="4"/>
      <c r="KE189" s="4"/>
      <c r="KF189" s="4"/>
      <c r="KG189" s="4"/>
      <c r="KH189" s="4"/>
      <c r="KI189" s="4"/>
      <c r="KJ189" s="4"/>
      <c r="KK189" s="4"/>
      <c r="KL189" s="4"/>
      <c r="KM189" s="4"/>
      <c r="KN189" s="4"/>
      <c r="KO189" s="4"/>
      <c r="KP189" s="4"/>
      <c r="KQ189" s="4"/>
      <c r="KR189" s="4"/>
      <c r="KS189" s="4"/>
      <c r="KT189" s="4"/>
      <c r="KU189" s="4"/>
      <c r="KV189" s="4"/>
      <c r="KW189" s="4"/>
      <c r="KX189" s="4"/>
      <c r="KY189" s="4"/>
      <c r="KZ189" s="4"/>
      <c r="LA189" s="4"/>
      <c r="LB189" s="4"/>
      <c r="LC189" s="4"/>
      <c r="LD189" s="4"/>
      <c r="LE189" s="4"/>
      <c r="LF189" s="4"/>
      <c r="LG189" s="4"/>
      <c r="LH189" s="4"/>
      <c r="LI189" s="4"/>
      <c r="LJ189" s="4"/>
      <c r="LK189" s="4"/>
      <c r="LL189" s="4"/>
      <c r="LM189" s="4"/>
      <c r="LN189" s="4"/>
      <c r="LO189" s="4"/>
      <c r="LP189" s="4"/>
      <c r="LQ189" s="4"/>
      <c r="LR189" s="4"/>
      <c r="LS189" s="4"/>
      <c r="LT189" s="4"/>
      <c r="LU189" s="4"/>
      <c r="LV189" s="4"/>
      <c r="LW189" s="4"/>
      <c r="LX189" s="4"/>
      <c r="LY189" s="4"/>
      <c r="LZ189" s="4"/>
      <c r="MA189" s="4"/>
      <c r="MB189" s="4"/>
      <c r="MC189" s="4"/>
      <c r="MD189" s="4"/>
      <c r="ME189" s="4"/>
      <c r="MF189" s="4"/>
      <c r="MG189" s="4"/>
      <c r="MH189" s="4"/>
      <c r="MI189" s="4"/>
      <c r="MJ189" s="4"/>
      <c r="MK189" s="4"/>
      <c r="ML189" s="4"/>
      <c r="MM189" s="4"/>
      <c r="MN189" s="4"/>
      <c r="MO189" s="4"/>
      <c r="MP189" s="4"/>
      <c r="MQ189" s="4"/>
      <c r="MR189" s="4"/>
      <c r="MS189" s="4"/>
      <c r="MT189" s="4"/>
      <c r="MU189" s="4"/>
      <c r="MV189" s="4"/>
      <c r="MW189" s="4"/>
      <c r="MX189" s="4"/>
      <c r="MY189" s="4"/>
      <c r="MZ189" s="4"/>
      <c r="NA189" s="4"/>
      <c r="NB189" s="4"/>
      <c r="NC189" s="4"/>
      <c r="ND189" s="4"/>
      <c r="NE189" s="4"/>
      <c r="NF189" s="4"/>
      <c r="NG189" s="4"/>
      <c r="NH189" s="4"/>
      <c r="NI189" s="4"/>
      <c r="NJ189" s="4"/>
      <c r="NK189" s="4"/>
      <c r="NL189" s="4"/>
      <c r="NM189" s="4"/>
      <c r="NN189" s="4"/>
      <c r="NO189" s="4"/>
      <c r="NP189" s="4"/>
      <c r="NQ189" s="4"/>
      <c r="NR189" s="4"/>
      <c r="NS189" s="4"/>
      <c r="NT189" s="4"/>
      <c r="NU189" s="4"/>
      <c r="NV189" s="4"/>
      <c r="NW189" s="4"/>
      <c r="NX189" s="4"/>
      <c r="NY189" s="4"/>
      <c r="NZ189" s="4"/>
      <c r="OA189" s="4"/>
      <c r="OB189" s="4"/>
      <c r="OC189" s="4"/>
      <c r="OD189" s="4"/>
      <c r="OE189" s="4"/>
      <c r="OF189" s="4"/>
      <c r="OG189" s="4"/>
      <c r="OH189" s="4"/>
      <c r="OI189" s="4"/>
      <c r="OJ189" s="4"/>
      <c r="OK189" s="4"/>
      <c r="OL189" s="4"/>
      <c r="OM189" s="4"/>
      <c r="ON189" s="4"/>
      <c r="OO189" s="4"/>
      <c r="OP189" s="4"/>
      <c r="OQ189" s="4"/>
      <c r="OR189" s="4"/>
      <c r="OS189" s="4"/>
      <c r="OT189" s="4"/>
      <c r="OU189" s="4"/>
      <c r="OV189" s="4"/>
      <c r="OW189" s="4"/>
      <c r="OX189" s="4"/>
      <c r="OY189" s="4"/>
      <c r="OZ189" s="4"/>
      <c r="PA189" s="4"/>
      <c r="PB189" s="4"/>
      <c r="PC189" s="4"/>
      <c r="PD189" s="4"/>
      <c r="PE189" s="4"/>
      <c r="PF189" s="4"/>
      <c r="PG189" s="4"/>
      <c r="PH189" s="4"/>
      <c r="PI189" s="4"/>
      <c r="PJ189" s="4"/>
      <c r="PK189" s="4"/>
      <c r="PL189" s="4"/>
      <c r="PM189" s="4"/>
      <c r="PN189" s="4"/>
      <c r="PO189" s="4"/>
      <c r="PP189" s="4"/>
      <c r="PQ189" s="4"/>
      <c r="PR189" s="4"/>
      <c r="PS189" s="4"/>
      <c r="PT189" s="4"/>
      <c r="PU189" s="4"/>
      <c r="PV189" s="4"/>
      <c r="PW189" s="4"/>
      <c r="PX189" s="4"/>
      <c r="PY189" s="4"/>
      <c r="PZ189" s="4"/>
      <c r="QA189" s="4"/>
      <c r="QB189" s="4"/>
      <c r="QC189" s="4"/>
      <c r="QD189" s="4"/>
      <c r="QE189" s="4"/>
      <c r="QF189" s="4"/>
      <c r="QG189" s="4"/>
      <c r="QH189" s="4"/>
      <c r="QI189" s="4"/>
      <c r="QJ189" s="4"/>
      <c r="QK189" s="4"/>
      <c r="QL189" s="4"/>
      <c r="QM189" s="4"/>
      <c r="QN189" s="4"/>
      <c r="QO189" s="4"/>
      <c r="QP189" s="4"/>
      <c r="QQ189" s="4"/>
      <c r="QR189" s="4"/>
      <c r="QS189" s="4"/>
      <c r="QT189" s="4"/>
      <c r="QU189" s="4"/>
      <c r="QV189" s="4"/>
      <c r="QW189" s="4"/>
      <c r="QX189" s="4"/>
      <c r="QY189" s="4"/>
      <c r="QZ189" s="4"/>
      <c r="RA189" s="4"/>
      <c r="RB189" s="4"/>
      <c r="RC189" s="4"/>
      <c r="RD189" s="4"/>
      <c r="RE189" s="4"/>
      <c r="RF189" s="4"/>
      <c r="RG189" s="4"/>
      <c r="RH189" s="4"/>
      <c r="RI189" s="4"/>
      <c r="RJ189" s="4"/>
      <c r="RK189" s="4"/>
      <c r="RL189" s="4"/>
      <c r="RM189" s="4"/>
      <c r="RN189" s="4"/>
      <c r="RO189" s="4"/>
      <c r="RP189" s="4"/>
      <c r="RQ189" s="4"/>
      <c r="RR189" s="4"/>
      <c r="RS189" s="4"/>
      <c r="RT189" s="4"/>
      <c r="RU189" s="4"/>
      <c r="RV189" s="4"/>
      <c r="RW189" s="4"/>
      <c r="RX189" s="4"/>
      <c r="RY189" s="4"/>
      <c r="RZ189" s="4"/>
      <c r="SA189" s="4"/>
      <c r="SB189" s="4"/>
      <c r="SC189" s="4"/>
      <c r="SD189" s="4"/>
      <c r="SE189" s="4"/>
      <c r="SF189" s="4"/>
      <c r="SG189" s="4"/>
      <c r="SH189" s="4"/>
      <c r="SI189" s="4"/>
      <c r="SJ189" s="4"/>
      <c r="SK189" s="4"/>
      <c r="SL189" s="4"/>
      <c r="SM189" s="4"/>
      <c r="SN189" s="4"/>
      <c r="SO189" s="4"/>
      <c r="SP189" s="4"/>
      <c r="SQ189" s="4"/>
      <c r="SR189" s="4"/>
      <c r="SS189" s="4"/>
      <c r="ST189" s="4"/>
      <c r="SU189" s="4"/>
      <c r="SV189" s="4"/>
      <c r="SW189" s="4"/>
      <c r="SX189" s="4"/>
      <c r="SY189" s="4"/>
      <c r="SZ189" s="4"/>
      <c r="TA189" s="4"/>
      <c r="TB189" s="4"/>
      <c r="TC189" s="4"/>
      <c r="TD189" s="4"/>
      <c r="TE189" s="4"/>
      <c r="TF189" s="4"/>
      <c r="TG189" s="4"/>
      <c r="TH189" s="4"/>
      <c r="TI189" s="4"/>
      <c r="TJ189" s="4"/>
      <c r="TK189" s="4"/>
      <c r="TL189" s="4"/>
      <c r="TM189" s="4"/>
      <c r="TN189" s="4"/>
      <c r="TO189" s="4"/>
      <c r="TP189" s="4"/>
      <c r="TQ189" s="4"/>
      <c r="TR189" s="4"/>
      <c r="TS189" s="4"/>
      <c r="TT189" s="4"/>
      <c r="TU189" s="4"/>
      <c r="TV189" s="4"/>
      <c r="TW189" s="4"/>
      <c r="TX189" s="4"/>
      <c r="TY189" s="4"/>
      <c r="TZ189" s="4"/>
      <c r="UA189" s="4"/>
      <c r="UB189" s="4"/>
      <c r="UC189" s="4"/>
      <c r="UD189" s="4"/>
      <c r="UE189" s="4"/>
      <c r="UF189" s="4"/>
      <c r="UG189" s="4"/>
      <c r="UH189" s="4"/>
      <c r="UI189" s="4"/>
      <c r="UJ189" s="4"/>
      <c r="UK189" s="4"/>
      <c r="UL189" s="4"/>
      <c r="UM189" s="4"/>
      <c r="UN189" s="4"/>
      <c r="UO189" s="4"/>
      <c r="UP189" s="4"/>
      <c r="UQ189" s="4"/>
      <c r="UR189" s="4"/>
      <c r="US189" s="4"/>
      <c r="UT189" s="4"/>
      <c r="UU189" s="4"/>
      <c r="UV189" s="4"/>
      <c r="UW189" s="4"/>
      <c r="UX189" s="4"/>
      <c r="UY189" s="4"/>
      <c r="UZ189" s="4"/>
      <c r="VA189" s="4"/>
      <c r="VB189" s="4"/>
      <c r="VC189" s="4"/>
      <c r="VD189" s="4"/>
      <c r="VE189" s="4"/>
      <c r="VF189" s="4"/>
      <c r="VG189" s="4"/>
      <c r="VH189" s="4"/>
      <c r="VI189" s="4"/>
      <c r="VJ189" s="4"/>
      <c r="VK189" s="4"/>
      <c r="VL189" s="4"/>
      <c r="VM189" s="4"/>
      <c r="VN189" s="4"/>
      <c r="VO189" s="4"/>
      <c r="VP189" s="4"/>
      <c r="VQ189" s="4"/>
      <c r="VR189" s="4"/>
      <c r="VS189" s="4"/>
      <c r="VT189" s="4"/>
      <c r="VU189" s="4"/>
      <c r="VV189" s="4"/>
      <c r="VW189" s="4"/>
      <c r="VX189" s="4"/>
      <c r="VY189" s="4"/>
      <c r="VZ189" s="4"/>
      <c r="WA189" s="4"/>
      <c r="WB189" s="4"/>
      <c r="WC189" s="4"/>
      <c r="WD189" s="4"/>
      <c r="WE189" s="4"/>
      <c r="WF189" s="4"/>
      <c r="WG189" s="4"/>
      <c r="WH189" s="4"/>
      <c r="WI189" s="4"/>
      <c r="WJ189" s="4"/>
      <c r="WK189" s="4"/>
      <c r="WL189" s="4"/>
      <c r="WM189" s="4"/>
      <c r="WN189" s="4"/>
      <c r="WO189" s="4"/>
      <c r="WP189" s="4"/>
      <c r="WQ189" s="4"/>
      <c r="WR189" s="4"/>
      <c r="WS189" s="4"/>
      <c r="WT189" s="4"/>
      <c r="WU189" s="4"/>
      <c r="WV189" s="4"/>
      <c r="WW189" s="4"/>
      <c r="WX189" s="4"/>
      <c r="WY189" s="4"/>
      <c r="WZ189" s="4"/>
      <c r="XA189" s="4"/>
      <c r="XB189" s="4"/>
      <c r="XC189" s="4"/>
      <c r="XD189" s="4"/>
      <c r="XE189" s="4"/>
      <c r="XF189" s="4"/>
      <c r="XG189" s="4"/>
      <c r="XH189" s="4"/>
      <c r="XI189" s="4"/>
      <c r="XJ189" s="4"/>
      <c r="XK189" s="4"/>
      <c r="XL189" s="4"/>
      <c r="XM189" s="4"/>
      <c r="XN189" s="4"/>
      <c r="XO189" s="4"/>
      <c r="XP189" s="4"/>
      <c r="XQ189" s="4"/>
      <c r="XR189" s="4"/>
      <c r="XS189" s="4"/>
      <c r="XT189" s="4"/>
      <c r="XU189" s="4"/>
      <c r="XV189" s="4"/>
      <c r="XW189" s="4"/>
      <c r="XX189" s="4"/>
      <c r="XY189" s="4"/>
      <c r="XZ189" s="4"/>
      <c r="YA189" s="4"/>
      <c r="YB189" s="4"/>
      <c r="YC189" s="4"/>
      <c r="YD189" s="4"/>
      <c r="YE189" s="4"/>
      <c r="YF189" s="4"/>
      <c r="YG189" s="4"/>
      <c r="YH189" s="4"/>
      <c r="YI189" s="4"/>
      <c r="YJ189" s="4"/>
      <c r="YK189" s="4"/>
      <c r="YL189" s="4"/>
      <c r="YM189" s="4"/>
      <c r="YN189" s="4"/>
      <c r="YO189" s="4"/>
      <c r="YP189" s="4"/>
      <c r="YQ189" s="4"/>
      <c r="YR189" s="4"/>
      <c r="YS189" s="4"/>
      <c r="YT189" s="4"/>
      <c r="YU189" s="4"/>
      <c r="YV189" s="4"/>
      <c r="YW189" s="4"/>
      <c r="YX189" s="4"/>
      <c r="YY189" s="4"/>
      <c r="YZ189" s="4"/>
      <c r="ZA189" s="4"/>
      <c r="ZB189" s="4"/>
      <c r="ZC189" s="4"/>
      <c r="ZD189" s="4"/>
      <c r="ZE189" s="4"/>
      <c r="ZF189" s="4"/>
      <c r="ZG189" s="4"/>
      <c r="ZH189" s="4"/>
      <c r="ZI189" s="4"/>
      <c r="ZJ189" s="4"/>
      <c r="ZK189" s="4"/>
      <c r="ZL189" s="4"/>
      <c r="ZM189" s="4"/>
      <c r="ZN189" s="4"/>
      <c r="ZO189" s="4"/>
      <c r="ZP189" s="4"/>
      <c r="ZQ189" s="4"/>
      <c r="ZR189" s="4"/>
      <c r="ZS189" s="4"/>
      <c r="ZT189" s="4"/>
      <c r="ZU189" s="4"/>
      <c r="ZV189" s="4"/>
      <c r="ZW189" s="4"/>
      <c r="ZX189" s="4"/>
      <c r="ZY189" s="4"/>
      <c r="ZZ189" s="4"/>
      <c r="AAA189" s="4"/>
      <c r="AAB189" s="4"/>
      <c r="AAC189" s="4"/>
      <c r="AAD189" s="4"/>
      <c r="AAE189" s="4"/>
      <c r="AAF189" s="4"/>
      <c r="AAG189" s="4"/>
      <c r="AAH189" s="4"/>
      <c r="AAI189" s="4"/>
      <c r="AAJ189" s="4"/>
      <c r="AAK189" s="4"/>
      <c r="AAL189" s="4"/>
      <c r="AAM189" s="4"/>
      <c r="AAN189" s="4"/>
      <c r="AAO189" s="4"/>
      <c r="AAP189" s="4"/>
      <c r="AAQ189" s="4"/>
      <c r="AAR189" s="4"/>
      <c r="AAS189" s="4"/>
      <c r="AAT189" s="4"/>
      <c r="AAU189" s="4"/>
      <c r="AAV189" s="4"/>
      <c r="AAW189" s="4"/>
      <c r="AAX189" s="4"/>
      <c r="AAY189" s="4"/>
      <c r="AAZ189" s="4"/>
      <c r="ABA189" s="4"/>
      <c r="ABB189" s="4"/>
      <c r="ABC189" s="4"/>
      <c r="ABD189" s="4"/>
      <c r="ABE189" s="4"/>
      <c r="ABF189" s="4"/>
      <c r="ABG189" s="4"/>
      <c r="ABH189" s="4"/>
      <c r="ABI189" s="4"/>
      <c r="ABJ189" s="4"/>
      <c r="ABK189" s="4"/>
      <c r="ABL189" s="4"/>
      <c r="ABM189" s="4"/>
      <c r="ABN189" s="4"/>
      <c r="ABO189" s="4"/>
      <c r="ABP189" s="4"/>
      <c r="ABQ189" s="4"/>
      <c r="ABR189" s="4"/>
      <c r="ABS189" s="4"/>
      <c r="ABT189" s="4"/>
      <c r="ABU189" s="4"/>
      <c r="ABV189" s="4"/>
      <c r="ABW189" s="4"/>
      <c r="ABX189" s="4"/>
      <c r="ABY189" s="4"/>
      <c r="ABZ189" s="4"/>
      <c r="ACA189" s="4"/>
      <c r="ACB189" s="4"/>
      <c r="ACC189" s="4"/>
      <c r="ACD189" s="4"/>
      <c r="ACE189" s="4"/>
      <c r="ACF189" s="4"/>
      <c r="ACG189" s="4"/>
      <c r="ACH189" s="4"/>
      <c r="ACI189" s="4"/>
      <c r="ACJ189" s="4"/>
      <c r="ACK189" s="4"/>
      <c r="ACL189" s="4"/>
      <c r="ACM189" s="4"/>
      <c r="ACN189" s="4"/>
      <c r="ACO189" s="4"/>
      <c r="ACP189" s="4"/>
      <c r="ACQ189" s="4"/>
      <c r="ACR189" s="4"/>
      <c r="ACS189" s="4"/>
      <c r="ACT189" s="4"/>
      <c r="ACU189" s="4"/>
      <c r="ACV189" s="4"/>
      <c r="ACW189" s="4"/>
      <c r="ACX189" s="4"/>
      <c r="ACY189" s="4"/>
      <c r="ACZ189" s="4"/>
      <c r="ADA189" s="4"/>
      <c r="ADB189" s="4"/>
      <c r="ADC189" s="4"/>
      <c r="ADD189" s="4"/>
      <c r="ADE189" s="4"/>
      <c r="ADF189" s="4"/>
      <c r="ADG189" s="4"/>
      <c r="ADH189" s="4"/>
      <c r="ADI189" s="4"/>
      <c r="ADJ189" s="4"/>
      <c r="ADK189" s="4"/>
      <c r="ADL189" s="4"/>
      <c r="ADM189" s="4"/>
      <c r="ADN189" s="4"/>
      <c r="ADO189" s="4"/>
      <c r="ADP189" s="4"/>
      <c r="ADQ189" s="4"/>
      <c r="ADR189" s="4"/>
      <c r="ADS189" s="4"/>
      <c r="ADT189" s="4"/>
      <c r="ADU189" s="4"/>
      <c r="ADV189" s="4"/>
      <c r="ADW189" s="4"/>
      <c r="ADX189" s="4"/>
      <c r="ADY189" s="4"/>
      <c r="ADZ189" s="4"/>
      <c r="AEA189" s="4"/>
      <c r="AEB189" s="4"/>
      <c r="AEC189" s="4"/>
      <c r="AED189" s="4"/>
      <c r="AEE189" s="4"/>
      <c r="AEF189" s="4"/>
      <c r="AEG189" s="4"/>
      <c r="AEH189" s="4"/>
      <c r="AEI189" s="4"/>
      <c r="AEJ189" s="4"/>
      <c r="AEK189" s="4"/>
      <c r="AEL189" s="4"/>
      <c r="AEM189" s="4"/>
      <c r="AEN189" s="4"/>
      <c r="AEO189" s="4"/>
      <c r="AEP189" s="4"/>
      <c r="AEQ189" s="4"/>
      <c r="AER189" s="4"/>
      <c r="AES189" s="4"/>
      <c r="AET189" s="4"/>
      <c r="AEU189" s="4"/>
      <c r="AEV189" s="4"/>
      <c r="AEW189" s="4"/>
      <c r="AEX189" s="4"/>
      <c r="AEY189" s="4"/>
      <c r="AEZ189" s="4"/>
      <c r="AFA189" s="4"/>
      <c r="AFB189" s="4"/>
      <c r="AFC189" s="4"/>
      <c r="AFD189" s="4"/>
      <c r="AFE189" s="4"/>
      <c r="AFF189" s="4"/>
      <c r="AFG189" s="4"/>
      <c r="AFH189" s="4"/>
      <c r="AFI189" s="4"/>
      <c r="AFJ189" s="4"/>
      <c r="AFK189" s="4"/>
      <c r="AFL189" s="4"/>
      <c r="AFM189" s="4"/>
      <c r="AFN189" s="4"/>
      <c r="AFO189" s="4"/>
      <c r="AFP189" s="4"/>
      <c r="AFQ189" s="4"/>
      <c r="AFR189" s="4"/>
      <c r="AFS189" s="4"/>
      <c r="AFT189" s="4"/>
      <c r="AFU189" s="4"/>
      <c r="AFV189" s="4"/>
      <c r="AFW189" s="4"/>
      <c r="AFX189" s="4"/>
      <c r="AFY189" s="4"/>
      <c r="AFZ189" s="4"/>
      <c r="AGA189" s="4"/>
      <c r="AGB189" s="4"/>
      <c r="AGC189" s="4"/>
      <c r="AGD189" s="4"/>
      <c r="AGE189" s="4"/>
      <c r="AGF189" s="4"/>
      <c r="AGG189" s="4"/>
      <c r="AGH189" s="4"/>
      <c r="AGI189" s="4"/>
      <c r="AGJ189" s="4"/>
      <c r="AGK189" s="4"/>
      <c r="AGL189" s="4"/>
      <c r="AGM189" s="4"/>
      <c r="AGN189" s="4"/>
      <c r="AGO189" s="4"/>
      <c r="AGP189" s="4"/>
      <c r="AGQ189" s="4"/>
      <c r="AGR189" s="4"/>
      <c r="AGS189" s="4"/>
      <c r="AGT189" s="4"/>
      <c r="AGU189" s="4"/>
      <c r="AGV189" s="4"/>
      <c r="AGW189" s="4"/>
      <c r="AGX189" s="4"/>
      <c r="AGY189" s="4"/>
      <c r="AGZ189" s="4"/>
      <c r="AHA189" s="4"/>
      <c r="AHB189" s="4"/>
      <c r="AHC189" s="4"/>
      <c r="AHD189" s="4"/>
      <c r="AHE189" s="4"/>
      <c r="AHF189" s="4"/>
      <c r="AHG189" s="4"/>
      <c r="AHH189" s="4"/>
      <c r="AHI189" s="4"/>
      <c r="AHJ189" s="4"/>
      <c r="AHK189" s="4"/>
      <c r="AHL189" s="4"/>
      <c r="AHM189" s="4"/>
      <c r="AHN189" s="4"/>
      <c r="AHO189" s="4"/>
      <c r="AHP189" s="4"/>
      <c r="AHQ189" s="4"/>
      <c r="AHR189" s="4"/>
      <c r="AHS189" s="4"/>
      <c r="AHT189" s="4"/>
      <c r="AHU189" s="4"/>
      <c r="AHV189" s="4"/>
      <c r="AHW189" s="4"/>
      <c r="AHX189" s="4"/>
      <c r="AHY189" s="4"/>
      <c r="AHZ189" s="4"/>
      <c r="AIA189" s="4"/>
      <c r="AIB189" s="4"/>
      <c r="AIC189" s="4"/>
      <c r="AID189" s="4"/>
      <c r="AIE189" s="4"/>
      <c r="AIF189" s="4"/>
      <c r="AIG189" s="4"/>
      <c r="AIH189" s="4"/>
      <c r="AII189" s="4"/>
      <c r="AIJ189" s="4"/>
      <c r="AIK189" s="4"/>
      <c r="AIL189" s="4"/>
      <c r="AIM189" s="4"/>
      <c r="AIN189" s="4"/>
      <c r="AIO189" s="4"/>
      <c r="AIP189" s="4"/>
      <c r="AIQ189" s="4"/>
      <c r="AIR189" s="4"/>
      <c r="AIS189" s="4"/>
      <c r="AIT189" s="4"/>
      <c r="AIU189" s="4"/>
      <c r="AIV189" s="4"/>
      <c r="AIW189" s="4"/>
      <c r="AIX189" s="4"/>
      <c r="AIY189" s="4"/>
      <c r="AIZ189" s="4"/>
      <c r="AJA189" s="4"/>
      <c r="AJB189" s="4"/>
      <c r="AJC189" s="4"/>
      <c r="AJD189" s="4"/>
      <c r="AJE189" s="4"/>
      <c r="AJF189" s="4"/>
      <c r="AJG189" s="4"/>
      <c r="AJH189" s="4"/>
      <c r="AJI189" s="4"/>
      <c r="AJJ189" s="4"/>
      <c r="AJK189" s="4"/>
      <c r="AJL189" s="4"/>
      <c r="AJM189" s="4"/>
      <c r="AJN189" s="4"/>
      <c r="AJO189" s="4"/>
      <c r="AJP189" s="4"/>
      <c r="AJQ189" s="4"/>
      <c r="AJR189" s="4"/>
      <c r="AJS189" s="4"/>
      <c r="AJT189" s="4"/>
      <c r="AJU189" s="4"/>
      <c r="AJV189" s="4"/>
      <c r="AJW189" s="4"/>
      <c r="AJX189" s="4"/>
      <c r="AJY189" s="4"/>
      <c r="AJZ189" s="4"/>
      <c r="AKA189" s="4"/>
      <c r="AKB189" s="4"/>
      <c r="AKC189" s="4"/>
      <c r="AKD189" s="4"/>
      <c r="AKE189" s="4"/>
      <c r="AKF189" s="4"/>
      <c r="AKG189" s="4"/>
      <c r="AKH189" s="4"/>
      <c r="AKI189" s="4"/>
      <c r="AKJ189" s="4"/>
      <c r="AKK189" s="4"/>
      <c r="AKL189" s="4"/>
      <c r="AKM189" s="4"/>
      <c r="AKN189" s="4"/>
      <c r="AKO189" s="4"/>
      <c r="AKP189" s="4"/>
      <c r="AKQ189" s="4"/>
      <c r="AKR189" s="4"/>
      <c r="AKS189" s="4"/>
      <c r="AKT189" s="4"/>
      <c r="AKU189" s="4"/>
      <c r="AKV189" s="4"/>
      <c r="AKW189" s="4"/>
      <c r="AKX189" s="4"/>
      <c r="AKY189" s="4"/>
      <c r="AKZ189" s="4"/>
      <c r="ALA189" s="4"/>
      <c r="ALB189" s="4"/>
      <c r="ALC189" s="4"/>
      <c r="ALD189" s="4"/>
      <c r="ALE189" s="4"/>
      <c r="ALF189" s="4"/>
      <c r="ALG189" s="4"/>
      <c r="ALH189" s="4"/>
      <c r="ALI189" s="4"/>
      <c r="ALJ189" s="4"/>
      <c r="ALK189" s="4"/>
      <c r="ALL189" s="4"/>
      <c r="ALM189" s="4"/>
      <c r="ALN189" s="4"/>
      <c r="ALO189" s="4"/>
      <c r="ALP189" s="4"/>
      <c r="ALQ189" s="4"/>
      <c r="ALR189" s="4"/>
      <c r="ALS189" s="4"/>
      <c r="ALT189" s="4"/>
      <c r="ALU189" s="4"/>
      <c r="ALV189" s="4"/>
      <c r="ALW189" s="4"/>
      <c r="ALX189" s="4"/>
      <c r="ALY189" s="4"/>
      <c r="ALZ189" s="4"/>
      <c r="AMA189" s="4"/>
      <c r="AMB189" s="4"/>
      <c r="AMC189" s="4"/>
      <c r="AMD189" s="4"/>
      <c r="AME189" s="4"/>
      <c r="AMF189" s="4"/>
      <c r="AMG189" s="4"/>
      <c r="AMH189" s="4"/>
      <c r="AMI189" s="4"/>
      <c r="AMJ189" s="4"/>
    </row>
    <row r="190" spans="1:1024" ht="17" customHeight="1">
      <c r="A190" s="19" t="s">
        <v>1153</v>
      </c>
      <c r="B190" s="3">
        <f t="shared" si="3"/>
        <v>128.6</v>
      </c>
      <c r="C190" s="3">
        <f>SUM(0)</f>
        <v>0</v>
      </c>
      <c r="D190" s="3">
        <v>0</v>
      </c>
      <c r="E190" s="3">
        <v>0</v>
      </c>
      <c r="F190" s="4">
        <f>SUM(30.6+48.4+49.6)</f>
        <v>128.6</v>
      </c>
      <c r="G190" s="4"/>
      <c r="IZ190" s="4"/>
      <c r="JA190" s="4"/>
      <c r="JB190" s="4"/>
      <c r="JC190" s="4"/>
      <c r="JD190" s="4"/>
      <c r="JE190" s="4"/>
      <c r="JF190" s="4"/>
      <c r="JG190" s="4"/>
      <c r="JH190" s="4"/>
      <c r="JI190" s="4"/>
      <c r="JJ190" s="4"/>
      <c r="JK190" s="4"/>
      <c r="JL190" s="4"/>
      <c r="JM190" s="4"/>
      <c r="JN190" s="4"/>
      <c r="JO190" s="4"/>
      <c r="JP190" s="4"/>
      <c r="JQ190" s="4"/>
      <c r="JR190" s="4"/>
      <c r="JS190" s="4"/>
      <c r="JT190" s="4"/>
      <c r="JU190" s="4"/>
      <c r="JV190" s="4"/>
      <c r="JW190" s="4"/>
      <c r="JX190" s="4"/>
      <c r="JY190" s="4"/>
      <c r="JZ190" s="4"/>
      <c r="KA190" s="4"/>
      <c r="KB190" s="4"/>
      <c r="KC190" s="4"/>
      <c r="KD190" s="4"/>
      <c r="KE190" s="4"/>
      <c r="KF190" s="4"/>
      <c r="KG190" s="4"/>
      <c r="KH190" s="4"/>
      <c r="KI190" s="4"/>
      <c r="KJ190" s="4"/>
      <c r="KK190" s="4"/>
      <c r="KL190" s="4"/>
      <c r="KM190" s="4"/>
      <c r="KN190" s="4"/>
      <c r="KO190" s="4"/>
      <c r="KP190" s="4"/>
      <c r="KQ190" s="4"/>
      <c r="KR190" s="4"/>
      <c r="KS190" s="4"/>
      <c r="KT190" s="4"/>
      <c r="KU190" s="4"/>
      <c r="KV190" s="4"/>
      <c r="KW190" s="4"/>
      <c r="KX190" s="4"/>
      <c r="KY190" s="4"/>
      <c r="KZ190" s="4"/>
      <c r="LA190" s="4"/>
      <c r="LB190" s="4"/>
      <c r="LC190" s="4"/>
      <c r="LD190" s="4"/>
      <c r="LE190" s="4"/>
      <c r="LF190" s="4"/>
      <c r="LG190" s="4"/>
      <c r="LH190" s="4"/>
      <c r="LI190" s="4"/>
      <c r="LJ190" s="4"/>
      <c r="LK190" s="4"/>
      <c r="LL190" s="4"/>
      <c r="LM190" s="4"/>
      <c r="LN190" s="4"/>
      <c r="LO190" s="4"/>
      <c r="LP190" s="4"/>
      <c r="LQ190" s="4"/>
      <c r="LR190" s="4"/>
      <c r="LS190" s="4"/>
      <c r="LT190" s="4"/>
      <c r="LU190" s="4"/>
      <c r="LV190" s="4"/>
      <c r="LW190" s="4"/>
      <c r="LX190" s="4"/>
      <c r="LY190" s="4"/>
      <c r="LZ190" s="4"/>
      <c r="MA190" s="4"/>
      <c r="MB190" s="4"/>
      <c r="MC190" s="4"/>
      <c r="MD190" s="4"/>
      <c r="ME190" s="4"/>
      <c r="MF190" s="4"/>
      <c r="MG190" s="4"/>
      <c r="MH190" s="4"/>
      <c r="MI190" s="4"/>
      <c r="MJ190" s="4"/>
      <c r="MK190" s="4"/>
      <c r="ML190" s="4"/>
      <c r="MM190" s="4"/>
      <c r="MN190" s="4"/>
      <c r="MO190" s="4"/>
      <c r="MP190" s="4"/>
      <c r="MQ190" s="4"/>
      <c r="MR190" s="4"/>
      <c r="MS190" s="4"/>
      <c r="MT190" s="4"/>
      <c r="MU190" s="4"/>
      <c r="MV190" s="4"/>
      <c r="MW190" s="4"/>
      <c r="MX190" s="4"/>
      <c r="MY190" s="4"/>
      <c r="MZ190" s="4"/>
      <c r="NA190" s="4"/>
      <c r="NB190" s="4"/>
      <c r="NC190" s="4"/>
      <c r="ND190" s="4"/>
      <c r="NE190" s="4"/>
      <c r="NF190" s="4"/>
      <c r="NG190" s="4"/>
      <c r="NH190" s="4"/>
      <c r="NI190" s="4"/>
      <c r="NJ190" s="4"/>
      <c r="NK190" s="4"/>
      <c r="NL190" s="4"/>
      <c r="NM190" s="4"/>
      <c r="NN190" s="4"/>
      <c r="NO190" s="4"/>
      <c r="NP190" s="4"/>
      <c r="NQ190" s="4"/>
      <c r="NR190" s="4"/>
      <c r="NS190" s="4"/>
      <c r="NT190" s="4"/>
      <c r="NU190" s="4"/>
      <c r="NV190" s="4"/>
      <c r="NW190" s="4"/>
      <c r="NX190" s="4"/>
      <c r="NY190" s="4"/>
      <c r="NZ190" s="4"/>
      <c r="OA190" s="4"/>
      <c r="OB190" s="4"/>
      <c r="OC190" s="4"/>
      <c r="OD190" s="4"/>
      <c r="OE190" s="4"/>
      <c r="OF190" s="4"/>
      <c r="OG190" s="4"/>
      <c r="OH190" s="4"/>
      <c r="OI190" s="4"/>
      <c r="OJ190" s="4"/>
      <c r="OK190" s="4"/>
      <c r="OL190" s="4"/>
      <c r="OM190" s="4"/>
      <c r="ON190" s="4"/>
      <c r="OO190" s="4"/>
      <c r="OP190" s="4"/>
      <c r="OQ190" s="4"/>
      <c r="OR190" s="4"/>
      <c r="OS190" s="4"/>
      <c r="OT190" s="4"/>
      <c r="OU190" s="4"/>
      <c r="OV190" s="4"/>
      <c r="OW190" s="4"/>
      <c r="OX190" s="4"/>
      <c r="OY190" s="4"/>
      <c r="OZ190" s="4"/>
      <c r="PA190" s="4"/>
      <c r="PB190" s="4"/>
      <c r="PC190" s="4"/>
      <c r="PD190" s="4"/>
      <c r="PE190" s="4"/>
      <c r="PF190" s="4"/>
      <c r="PG190" s="4"/>
      <c r="PH190" s="4"/>
      <c r="PI190" s="4"/>
      <c r="PJ190" s="4"/>
      <c r="PK190" s="4"/>
      <c r="PL190" s="4"/>
      <c r="PM190" s="4"/>
      <c r="PN190" s="4"/>
      <c r="PO190" s="4"/>
      <c r="PP190" s="4"/>
      <c r="PQ190" s="4"/>
      <c r="PR190" s="4"/>
      <c r="PS190" s="4"/>
      <c r="PT190" s="4"/>
      <c r="PU190" s="4"/>
      <c r="PV190" s="4"/>
      <c r="PW190" s="4"/>
      <c r="PX190" s="4"/>
      <c r="PY190" s="4"/>
      <c r="PZ190" s="4"/>
      <c r="QA190" s="4"/>
      <c r="QB190" s="4"/>
      <c r="QC190" s="4"/>
      <c r="QD190" s="4"/>
      <c r="QE190" s="4"/>
      <c r="QF190" s="4"/>
      <c r="QG190" s="4"/>
      <c r="QH190" s="4"/>
      <c r="QI190" s="4"/>
      <c r="QJ190" s="4"/>
      <c r="QK190" s="4"/>
      <c r="QL190" s="4"/>
      <c r="QM190" s="4"/>
      <c r="QN190" s="4"/>
      <c r="QO190" s="4"/>
      <c r="QP190" s="4"/>
      <c r="QQ190" s="4"/>
      <c r="QR190" s="4"/>
      <c r="QS190" s="4"/>
      <c r="QT190" s="4"/>
      <c r="QU190" s="4"/>
      <c r="QV190" s="4"/>
      <c r="QW190" s="4"/>
      <c r="QX190" s="4"/>
      <c r="QY190" s="4"/>
      <c r="QZ190" s="4"/>
      <c r="RA190" s="4"/>
      <c r="RB190" s="4"/>
      <c r="RC190" s="4"/>
      <c r="RD190" s="4"/>
      <c r="RE190" s="4"/>
      <c r="RF190" s="4"/>
      <c r="RG190" s="4"/>
      <c r="RH190" s="4"/>
      <c r="RI190" s="4"/>
      <c r="RJ190" s="4"/>
      <c r="RK190" s="4"/>
      <c r="RL190" s="4"/>
      <c r="RM190" s="4"/>
      <c r="RN190" s="4"/>
      <c r="RO190" s="4"/>
      <c r="RP190" s="4"/>
      <c r="RQ190" s="4"/>
      <c r="RR190" s="4"/>
      <c r="RS190" s="4"/>
      <c r="RT190" s="4"/>
      <c r="RU190" s="4"/>
      <c r="RV190" s="4"/>
      <c r="RW190" s="4"/>
      <c r="RX190" s="4"/>
      <c r="RY190" s="4"/>
      <c r="RZ190" s="4"/>
      <c r="SA190" s="4"/>
      <c r="SB190" s="4"/>
      <c r="SC190" s="4"/>
      <c r="SD190" s="4"/>
      <c r="SE190" s="4"/>
      <c r="SF190" s="4"/>
      <c r="SG190" s="4"/>
      <c r="SH190" s="4"/>
      <c r="SI190" s="4"/>
      <c r="SJ190" s="4"/>
      <c r="SK190" s="4"/>
      <c r="SL190" s="4"/>
      <c r="SM190" s="4"/>
      <c r="SN190" s="4"/>
      <c r="SO190" s="4"/>
      <c r="SP190" s="4"/>
      <c r="SQ190" s="4"/>
      <c r="SR190" s="4"/>
      <c r="SS190" s="4"/>
      <c r="ST190" s="4"/>
      <c r="SU190" s="4"/>
      <c r="SV190" s="4"/>
      <c r="SW190" s="4"/>
      <c r="SX190" s="4"/>
      <c r="SY190" s="4"/>
      <c r="SZ190" s="4"/>
      <c r="TA190" s="4"/>
      <c r="TB190" s="4"/>
      <c r="TC190" s="4"/>
      <c r="TD190" s="4"/>
      <c r="TE190" s="4"/>
      <c r="TF190" s="4"/>
      <c r="TG190" s="4"/>
      <c r="TH190" s="4"/>
      <c r="TI190" s="4"/>
      <c r="TJ190" s="4"/>
      <c r="TK190" s="4"/>
      <c r="TL190" s="4"/>
      <c r="TM190" s="4"/>
      <c r="TN190" s="4"/>
      <c r="TO190" s="4"/>
      <c r="TP190" s="4"/>
      <c r="TQ190" s="4"/>
      <c r="TR190" s="4"/>
      <c r="TS190" s="4"/>
      <c r="TT190" s="4"/>
      <c r="TU190" s="4"/>
      <c r="TV190" s="4"/>
      <c r="TW190" s="4"/>
      <c r="TX190" s="4"/>
      <c r="TY190" s="4"/>
      <c r="TZ190" s="4"/>
      <c r="UA190" s="4"/>
      <c r="UB190" s="4"/>
      <c r="UC190" s="4"/>
      <c r="UD190" s="4"/>
      <c r="UE190" s="4"/>
      <c r="UF190" s="4"/>
      <c r="UG190" s="4"/>
      <c r="UH190" s="4"/>
      <c r="UI190" s="4"/>
      <c r="UJ190" s="4"/>
      <c r="UK190" s="4"/>
      <c r="UL190" s="4"/>
      <c r="UM190" s="4"/>
      <c r="UN190" s="4"/>
      <c r="UO190" s="4"/>
      <c r="UP190" s="4"/>
      <c r="UQ190" s="4"/>
      <c r="UR190" s="4"/>
      <c r="US190" s="4"/>
      <c r="UT190" s="4"/>
      <c r="UU190" s="4"/>
      <c r="UV190" s="4"/>
      <c r="UW190" s="4"/>
      <c r="UX190" s="4"/>
      <c r="UY190" s="4"/>
      <c r="UZ190" s="4"/>
      <c r="VA190" s="4"/>
      <c r="VB190" s="4"/>
      <c r="VC190" s="4"/>
      <c r="VD190" s="4"/>
      <c r="VE190" s="4"/>
      <c r="VF190" s="4"/>
      <c r="VG190" s="4"/>
      <c r="VH190" s="4"/>
      <c r="VI190" s="4"/>
      <c r="VJ190" s="4"/>
      <c r="VK190" s="4"/>
      <c r="VL190" s="4"/>
      <c r="VM190" s="4"/>
      <c r="VN190" s="4"/>
      <c r="VO190" s="4"/>
      <c r="VP190" s="4"/>
      <c r="VQ190" s="4"/>
      <c r="VR190" s="4"/>
      <c r="VS190" s="4"/>
      <c r="VT190" s="4"/>
      <c r="VU190" s="4"/>
      <c r="VV190" s="4"/>
      <c r="VW190" s="4"/>
      <c r="VX190" s="4"/>
      <c r="VY190" s="4"/>
      <c r="VZ190" s="4"/>
      <c r="WA190" s="4"/>
      <c r="WB190" s="4"/>
      <c r="WC190" s="4"/>
      <c r="WD190" s="4"/>
      <c r="WE190" s="4"/>
      <c r="WF190" s="4"/>
      <c r="WG190" s="4"/>
      <c r="WH190" s="4"/>
      <c r="WI190" s="4"/>
      <c r="WJ190" s="4"/>
      <c r="WK190" s="4"/>
      <c r="WL190" s="4"/>
      <c r="WM190" s="4"/>
      <c r="WN190" s="4"/>
      <c r="WO190" s="4"/>
      <c r="WP190" s="4"/>
      <c r="WQ190" s="4"/>
      <c r="WR190" s="4"/>
      <c r="WS190" s="4"/>
      <c r="WT190" s="4"/>
      <c r="WU190" s="4"/>
      <c r="WV190" s="4"/>
      <c r="WW190" s="4"/>
      <c r="WX190" s="4"/>
      <c r="WY190" s="4"/>
      <c r="WZ190" s="4"/>
      <c r="XA190" s="4"/>
      <c r="XB190" s="4"/>
      <c r="XC190" s="4"/>
      <c r="XD190" s="4"/>
      <c r="XE190" s="4"/>
      <c r="XF190" s="4"/>
      <c r="XG190" s="4"/>
      <c r="XH190" s="4"/>
      <c r="XI190" s="4"/>
      <c r="XJ190" s="4"/>
      <c r="XK190" s="4"/>
      <c r="XL190" s="4"/>
      <c r="XM190" s="4"/>
      <c r="XN190" s="4"/>
      <c r="XO190" s="4"/>
      <c r="XP190" s="4"/>
      <c r="XQ190" s="4"/>
      <c r="XR190" s="4"/>
      <c r="XS190" s="4"/>
      <c r="XT190" s="4"/>
      <c r="XU190" s="4"/>
      <c r="XV190" s="4"/>
      <c r="XW190" s="4"/>
      <c r="XX190" s="4"/>
      <c r="XY190" s="4"/>
      <c r="XZ190" s="4"/>
      <c r="YA190" s="4"/>
      <c r="YB190" s="4"/>
      <c r="YC190" s="4"/>
      <c r="YD190" s="4"/>
      <c r="YE190" s="4"/>
      <c r="YF190" s="4"/>
      <c r="YG190" s="4"/>
      <c r="YH190" s="4"/>
      <c r="YI190" s="4"/>
      <c r="YJ190" s="4"/>
      <c r="YK190" s="4"/>
      <c r="YL190" s="4"/>
      <c r="YM190" s="4"/>
      <c r="YN190" s="4"/>
      <c r="YO190" s="4"/>
      <c r="YP190" s="4"/>
      <c r="YQ190" s="4"/>
      <c r="YR190" s="4"/>
      <c r="YS190" s="4"/>
      <c r="YT190" s="4"/>
      <c r="YU190" s="4"/>
      <c r="YV190" s="4"/>
      <c r="YW190" s="4"/>
      <c r="YX190" s="4"/>
      <c r="YY190" s="4"/>
      <c r="YZ190" s="4"/>
      <c r="ZA190" s="4"/>
      <c r="ZB190" s="4"/>
      <c r="ZC190" s="4"/>
      <c r="ZD190" s="4"/>
      <c r="ZE190" s="4"/>
      <c r="ZF190" s="4"/>
      <c r="ZG190" s="4"/>
      <c r="ZH190" s="4"/>
      <c r="ZI190" s="4"/>
      <c r="ZJ190" s="4"/>
      <c r="ZK190" s="4"/>
      <c r="ZL190" s="4"/>
      <c r="ZM190" s="4"/>
      <c r="ZN190" s="4"/>
      <c r="ZO190" s="4"/>
      <c r="ZP190" s="4"/>
      <c r="ZQ190" s="4"/>
      <c r="ZR190" s="4"/>
      <c r="ZS190" s="4"/>
      <c r="ZT190" s="4"/>
      <c r="ZU190" s="4"/>
      <c r="ZV190" s="4"/>
      <c r="ZW190" s="4"/>
      <c r="ZX190" s="4"/>
      <c r="ZY190" s="4"/>
      <c r="ZZ190" s="4"/>
      <c r="AAA190" s="4"/>
      <c r="AAB190" s="4"/>
      <c r="AAC190" s="4"/>
      <c r="AAD190" s="4"/>
      <c r="AAE190" s="4"/>
      <c r="AAF190" s="4"/>
      <c r="AAG190" s="4"/>
      <c r="AAH190" s="4"/>
      <c r="AAI190" s="4"/>
      <c r="AAJ190" s="4"/>
      <c r="AAK190" s="4"/>
      <c r="AAL190" s="4"/>
      <c r="AAM190" s="4"/>
      <c r="AAN190" s="4"/>
      <c r="AAO190" s="4"/>
      <c r="AAP190" s="4"/>
      <c r="AAQ190" s="4"/>
      <c r="AAR190" s="4"/>
      <c r="AAS190" s="4"/>
      <c r="AAT190" s="4"/>
      <c r="AAU190" s="4"/>
      <c r="AAV190" s="4"/>
      <c r="AAW190" s="4"/>
      <c r="AAX190" s="4"/>
      <c r="AAY190" s="4"/>
      <c r="AAZ190" s="4"/>
      <c r="ABA190" s="4"/>
      <c r="ABB190" s="4"/>
      <c r="ABC190" s="4"/>
      <c r="ABD190" s="4"/>
      <c r="ABE190" s="4"/>
      <c r="ABF190" s="4"/>
      <c r="ABG190" s="4"/>
      <c r="ABH190" s="4"/>
      <c r="ABI190" s="4"/>
      <c r="ABJ190" s="4"/>
      <c r="ABK190" s="4"/>
      <c r="ABL190" s="4"/>
      <c r="ABM190" s="4"/>
      <c r="ABN190" s="4"/>
      <c r="ABO190" s="4"/>
      <c r="ABP190" s="4"/>
      <c r="ABQ190" s="4"/>
      <c r="ABR190" s="4"/>
      <c r="ABS190" s="4"/>
      <c r="ABT190" s="4"/>
      <c r="ABU190" s="4"/>
      <c r="ABV190" s="4"/>
      <c r="ABW190" s="4"/>
      <c r="ABX190" s="4"/>
      <c r="ABY190" s="4"/>
      <c r="ABZ190" s="4"/>
      <c r="ACA190" s="4"/>
      <c r="ACB190" s="4"/>
      <c r="ACC190" s="4"/>
      <c r="ACD190" s="4"/>
      <c r="ACE190" s="4"/>
      <c r="ACF190" s="4"/>
      <c r="ACG190" s="4"/>
      <c r="ACH190" s="4"/>
      <c r="ACI190" s="4"/>
      <c r="ACJ190" s="4"/>
      <c r="ACK190" s="4"/>
      <c r="ACL190" s="4"/>
      <c r="ACM190" s="4"/>
      <c r="ACN190" s="4"/>
      <c r="ACO190" s="4"/>
      <c r="ACP190" s="4"/>
      <c r="ACQ190" s="4"/>
      <c r="ACR190" s="4"/>
      <c r="ACS190" s="4"/>
      <c r="ACT190" s="4"/>
      <c r="ACU190" s="4"/>
      <c r="ACV190" s="4"/>
      <c r="ACW190" s="4"/>
      <c r="ACX190" s="4"/>
      <c r="ACY190" s="4"/>
      <c r="ACZ190" s="4"/>
      <c r="ADA190" s="4"/>
      <c r="ADB190" s="4"/>
      <c r="ADC190" s="4"/>
      <c r="ADD190" s="4"/>
      <c r="ADE190" s="4"/>
      <c r="ADF190" s="4"/>
      <c r="ADG190" s="4"/>
      <c r="ADH190" s="4"/>
      <c r="ADI190" s="4"/>
      <c r="ADJ190" s="4"/>
      <c r="ADK190" s="4"/>
      <c r="ADL190" s="4"/>
      <c r="ADM190" s="4"/>
      <c r="ADN190" s="4"/>
      <c r="ADO190" s="4"/>
      <c r="ADP190" s="4"/>
      <c r="ADQ190" s="4"/>
      <c r="ADR190" s="4"/>
      <c r="ADS190" s="4"/>
      <c r="ADT190" s="4"/>
      <c r="ADU190" s="4"/>
      <c r="ADV190" s="4"/>
      <c r="ADW190" s="4"/>
      <c r="ADX190" s="4"/>
      <c r="ADY190" s="4"/>
      <c r="ADZ190" s="4"/>
      <c r="AEA190" s="4"/>
      <c r="AEB190" s="4"/>
      <c r="AEC190" s="4"/>
      <c r="AED190" s="4"/>
      <c r="AEE190" s="4"/>
      <c r="AEF190" s="4"/>
      <c r="AEG190" s="4"/>
      <c r="AEH190" s="4"/>
      <c r="AEI190" s="4"/>
      <c r="AEJ190" s="4"/>
      <c r="AEK190" s="4"/>
      <c r="AEL190" s="4"/>
      <c r="AEM190" s="4"/>
      <c r="AEN190" s="4"/>
      <c r="AEO190" s="4"/>
      <c r="AEP190" s="4"/>
      <c r="AEQ190" s="4"/>
      <c r="AER190" s="4"/>
      <c r="AES190" s="4"/>
      <c r="AET190" s="4"/>
      <c r="AEU190" s="4"/>
      <c r="AEV190" s="4"/>
      <c r="AEW190" s="4"/>
      <c r="AEX190" s="4"/>
      <c r="AEY190" s="4"/>
      <c r="AEZ190" s="4"/>
      <c r="AFA190" s="4"/>
      <c r="AFB190" s="4"/>
      <c r="AFC190" s="4"/>
      <c r="AFD190" s="4"/>
      <c r="AFE190" s="4"/>
      <c r="AFF190" s="4"/>
      <c r="AFG190" s="4"/>
      <c r="AFH190" s="4"/>
      <c r="AFI190" s="4"/>
      <c r="AFJ190" s="4"/>
      <c r="AFK190" s="4"/>
      <c r="AFL190" s="4"/>
      <c r="AFM190" s="4"/>
      <c r="AFN190" s="4"/>
      <c r="AFO190" s="4"/>
      <c r="AFP190" s="4"/>
      <c r="AFQ190" s="4"/>
      <c r="AFR190" s="4"/>
      <c r="AFS190" s="4"/>
      <c r="AFT190" s="4"/>
      <c r="AFU190" s="4"/>
      <c r="AFV190" s="4"/>
      <c r="AFW190" s="4"/>
      <c r="AFX190" s="4"/>
      <c r="AFY190" s="4"/>
      <c r="AFZ190" s="4"/>
      <c r="AGA190" s="4"/>
      <c r="AGB190" s="4"/>
      <c r="AGC190" s="4"/>
      <c r="AGD190" s="4"/>
      <c r="AGE190" s="4"/>
      <c r="AGF190" s="4"/>
      <c r="AGG190" s="4"/>
      <c r="AGH190" s="4"/>
      <c r="AGI190" s="4"/>
      <c r="AGJ190" s="4"/>
      <c r="AGK190" s="4"/>
      <c r="AGL190" s="4"/>
      <c r="AGM190" s="4"/>
      <c r="AGN190" s="4"/>
      <c r="AGO190" s="4"/>
      <c r="AGP190" s="4"/>
      <c r="AGQ190" s="4"/>
      <c r="AGR190" s="4"/>
      <c r="AGS190" s="4"/>
      <c r="AGT190" s="4"/>
      <c r="AGU190" s="4"/>
      <c r="AGV190" s="4"/>
      <c r="AGW190" s="4"/>
      <c r="AGX190" s="4"/>
      <c r="AGY190" s="4"/>
      <c r="AGZ190" s="4"/>
      <c r="AHA190" s="4"/>
      <c r="AHB190" s="4"/>
      <c r="AHC190" s="4"/>
      <c r="AHD190" s="4"/>
      <c r="AHE190" s="4"/>
      <c r="AHF190" s="4"/>
      <c r="AHG190" s="4"/>
      <c r="AHH190" s="4"/>
      <c r="AHI190" s="4"/>
      <c r="AHJ190" s="4"/>
      <c r="AHK190" s="4"/>
      <c r="AHL190" s="4"/>
      <c r="AHM190" s="4"/>
      <c r="AHN190" s="4"/>
      <c r="AHO190" s="4"/>
      <c r="AHP190" s="4"/>
      <c r="AHQ190" s="4"/>
      <c r="AHR190" s="4"/>
      <c r="AHS190" s="4"/>
      <c r="AHT190" s="4"/>
      <c r="AHU190" s="4"/>
      <c r="AHV190" s="4"/>
      <c r="AHW190" s="4"/>
      <c r="AHX190" s="4"/>
      <c r="AHY190" s="4"/>
      <c r="AHZ190" s="4"/>
      <c r="AIA190" s="4"/>
      <c r="AIB190" s="4"/>
      <c r="AIC190" s="4"/>
      <c r="AID190" s="4"/>
      <c r="AIE190" s="4"/>
      <c r="AIF190" s="4"/>
      <c r="AIG190" s="4"/>
      <c r="AIH190" s="4"/>
      <c r="AII190" s="4"/>
      <c r="AIJ190" s="4"/>
      <c r="AIK190" s="4"/>
      <c r="AIL190" s="4"/>
      <c r="AIM190" s="4"/>
      <c r="AIN190" s="4"/>
      <c r="AIO190" s="4"/>
      <c r="AIP190" s="4"/>
      <c r="AIQ190" s="4"/>
      <c r="AIR190" s="4"/>
      <c r="AIS190" s="4"/>
      <c r="AIT190" s="4"/>
      <c r="AIU190" s="4"/>
      <c r="AIV190" s="4"/>
      <c r="AIW190" s="4"/>
      <c r="AIX190" s="4"/>
      <c r="AIY190" s="4"/>
      <c r="AIZ190" s="4"/>
      <c r="AJA190" s="4"/>
      <c r="AJB190" s="4"/>
      <c r="AJC190" s="4"/>
      <c r="AJD190" s="4"/>
      <c r="AJE190" s="4"/>
      <c r="AJF190" s="4"/>
      <c r="AJG190" s="4"/>
      <c r="AJH190" s="4"/>
      <c r="AJI190" s="4"/>
      <c r="AJJ190" s="4"/>
      <c r="AJK190" s="4"/>
      <c r="AJL190" s="4"/>
      <c r="AJM190" s="4"/>
      <c r="AJN190" s="4"/>
      <c r="AJO190" s="4"/>
      <c r="AJP190" s="4"/>
      <c r="AJQ190" s="4"/>
      <c r="AJR190" s="4"/>
      <c r="AJS190" s="4"/>
      <c r="AJT190" s="4"/>
      <c r="AJU190" s="4"/>
      <c r="AJV190" s="4"/>
      <c r="AJW190" s="4"/>
      <c r="AJX190" s="4"/>
      <c r="AJY190" s="4"/>
      <c r="AJZ190" s="4"/>
      <c r="AKA190" s="4"/>
      <c r="AKB190" s="4"/>
      <c r="AKC190" s="4"/>
      <c r="AKD190" s="4"/>
      <c r="AKE190" s="4"/>
      <c r="AKF190" s="4"/>
      <c r="AKG190" s="4"/>
      <c r="AKH190" s="4"/>
      <c r="AKI190" s="4"/>
      <c r="AKJ190" s="4"/>
      <c r="AKK190" s="4"/>
      <c r="AKL190" s="4"/>
      <c r="AKM190" s="4"/>
      <c r="AKN190" s="4"/>
      <c r="AKO190" s="4"/>
      <c r="AKP190" s="4"/>
      <c r="AKQ190" s="4"/>
      <c r="AKR190" s="4"/>
      <c r="AKS190" s="4"/>
      <c r="AKT190" s="4"/>
      <c r="AKU190" s="4"/>
      <c r="AKV190" s="4"/>
      <c r="AKW190" s="4"/>
      <c r="AKX190" s="4"/>
      <c r="AKY190" s="4"/>
      <c r="AKZ190" s="4"/>
      <c r="ALA190" s="4"/>
      <c r="ALB190" s="4"/>
      <c r="ALC190" s="4"/>
      <c r="ALD190" s="4"/>
      <c r="ALE190" s="4"/>
      <c r="ALF190" s="4"/>
      <c r="ALG190" s="4"/>
      <c r="ALH190" s="4"/>
      <c r="ALI190" s="4"/>
      <c r="ALJ190" s="4"/>
      <c r="ALK190" s="4"/>
      <c r="ALL190" s="4"/>
      <c r="ALM190" s="4"/>
      <c r="ALN190" s="4"/>
      <c r="ALO190" s="4"/>
      <c r="ALP190" s="4"/>
      <c r="ALQ190" s="4"/>
      <c r="ALR190" s="4"/>
      <c r="ALS190" s="4"/>
      <c r="ALT190" s="4"/>
      <c r="ALU190" s="4"/>
      <c r="ALV190" s="4"/>
      <c r="ALW190" s="4"/>
      <c r="ALX190" s="4"/>
      <c r="ALY190" s="4"/>
      <c r="ALZ190" s="4"/>
      <c r="AMA190" s="4"/>
      <c r="AMB190" s="4"/>
      <c r="AMC190" s="4"/>
      <c r="AMD190" s="4"/>
      <c r="AME190" s="4"/>
      <c r="AMF190" s="4"/>
      <c r="AMG190" s="4"/>
      <c r="AMH190" s="4"/>
      <c r="AMI190" s="4"/>
      <c r="AMJ190" s="4"/>
    </row>
    <row r="191" spans="1:1024" ht="17" customHeight="1">
      <c r="A191" s="19" t="s">
        <v>1154</v>
      </c>
      <c r="B191" s="3">
        <f t="shared" si="3"/>
        <v>128</v>
      </c>
      <c r="C191" s="3">
        <f>SUM(0)</f>
        <v>0</v>
      </c>
      <c r="D191" s="3">
        <v>0</v>
      </c>
      <c r="E191" s="3">
        <v>0</v>
      </c>
      <c r="G191" s="4"/>
      <c r="M191" s="4">
        <v>128</v>
      </c>
      <c r="IZ191" s="4"/>
      <c r="JA191" s="4"/>
      <c r="JB191" s="4"/>
      <c r="JC191" s="4"/>
      <c r="JD191" s="4"/>
      <c r="JE191" s="4"/>
      <c r="JF191" s="4"/>
      <c r="JG191" s="4"/>
      <c r="JH191" s="4"/>
      <c r="JI191" s="4"/>
      <c r="JJ191" s="4"/>
      <c r="JK191" s="4"/>
      <c r="JL191" s="4"/>
      <c r="JM191" s="4"/>
      <c r="JN191" s="4"/>
      <c r="JO191" s="4"/>
      <c r="JP191" s="4"/>
      <c r="JQ191" s="4"/>
      <c r="JR191" s="4"/>
      <c r="JS191" s="4"/>
      <c r="JT191" s="4"/>
      <c r="JU191" s="4"/>
      <c r="JV191" s="4"/>
      <c r="JW191" s="4"/>
      <c r="JX191" s="4"/>
      <c r="JY191" s="4"/>
      <c r="JZ191" s="4"/>
      <c r="KA191" s="4"/>
      <c r="KB191" s="4"/>
      <c r="KC191" s="4"/>
      <c r="KD191" s="4"/>
      <c r="KE191" s="4"/>
      <c r="KF191" s="4"/>
      <c r="KG191" s="4"/>
      <c r="KH191" s="4"/>
      <c r="KI191" s="4"/>
      <c r="KJ191" s="4"/>
      <c r="KK191" s="4"/>
      <c r="KL191" s="4"/>
      <c r="KM191" s="4"/>
      <c r="KN191" s="4"/>
      <c r="KO191" s="4"/>
      <c r="KP191" s="4"/>
      <c r="KQ191" s="4"/>
      <c r="KR191" s="4"/>
      <c r="KS191" s="4"/>
      <c r="KT191" s="4"/>
      <c r="KU191" s="4"/>
      <c r="KV191" s="4"/>
      <c r="KW191" s="4"/>
      <c r="KX191" s="4"/>
      <c r="KY191" s="4"/>
      <c r="KZ191" s="4"/>
      <c r="LA191" s="4"/>
      <c r="LB191" s="4"/>
      <c r="LC191" s="4"/>
      <c r="LD191" s="4"/>
      <c r="LE191" s="4"/>
      <c r="LF191" s="4"/>
      <c r="LG191" s="4"/>
      <c r="LH191" s="4"/>
      <c r="LI191" s="4"/>
      <c r="LJ191" s="4"/>
      <c r="LK191" s="4"/>
      <c r="LL191" s="4"/>
      <c r="LM191" s="4"/>
      <c r="LN191" s="4"/>
      <c r="LO191" s="4"/>
      <c r="LP191" s="4"/>
      <c r="LQ191" s="4"/>
      <c r="LR191" s="4"/>
      <c r="LS191" s="4"/>
      <c r="LT191" s="4"/>
      <c r="LU191" s="4"/>
      <c r="LV191" s="4"/>
      <c r="LW191" s="4"/>
      <c r="LX191" s="4"/>
      <c r="LY191" s="4"/>
      <c r="LZ191" s="4"/>
      <c r="MA191" s="4"/>
      <c r="MB191" s="4"/>
      <c r="MC191" s="4"/>
      <c r="MD191" s="4"/>
      <c r="ME191" s="4"/>
      <c r="MF191" s="4"/>
      <c r="MG191" s="4"/>
      <c r="MH191" s="4"/>
      <c r="MI191" s="4"/>
      <c r="MJ191" s="4"/>
      <c r="MK191" s="4"/>
      <c r="ML191" s="4"/>
      <c r="MM191" s="4"/>
      <c r="MN191" s="4"/>
      <c r="MO191" s="4"/>
      <c r="MP191" s="4"/>
      <c r="MQ191" s="4"/>
      <c r="MR191" s="4"/>
      <c r="MS191" s="4"/>
      <c r="MT191" s="4"/>
      <c r="MU191" s="4"/>
      <c r="MV191" s="4"/>
      <c r="MW191" s="4"/>
      <c r="MX191" s="4"/>
      <c r="MY191" s="4"/>
      <c r="MZ191" s="4"/>
      <c r="NA191" s="4"/>
      <c r="NB191" s="4"/>
      <c r="NC191" s="4"/>
      <c r="ND191" s="4"/>
      <c r="NE191" s="4"/>
      <c r="NF191" s="4"/>
      <c r="NG191" s="4"/>
      <c r="NH191" s="4"/>
      <c r="NI191" s="4"/>
      <c r="NJ191" s="4"/>
      <c r="NK191" s="4"/>
      <c r="NL191" s="4"/>
      <c r="NM191" s="4"/>
      <c r="NN191" s="4"/>
      <c r="NO191" s="4"/>
      <c r="NP191" s="4"/>
      <c r="NQ191" s="4"/>
      <c r="NR191" s="4"/>
      <c r="NS191" s="4"/>
      <c r="NT191" s="4"/>
      <c r="NU191" s="4"/>
      <c r="NV191" s="4"/>
      <c r="NW191" s="4"/>
      <c r="NX191" s="4"/>
      <c r="NY191" s="4"/>
      <c r="NZ191" s="4"/>
      <c r="OA191" s="4"/>
      <c r="OB191" s="4"/>
      <c r="OC191" s="4"/>
      <c r="OD191" s="4"/>
      <c r="OE191" s="4"/>
      <c r="OF191" s="4"/>
      <c r="OG191" s="4"/>
      <c r="OH191" s="4"/>
      <c r="OI191" s="4"/>
      <c r="OJ191" s="4"/>
      <c r="OK191" s="4"/>
      <c r="OL191" s="4"/>
      <c r="OM191" s="4"/>
      <c r="ON191" s="4"/>
      <c r="OO191" s="4"/>
      <c r="OP191" s="4"/>
      <c r="OQ191" s="4"/>
      <c r="OR191" s="4"/>
      <c r="OS191" s="4"/>
      <c r="OT191" s="4"/>
      <c r="OU191" s="4"/>
      <c r="OV191" s="4"/>
      <c r="OW191" s="4"/>
      <c r="OX191" s="4"/>
      <c r="OY191" s="4"/>
      <c r="OZ191" s="4"/>
      <c r="PA191" s="4"/>
      <c r="PB191" s="4"/>
      <c r="PC191" s="4"/>
      <c r="PD191" s="4"/>
      <c r="PE191" s="4"/>
      <c r="PF191" s="4"/>
      <c r="PG191" s="4"/>
      <c r="PH191" s="4"/>
      <c r="PI191" s="4"/>
      <c r="PJ191" s="4"/>
      <c r="PK191" s="4"/>
      <c r="PL191" s="4"/>
      <c r="PM191" s="4"/>
      <c r="PN191" s="4"/>
      <c r="PO191" s="4"/>
      <c r="PP191" s="4"/>
      <c r="PQ191" s="4"/>
      <c r="PR191" s="4"/>
      <c r="PS191" s="4"/>
      <c r="PT191" s="4"/>
      <c r="PU191" s="4"/>
      <c r="PV191" s="4"/>
      <c r="PW191" s="4"/>
      <c r="PX191" s="4"/>
      <c r="PY191" s="4"/>
      <c r="PZ191" s="4"/>
      <c r="QA191" s="4"/>
      <c r="QB191" s="4"/>
      <c r="QC191" s="4"/>
      <c r="QD191" s="4"/>
      <c r="QE191" s="4"/>
      <c r="QF191" s="4"/>
      <c r="QG191" s="4"/>
      <c r="QH191" s="4"/>
      <c r="QI191" s="4"/>
      <c r="QJ191" s="4"/>
      <c r="QK191" s="4"/>
      <c r="QL191" s="4"/>
      <c r="QM191" s="4"/>
      <c r="QN191" s="4"/>
      <c r="QO191" s="4"/>
      <c r="QP191" s="4"/>
      <c r="QQ191" s="4"/>
      <c r="QR191" s="4"/>
      <c r="QS191" s="4"/>
      <c r="QT191" s="4"/>
      <c r="QU191" s="4"/>
      <c r="QV191" s="4"/>
      <c r="QW191" s="4"/>
      <c r="QX191" s="4"/>
      <c r="QY191" s="4"/>
      <c r="QZ191" s="4"/>
      <c r="RA191" s="4"/>
      <c r="RB191" s="4"/>
      <c r="RC191" s="4"/>
      <c r="RD191" s="4"/>
      <c r="RE191" s="4"/>
      <c r="RF191" s="4"/>
      <c r="RG191" s="4"/>
      <c r="RH191" s="4"/>
      <c r="RI191" s="4"/>
      <c r="RJ191" s="4"/>
      <c r="RK191" s="4"/>
      <c r="RL191" s="4"/>
      <c r="RM191" s="4"/>
      <c r="RN191" s="4"/>
      <c r="RO191" s="4"/>
      <c r="RP191" s="4"/>
      <c r="RQ191" s="4"/>
      <c r="RR191" s="4"/>
      <c r="RS191" s="4"/>
      <c r="RT191" s="4"/>
      <c r="RU191" s="4"/>
      <c r="RV191" s="4"/>
      <c r="RW191" s="4"/>
      <c r="RX191" s="4"/>
      <c r="RY191" s="4"/>
      <c r="RZ191" s="4"/>
      <c r="SA191" s="4"/>
      <c r="SB191" s="4"/>
      <c r="SC191" s="4"/>
      <c r="SD191" s="4"/>
      <c r="SE191" s="4"/>
      <c r="SF191" s="4"/>
      <c r="SG191" s="4"/>
      <c r="SH191" s="4"/>
      <c r="SI191" s="4"/>
      <c r="SJ191" s="4"/>
      <c r="SK191" s="4"/>
      <c r="SL191" s="4"/>
      <c r="SM191" s="4"/>
      <c r="SN191" s="4"/>
      <c r="SO191" s="4"/>
      <c r="SP191" s="4"/>
      <c r="SQ191" s="4"/>
      <c r="SR191" s="4"/>
      <c r="SS191" s="4"/>
      <c r="ST191" s="4"/>
      <c r="SU191" s="4"/>
      <c r="SV191" s="4"/>
      <c r="SW191" s="4"/>
      <c r="SX191" s="4"/>
      <c r="SY191" s="4"/>
      <c r="SZ191" s="4"/>
      <c r="TA191" s="4"/>
      <c r="TB191" s="4"/>
      <c r="TC191" s="4"/>
      <c r="TD191" s="4"/>
      <c r="TE191" s="4"/>
      <c r="TF191" s="4"/>
      <c r="TG191" s="4"/>
      <c r="TH191" s="4"/>
      <c r="TI191" s="4"/>
      <c r="TJ191" s="4"/>
      <c r="TK191" s="4"/>
      <c r="TL191" s="4"/>
      <c r="TM191" s="4"/>
      <c r="TN191" s="4"/>
      <c r="TO191" s="4"/>
      <c r="TP191" s="4"/>
      <c r="TQ191" s="4"/>
      <c r="TR191" s="4"/>
      <c r="TS191" s="4"/>
      <c r="TT191" s="4"/>
      <c r="TU191" s="4"/>
      <c r="TV191" s="4"/>
      <c r="TW191" s="4"/>
      <c r="TX191" s="4"/>
      <c r="TY191" s="4"/>
      <c r="TZ191" s="4"/>
      <c r="UA191" s="4"/>
      <c r="UB191" s="4"/>
      <c r="UC191" s="4"/>
      <c r="UD191" s="4"/>
      <c r="UE191" s="4"/>
      <c r="UF191" s="4"/>
      <c r="UG191" s="4"/>
      <c r="UH191" s="4"/>
      <c r="UI191" s="4"/>
      <c r="UJ191" s="4"/>
      <c r="UK191" s="4"/>
      <c r="UL191" s="4"/>
      <c r="UM191" s="4"/>
      <c r="UN191" s="4"/>
      <c r="UO191" s="4"/>
      <c r="UP191" s="4"/>
      <c r="UQ191" s="4"/>
      <c r="UR191" s="4"/>
      <c r="US191" s="4"/>
      <c r="UT191" s="4"/>
      <c r="UU191" s="4"/>
      <c r="UV191" s="4"/>
      <c r="UW191" s="4"/>
      <c r="UX191" s="4"/>
      <c r="UY191" s="4"/>
      <c r="UZ191" s="4"/>
      <c r="VA191" s="4"/>
      <c r="VB191" s="4"/>
      <c r="VC191" s="4"/>
      <c r="VD191" s="4"/>
      <c r="VE191" s="4"/>
      <c r="VF191" s="4"/>
      <c r="VG191" s="4"/>
      <c r="VH191" s="4"/>
      <c r="VI191" s="4"/>
      <c r="VJ191" s="4"/>
      <c r="VK191" s="4"/>
      <c r="VL191" s="4"/>
      <c r="VM191" s="4"/>
      <c r="VN191" s="4"/>
      <c r="VO191" s="4"/>
      <c r="VP191" s="4"/>
      <c r="VQ191" s="4"/>
      <c r="VR191" s="4"/>
      <c r="VS191" s="4"/>
      <c r="VT191" s="4"/>
      <c r="VU191" s="4"/>
      <c r="VV191" s="4"/>
      <c r="VW191" s="4"/>
      <c r="VX191" s="4"/>
      <c r="VY191" s="4"/>
      <c r="VZ191" s="4"/>
      <c r="WA191" s="4"/>
      <c r="WB191" s="4"/>
      <c r="WC191" s="4"/>
      <c r="WD191" s="4"/>
      <c r="WE191" s="4"/>
      <c r="WF191" s="4"/>
      <c r="WG191" s="4"/>
      <c r="WH191" s="4"/>
      <c r="WI191" s="4"/>
      <c r="WJ191" s="4"/>
      <c r="WK191" s="4"/>
      <c r="WL191" s="4"/>
      <c r="WM191" s="4"/>
      <c r="WN191" s="4"/>
      <c r="WO191" s="4"/>
      <c r="WP191" s="4"/>
      <c r="WQ191" s="4"/>
      <c r="WR191" s="4"/>
      <c r="WS191" s="4"/>
      <c r="WT191" s="4"/>
      <c r="WU191" s="4"/>
      <c r="WV191" s="4"/>
      <c r="WW191" s="4"/>
      <c r="WX191" s="4"/>
      <c r="WY191" s="4"/>
      <c r="WZ191" s="4"/>
      <c r="XA191" s="4"/>
      <c r="XB191" s="4"/>
      <c r="XC191" s="4"/>
      <c r="XD191" s="4"/>
      <c r="XE191" s="4"/>
      <c r="XF191" s="4"/>
      <c r="XG191" s="4"/>
      <c r="XH191" s="4"/>
      <c r="XI191" s="4"/>
      <c r="XJ191" s="4"/>
      <c r="XK191" s="4"/>
      <c r="XL191" s="4"/>
      <c r="XM191" s="4"/>
      <c r="XN191" s="4"/>
      <c r="XO191" s="4"/>
      <c r="XP191" s="4"/>
      <c r="XQ191" s="4"/>
      <c r="XR191" s="4"/>
      <c r="XS191" s="4"/>
      <c r="XT191" s="4"/>
      <c r="XU191" s="4"/>
      <c r="XV191" s="4"/>
      <c r="XW191" s="4"/>
      <c r="XX191" s="4"/>
      <c r="XY191" s="4"/>
      <c r="XZ191" s="4"/>
      <c r="YA191" s="4"/>
      <c r="YB191" s="4"/>
      <c r="YC191" s="4"/>
      <c r="YD191" s="4"/>
      <c r="YE191" s="4"/>
      <c r="YF191" s="4"/>
      <c r="YG191" s="4"/>
      <c r="YH191" s="4"/>
      <c r="YI191" s="4"/>
      <c r="YJ191" s="4"/>
      <c r="YK191" s="4"/>
      <c r="YL191" s="4"/>
      <c r="YM191" s="4"/>
      <c r="YN191" s="4"/>
      <c r="YO191" s="4"/>
      <c r="YP191" s="4"/>
      <c r="YQ191" s="4"/>
      <c r="YR191" s="4"/>
      <c r="YS191" s="4"/>
      <c r="YT191" s="4"/>
      <c r="YU191" s="4"/>
      <c r="YV191" s="4"/>
      <c r="YW191" s="4"/>
      <c r="YX191" s="4"/>
      <c r="YY191" s="4"/>
      <c r="YZ191" s="4"/>
      <c r="ZA191" s="4"/>
      <c r="ZB191" s="4"/>
      <c r="ZC191" s="4"/>
      <c r="ZD191" s="4"/>
      <c r="ZE191" s="4"/>
      <c r="ZF191" s="4"/>
      <c r="ZG191" s="4"/>
      <c r="ZH191" s="4"/>
      <c r="ZI191" s="4"/>
      <c r="ZJ191" s="4"/>
      <c r="ZK191" s="4"/>
      <c r="ZL191" s="4"/>
      <c r="ZM191" s="4"/>
      <c r="ZN191" s="4"/>
      <c r="ZO191" s="4"/>
      <c r="ZP191" s="4"/>
      <c r="ZQ191" s="4"/>
      <c r="ZR191" s="4"/>
      <c r="ZS191" s="4"/>
      <c r="ZT191" s="4"/>
      <c r="ZU191" s="4"/>
      <c r="ZV191" s="4"/>
      <c r="ZW191" s="4"/>
      <c r="ZX191" s="4"/>
      <c r="ZY191" s="4"/>
      <c r="ZZ191" s="4"/>
      <c r="AAA191" s="4"/>
      <c r="AAB191" s="4"/>
      <c r="AAC191" s="4"/>
      <c r="AAD191" s="4"/>
      <c r="AAE191" s="4"/>
      <c r="AAF191" s="4"/>
      <c r="AAG191" s="4"/>
      <c r="AAH191" s="4"/>
      <c r="AAI191" s="4"/>
      <c r="AAJ191" s="4"/>
      <c r="AAK191" s="4"/>
      <c r="AAL191" s="4"/>
      <c r="AAM191" s="4"/>
      <c r="AAN191" s="4"/>
      <c r="AAO191" s="4"/>
      <c r="AAP191" s="4"/>
      <c r="AAQ191" s="4"/>
      <c r="AAR191" s="4"/>
      <c r="AAS191" s="4"/>
      <c r="AAT191" s="4"/>
      <c r="AAU191" s="4"/>
      <c r="AAV191" s="4"/>
      <c r="AAW191" s="4"/>
      <c r="AAX191" s="4"/>
      <c r="AAY191" s="4"/>
      <c r="AAZ191" s="4"/>
      <c r="ABA191" s="4"/>
      <c r="ABB191" s="4"/>
      <c r="ABC191" s="4"/>
      <c r="ABD191" s="4"/>
      <c r="ABE191" s="4"/>
      <c r="ABF191" s="4"/>
      <c r="ABG191" s="4"/>
      <c r="ABH191" s="4"/>
      <c r="ABI191" s="4"/>
      <c r="ABJ191" s="4"/>
      <c r="ABK191" s="4"/>
      <c r="ABL191" s="4"/>
      <c r="ABM191" s="4"/>
      <c r="ABN191" s="4"/>
      <c r="ABO191" s="4"/>
      <c r="ABP191" s="4"/>
      <c r="ABQ191" s="4"/>
      <c r="ABR191" s="4"/>
      <c r="ABS191" s="4"/>
      <c r="ABT191" s="4"/>
      <c r="ABU191" s="4"/>
      <c r="ABV191" s="4"/>
      <c r="ABW191" s="4"/>
      <c r="ABX191" s="4"/>
      <c r="ABY191" s="4"/>
      <c r="ABZ191" s="4"/>
      <c r="ACA191" s="4"/>
      <c r="ACB191" s="4"/>
      <c r="ACC191" s="4"/>
      <c r="ACD191" s="4"/>
      <c r="ACE191" s="4"/>
      <c r="ACF191" s="4"/>
      <c r="ACG191" s="4"/>
      <c r="ACH191" s="4"/>
      <c r="ACI191" s="4"/>
      <c r="ACJ191" s="4"/>
      <c r="ACK191" s="4"/>
      <c r="ACL191" s="4"/>
      <c r="ACM191" s="4"/>
      <c r="ACN191" s="4"/>
      <c r="ACO191" s="4"/>
      <c r="ACP191" s="4"/>
      <c r="ACQ191" s="4"/>
      <c r="ACR191" s="4"/>
      <c r="ACS191" s="4"/>
      <c r="ACT191" s="4"/>
      <c r="ACU191" s="4"/>
      <c r="ACV191" s="4"/>
      <c r="ACW191" s="4"/>
      <c r="ACX191" s="4"/>
      <c r="ACY191" s="4"/>
      <c r="ACZ191" s="4"/>
      <c r="ADA191" s="4"/>
      <c r="ADB191" s="4"/>
      <c r="ADC191" s="4"/>
      <c r="ADD191" s="4"/>
      <c r="ADE191" s="4"/>
      <c r="ADF191" s="4"/>
      <c r="ADG191" s="4"/>
      <c r="ADH191" s="4"/>
      <c r="ADI191" s="4"/>
      <c r="ADJ191" s="4"/>
      <c r="ADK191" s="4"/>
      <c r="ADL191" s="4"/>
      <c r="ADM191" s="4"/>
      <c r="ADN191" s="4"/>
      <c r="ADO191" s="4"/>
      <c r="ADP191" s="4"/>
      <c r="ADQ191" s="4"/>
      <c r="ADR191" s="4"/>
      <c r="ADS191" s="4"/>
      <c r="ADT191" s="4"/>
      <c r="ADU191" s="4"/>
      <c r="ADV191" s="4"/>
      <c r="ADW191" s="4"/>
      <c r="ADX191" s="4"/>
      <c r="ADY191" s="4"/>
      <c r="ADZ191" s="4"/>
      <c r="AEA191" s="4"/>
      <c r="AEB191" s="4"/>
      <c r="AEC191" s="4"/>
      <c r="AED191" s="4"/>
      <c r="AEE191" s="4"/>
      <c r="AEF191" s="4"/>
      <c r="AEG191" s="4"/>
      <c r="AEH191" s="4"/>
      <c r="AEI191" s="4"/>
      <c r="AEJ191" s="4"/>
      <c r="AEK191" s="4"/>
      <c r="AEL191" s="4"/>
      <c r="AEM191" s="4"/>
      <c r="AEN191" s="4"/>
      <c r="AEO191" s="4"/>
      <c r="AEP191" s="4"/>
      <c r="AEQ191" s="4"/>
      <c r="AER191" s="4"/>
      <c r="AES191" s="4"/>
      <c r="AET191" s="4"/>
      <c r="AEU191" s="4"/>
      <c r="AEV191" s="4"/>
      <c r="AEW191" s="4"/>
      <c r="AEX191" s="4"/>
      <c r="AEY191" s="4"/>
      <c r="AEZ191" s="4"/>
      <c r="AFA191" s="4"/>
      <c r="AFB191" s="4"/>
      <c r="AFC191" s="4"/>
      <c r="AFD191" s="4"/>
      <c r="AFE191" s="4"/>
      <c r="AFF191" s="4"/>
      <c r="AFG191" s="4"/>
      <c r="AFH191" s="4"/>
      <c r="AFI191" s="4"/>
      <c r="AFJ191" s="4"/>
      <c r="AFK191" s="4"/>
      <c r="AFL191" s="4"/>
      <c r="AFM191" s="4"/>
      <c r="AFN191" s="4"/>
      <c r="AFO191" s="4"/>
      <c r="AFP191" s="4"/>
      <c r="AFQ191" s="4"/>
      <c r="AFR191" s="4"/>
      <c r="AFS191" s="4"/>
      <c r="AFT191" s="4"/>
      <c r="AFU191" s="4"/>
      <c r="AFV191" s="4"/>
      <c r="AFW191" s="4"/>
      <c r="AFX191" s="4"/>
      <c r="AFY191" s="4"/>
      <c r="AFZ191" s="4"/>
      <c r="AGA191" s="4"/>
      <c r="AGB191" s="4"/>
      <c r="AGC191" s="4"/>
      <c r="AGD191" s="4"/>
      <c r="AGE191" s="4"/>
      <c r="AGF191" s="4"/>
      <c r="AGG191" s="4"/>
      <c r="AGH191" s="4"/>
      <c r="AGI191" s="4"/>
      <c r="AGJ191" s="4"/>
      <c r="AGK191" s="4"/>
      <c r="AGL191" s="4"/>
      <c r="AGM191" s="4"/>
      <c r="AGN191" s="4"/>
      <c r="AGO191" s="4"/>
      <c r="AGP191" s="4"/>
      <c r="AGQ191" s="4"/>
      <c r="AGR191" s="4"/>
      <c r="AGS191" s="4"/>
      <c r="AGT191" s="4"/>
      <c r="AGU191" s="4"/>
      <c r="AGV191" s="4"/>
      <c r="AGW191" s="4"/>
      <c r="AGX191" s="4"/>
      <c r="AGY191" s="4"/>
      <c r="AGZ191" s="4"/>
      <c r="AHA191" s="4"/>
      <c r="AHB191" s="4"/>
      <c r="AHC191" s="4"/>
      <c r="AHD191" s="4"/>
      <c r="AHE191" s="4"/>
      <c r="AHF191" s="4"/>
      <c r="AHG191" s="4"/>
      <c r="AHH191" s="4"/>
      <c r="AHI191" s="4"/>
      <c r="AHJ191" s="4"/>
      <c r="AHK191" s="4"/>
      <c r="AHL191" s="4"/>
      <c r="AHM191" s="4"/>
      <c r="AHN191" s="4"/>
      <c r="AHO191" s="4"/>
      <c r="AHP191" s="4"/>
      <c r="AHQ191" s="4"/>
      <c r="AHR191" s="4"/>
      <c r="AHS191" s="4"/>
      <c r="AHT191" s="4"/>
      <c r="AHU191" s="4"/>
      <c r="AHV191" s="4"/>
      <c r="AHW191" s="4"/>
      <c r="AHX191" s="4"/>
      <c r="AHY191" s="4"/>
      <c r="AHZ191" s="4"/>
      <c r="AIA191" s="4"/>
      <c r="AIB191" s="4"/>
      <c r="AIC191" s="4"/>
      <c r="AID191" s="4"/>
      <c r="AIE191" s="4"/>
      <c r="AIF191" s="4"/>
      <c r="AIG191" s="4"/>
      <c r="AIH191" s="4"/>
      <c r="AII191" s="4"/>
      <c r="AIJ191" s="4"/>
      <c r="AIK191" s="4"/>
      <c r="AIL191" s="4"/>
      <c r="AIM191" s="4"/>
      <c r="AIN191" s="4"/>
      <c r="AIO191" s="4"/>
      <c r="AIP191" s="4"/>
      <c r="AIQ191" s="4"/>
      <c r="AIR191" s="4"/>
      <c r="AIS191" s="4"/>
      <c r="AIT191" s="4"/>
      <c r="AIU191" s="4"/>
      <c r="AIV191" s="4"/>
      <c r="AIW191" s="4"/>
      <c r="AIX191" s="4"/>
      <c r="AIY191" s="4"/>
      <c r="AIZ191" s="4"/>
      <c r="AJA191" s="4"/>
      <c r="AJB191" s="4"/>
      <c r="AJC191" s="4"/>
      <c r="AJD191" s="4"/>
      <c r="AJE191" s="4"/>
      <c r="AJF191" s="4"/>
      <c r="AJG191" s="4"/>
      <c r="AJH191" s="4"/>
      <c r="AJI191" s="4"/>
      <c r="AJJ191" s="4"/>
      <c r="AJK191" s="4"/>
      <c r="AJL191" s="4"/>
      <c r="AJM191" s="4"/>
      <c r="AJN191" s="4"/>
      <c r="AJO191" s="4"/>
      <c r="AJP191" s="4"/>
      <c r="AJQ191" s="4"/>
      <c r="AJR191" s="4"/>
      <c r="AJS191" s="4"/>
      <c r="AJT191" s="4"/>
      <c r="AJU191" s="4"/>
      <c r="AJV191" s="4"/>
      <c r="AJW191" s="4"/>
      <c r="AJX191" s="4"/>
      <c r="AJY191" s="4"/>
      <c r="AJZ191" s="4"/>
      <c r="AKA191" s="4"/>
      <c r="AKB191" s="4"/>
      <c r="AKC191" s="4"/>
      <c r="AKD191" s="4"/>
      <c r="AKE191" s="4"/>
      <c r="AKF191" s="4"/>
      <c r="AKG191" s="4"/>
      <c r="AKH191" s="4"/>
      <c r="AKI191" s="4"/>
      <c r="AKJ191" s="4"/>
      <c r="AKK191" s="4"/>
      <c r="AKL191" s="4"/>
      <c r="AKM191" s="4"/>
      <c r="AKN191" s="4"/>
      <c r="AKO191" s="4"/>
      <c r="AKP191" s="4"/>
      <c r="AKQ191" s="4"/>
      <c r="AKR191" s="4"/>
      <c r="AKS191" s="4"/>
      <c r="AKT191" s="4"/>
      <c r="AKU191" s="4"/>
      <c r="AKV191" s="4"/>
      <c r="AKW191" s="4"/>
      <c r="AKX191" s="4"/>
      <c r="AKY191" s="4"/>
      <c r="AKZ191" s="4"/>
      <c r="ALA191" s="4"/>
      <c r="ALB191" s="4"/>
      <c r="ALC191" s="4"/>
      <c r="ALD191" s="4"/>
      <c r="ALE191" s="4"/>
      <c r="ALF191" s="4"/>
      <c r="ALG191" s="4"/>
      <c r="ALH191" s="4"/>
      <c r="ALI191" s="4"/>
      <c r="ALJ191" s="4"/>
      <c r="ALK191" s="4"/>
      <c r="ALL191" s="4"/>
      <c r="ALM191" s="4"/>
      <c r="ALN191" s="4"/>
      <c r="ALO191" s="4"/>
      <c r="ALP191" s="4"/>
      <c r="ALQ191" s="4"/>
      <c r="ALR191" s="4"/>
      <c r="ALS191" s="4"/>
      <c r="ALT191" s="4"/>
      <c r="ALU191" s="4"/>
      <c r="ALV191" s="4"/>
      <c r="ALW191" s="4"/>
      <c r="ALX191" s="4"/>
      <c r="ALY191" s="4"/>
      <c r="ALZ191" s="4"/>
      <c r="AMA191" s="4"/>
      <c r="AMB191" s="4"/>
      <c r="AMC191" s="4"/>
      <c r="AMD191" s="4"/>
      <c r="AME191" s="4"/>
      <c r="AMF191" s="4"/>
      <c r="AMG191" s="4"/>
      <c r="AMH191" s="4"/>
      <c r="AMI191" s="4"/>
      <c r="AMJ191" s="4"/>
    </row>
    <row r="192" spans="1:1024" ht="17" customHeight="1">
      <c r="A192" s="19" t="s">
        <v>1353</v>
      </c>
      <c r="B192" s="3">
        <f t="shared" si="3"/>
        <v>126</v>
      </c>
      <c r="C192" s="3">
        <f>SUM(30+48+48)</f>
        <v>126</v>
      </c>
      <c r="E192" s="3">
        <v>0</v>
      </c>
    </row>
    <row r="193" spans="1:1024" ht="17" customHeight="1">
      <c r="A193" s="19" t="s">
        <v>1354</v>
      </c>
      <c r="B193" s="3">
        <f t="shared" si="3"/>
        <v>126</v>
      </c>
      <c r="C193" s="3">
        <f>SUM(30+48+48)</f>
        <v>126</v>
      </c>
      <c r="E193" s="3">
        <v>0</v>
      </c>
    </row>
    <row r="194" spans="1:1024" s="4" customFormat="1" ht="17" customHeight="1">
      <c r="A194" s="21" t="s">
        <v>1155</v>
      </c>
      <c r="B194" s="3">
        <f t="shared" ref="B194:B257" si="5">SUM(C194:V194)</f>
        <v>125</v>
      </c>
      <c r="C194" s="3">
        <f>SUM(0)</f>
        <v>0</v>
      </c>
      <c r="D194" s="3">
        <v>0</v>
      </c>
      <c r="E194" s="3">
        <v>0</v>
      </c>
      <c r="H194" s="4">
        <v>30</v>
      </c>
      <c r="I194" s="4">
        <v>26</v>
      </c>
      <c r="L194" s="4">
        <v>69</v>
      </c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  <c r="RR194"/>
      <c r="RS194"/>
      <c r="RT194"/>
      <c r="RU194"/>
      <c r="RV194"/>
      <c r="RW194"/>
      <c r="RX194"/>
      <c r="RY194"/>
      <c r="RZ194"/>
      <c r="SA194"/>
      <c r="SB194"/>
      <c r="SC194"/>
      <c r="SD194"/>
      <c r="SE194"/>
      <c r="SF194"/>
      <c r="SG194"/>
      <c r="SH194"/>
      <c r="SI194"/>
      <c r="SJ194"/>
      <c r="SK194"/>
      <c r="SL194"/>
      <c r="SM194"/>
      <c r="SN194"/>
      <c r="SO194"/>
      <c r="SP194"/>
      <c r="SQ194"/>
      <c r="SR194"/>
      <c r="SS194"/>
      <c r="ST194"/>
      <c r="SU194"/>
      <c r="SV194"/>
      <c r="SW194"/>
      <c r="SX194"/>
      <c r="SY194"/>
      <c r="SZ194"/>
      <c r="TA194"/>
      <c r="TB194"/>
      <c r="TC194"/>
      <c r="TD194"/>
      <c r="TE194"/>
      <c r="TF194"/>
      <c r="TG194"/>
      <c r="TH194"/>
      <c r="TI194"/>
      <c r="TJ194"/>
      <c r="TK194"/>
      <c r="TL194"/>
      <c r="TM194"/>
      <c r="TN194"/>
      <c r="TO194"/>
      <c r="TP194"/>
      <c r="TQ194"/>
      <c r="TR194"/>
      <c r="TS194"/>
      <c r="TT194"/>
      <c r="TU194"/>
      <c r="TV194"/>
      <c r="TW194"/>
      <c r="TX194"/>
      <c r="TY194"/>
      <c r="TZ194"/>
      <c r="UA194"/>
      <c r="UB194"/>
      <c r="UC194"/>
      <c r="UD194"/>
      <c r="UE194"/>
      <c r="UF194"/>
      <c r="UG194"/>
      <c r="UH194"/>
      <c r="UI194"/>
      <c r="UJ194"/>
      <c r="UK194"/>
      <c r="UL194"/>
      <c r="UM194"/>
      <c r="UN194"/>
      <c r="UO194"/>
      <c r="UP194"/>
      <c r="UQ194"/>
      <c r="UR194"/>
      <c r="US194"/>
      <c r="UT194"/>
      <c r="UU194"/>
      <c r="UV194"/>
      <c r="UW194"/>
      <c r="UX194"/>
      <c r="UY194"/>
      <c r="UZ194"/>
      <c r="VA194"/>
      <c r="VB194"/>
      <c r="VC194"/>
      <c r="VD194"/>
      <c r="VE194"/>
      <c r="VF194"/>
      <c r="VG194"/>
      <c r="VH194"/>
      <c r="VI194"/>
      <c r="VJ194"/>
      <c r="VK194"/>
      <c r="VL194"/>
      <c r="VM194"/>
      <c r="VN194"/>
      <c r="VO194"/>
      <c r="VP194"/>
      <c r="VQ194"/>
      <c r="VR194"/>
      <c r="VS194"/>
      <c r="VT194"/>
      <c r="VU194"/>
      <c r="VV194"/>
      <c r="VW194"/>
      <c r="VX194"/>
      <c r="VY194"/>
      <c r="VZ194"/>
      <c r="WA194"/>
      <c r="WB194"/>
      <c r="WC194"/>
      <c r="WD194"/>
      <c r="WE194"/>
      <c r="WF194"/>
      <c r="WG194"/>
      <c r="WH194"/>
      <c r="WI194"/>
      <c r="WJ194"/>
      <c r="WK194"/>
      <c r="WL194"/>
      <c r="WM194"/>
      <c r="WN194"/>
      <c r="WO194"/>
      <c r="WP194"/>
      <c r="WQ194"/>
      <c r="WR194"/>
      <c r="WS194"/>
      <c r="WT194"/>
      <c r="WU194"/>
      <c r="WV194"/>
      <c r="WW194"/>
      <c r="WX194"/>
      <c r="WY194"/>
      <c r="WZ194"/>
      <c r="XA194"/>
      <c r="XB194"/>
      <c r="XC194"/>
      <c r="XD194"/>
      <c r="XE194"/>
      <c r="XF194"/>
      <c r="XG194"/>
      <c r="XH194"/>
      <c r="XI194"/>
      <c r="XJ194"/>
      <c r="XK194"/>
      <c r="XL194"/>
      <c r="XM194"/>
      <c r="XN194"/>
      <c r="XO194"/>
      <c r="XP194"/>
      <c r="XQ194"/>
      <c r="XR194"/>
      <c r="XS194"/>
      <c r="XT194"/>
      <c r="XU194"/>
      <c r="XV194"/>
      <c r="XW194"/>
      <c r="XX194"/>
      <c r="XY194"/>
      <c r="XZ194"/>
      <c r="YA194"/>
      <c r="YB194"/>
      <c r="YC194"/>
      <c r="YD194"/>
      <c r="YE194"/>
      <c r="YF194"/>
      <c r="YG194"/>
      <c r="YH194"/>
      <c r="YI194"/>
      <c r="YJ194"/>
      <c r="YK194"/>
      <c r="YL194"/>
      <c r="YM194"/>
      <c r="YN194"/>
      <c r="YO194"/>
      <c r="YP194"/>
      <c r="YQ194"/>
      <c r="YR194"/>
      <c r="YS194"/>
      <c r="YT194"/>
      <c r="YU194"/>
      <c r="YV194"/>
      <c r="YW194"/>
      <c r="YX194"/>
      <c r="YY194"/>
      <c r="YZ194"/>
      <c r="ZA194"/>
      <c r="ZB194"/>
      <c r="ZC194"/>
      <c r="ZD194"/>
      <c r="ZE194"/>
      <c r="ZF194"/>
      <c r="ZG194"/>
      <c r="ZH194"/>
      <c r="ZI194"/>
      <c r="ZJ194"/>
      <c r="ZK194"/>
      <c r="ZL194"/>
      <c r="ZM194"/>
      <c r="ZN194"/>
      <c r="ZO194"/>
      <c r="ZP194"/>
      <c r="ZQ194"/>
      <c r="ZR194"/>
      <c r="ZS194"/>
      <c r="ZT194"/>
      <c r="ZU194"/>
      <c r="ZV194"/>
      <c r="ZW194"/>
      <c r="ZX194"/>
      <c r="ZY194"/>
      <c r="ZZ194"/>
      <c r="AAA194"/>
      <c r="AAB194"/>
      <c r="AAC194"/>
      <c r="AAD194"/>
      <c r="AAE194"/>
      <c r="AAF194"/>
      <c r="AAG194"/>
      <c r="AAH194"/>
      <c r="AAI194"/>
      <c r="AAJ194"/>
      <c r="AAK194"/>
      <c r="AAL194"/>
      <c r="AAM194"/>
      <c r="AAN194"/>
      <c r="AAO194"/>
      <c r="AAP194"/>
      <c r="AAQ194"/>
      <c r="AAR194"/>
      <c r="AAS194"/>
      <c r="AAT194"/>
      <c r="AAU194"/>
      <c r="AAV194"/>
      <c r="AAW194"/>
      <c r="AAX194"/>
      <c r="AAY194"/>
      <c r="AAZ194"/>
      <c r="ABA194"/>
      <c r="ABB194"/>
      <c r="ABC194"/>
      <c r="ABD194"/>
      <c r="ABE194"/>
      <c r="ABF194"/>
      <c r="ABG194"/>
      <c r="ABH194"/>
      <c r="ABI194"/>
      <c r="ABJ194"/>
      <c r="ABK194"/>
      <c r="ABL194"/>
      <c r="ABM194"/>
      <c r="ABN194"/>
      <c r="ABO194"/>
      <c r="ABP194"/>
      <c r="ABQ194"/>
      <c r="ABR194"/>
      <c r="ABS194"/>
      <c r="ABT194"/>
      <c r="ABU194"/>
      <c r="ABV194"/>
      <c r="ABW194"/>
      <c r="ABX194"/>
      <c r="ABY194"/>
      <c r="ABZ194"/>
      <c r="ACA194"/>
      <c r="ACB194"/>
      <c r="ACC194"/>
      <c r="ACD194"/>
      <c r="ACE194"/>
      <c r="ACF194"/>
      <c r="ACG194"/>
      <c r="ACH194"/>
      <c r="ACI194"/>
      <c r="ACJ194"/>
      <c r="ACK194"/>
      <c r="ACL194"/>
      <c r="ACM194"/>
      <c r="ACN194"/>
      <c r="ACO194"/>
      <c r="ACP194"/>
      <c r="ACQ194"/>
      <c r="ACR194"/>
      <c r="ACS194"/>
      <c r="ACT194"/>
      <c r="ACU194"/>
      <c r="ACV194"/>
      <c r="ACW194"/>
      <c r="ACX194"/>
      <c r="ACY194"/>
      <c r="ACZ194"/>
      <c r="ADA194"/>
      <c r="ADB194"/>
      <c r="ADC194"/>
      <c r="ADD194"/>
      <c r="ADE194"/>
      <c r="ADF194"/>
      <c r="ADG194"/>
      <c r="ADH194"/>
      <c r="ADI194"/>
      <c r="ADJ194"/>
      <c r="ADK194"/>
      <c r="ADL194"/>
      <c r="ADM194"/>
      <c r="ADN194"/>
      <c r="ADO194"/>
      <c r="ADP194"/>
      <c r="ADQ194"/>
      <c r="ADR194"/>
      <c r="ADS194"/>
      <c r="ADT194"/>
      <c r="ADU194"/>
      <c r="ADV194"/>
      <c r="ADW194"/>
      <c r="ADX194"/>
      <c r="ADY194"/>
      <c r="ADZ194"/>
      <c r="AEA194"/>
      <c r="AEB194"/>
      <c r="AEC194"/>
      <c r="AED194"/>
      <c r="AEE194"/>
      <c r="AEF194"/>
      <c r="AEG194"/>
      <c r="AEH194"/>
      <c r="AEI194"/>
      <c r="AEJ194"/>
      <c r="AEK194"/>
      <c r="AEL194"/>
      <c r="AEM194"/>
      <c r="AEN194"/>
      <c r="AEO194"/>
      <c r="AEP194"/>
      <c r="AEQ194"/>
      <c r="AER194"/>
      <c r="AES194"/>
      <c r="AET194"/>
      <c r="AEU194"/>
      <c r="AEV194"/>
      <c r="AEW194"/>
      <c r="AEX194"/>
      <c r="AEY194"/>
      <c r="AEZ194"/>
      <c r="AFA194"/>
      <c r="AFB194"/>
      <c r="AFC194"/>
      <c r="AFD194"/>
      <c r="AFE194"/>
      <c r="AFF194"/>
      <c r="AFG194"/>
      <c r="AFH194"/>
      <c r="AFI194"/>
      <c r="AFJ194"/>
      <c r="AFK194"/>
      <c r="AFL194"/>
      <c r="AFM194"/>
      <c r="AFN194"/>
      <c r="AFO194"/>
      <c r="AFP194"/>
      <c r="AFQ194"/>
      <c r="AFR194"/>
      <c r="AFS194"/>
      <c r="AFT194"/>
      <c r="AFU194"/>
      <c r="AFV194"/>
      <c r="AFW194"/>
      <c r="AFX194"/>
      <c r="AFY194"/>
      <c r="AFZ194"/>
      <c r="AGA194"/>
      <c r="AGB194"/>
      <c r="AGC194"/>
      <c r="AGD194"/>
      <c r="AGE194"/>
      <c r="AGF194"/>
      <c r="AGG194"/>
      <c r="AGH194"/>
      <c r="AGI194"/>
      <c r="AGJ194"/>
      <c r="AGK194"/>
      <c r="AGL194"/>
      <c r="AGM194"/>
      <c r="AGN194"/>
      <c r="AGO194"/>
      <c r="AGP194"/>
      <c r="AGQ194"/>
      <c r="AGR194"/>
      <c r="AGS194"/>
      <c r="AGT194"/>
      <c r="AGU194"/>
      <c r="AGV194"/>
      <c r="AGW194"/>
      <c r="AGX194"/>
      <c r="AGY194"/>
      <c r="AGZ194"/>
      <c r="AHA194"/>
      <c r="AHB194"/>
      <c r="AHC194"/>
      <c r="AHD194"/>
      <c r="AHE194"/>
      <c r="AHF194"/>
      <c r="AHG194"/>
      <c r="AHH194"/>
      <c r="AHI194"/>
      <c r="AHJ194"/>
      <c r="AHK194"/>
      <c r="AHL194"/>
      <c r="AHM194"/>
      <c r="AHN194"/>
      <c r="AHO194"/>
      <c r="AHP194"/>
      <c r="AHQ194"/>
      <c r="AHR194"/>
      <c r="AHS194"/>
      <c r="AHT194"/>
      <c r="AHU194"/>
      <c r="AHV194"/>
      <c r="AHW194"/>
      <c r="AHX194"/>
      <c r="AHY194"/>
      <c r="AHZ194"/>
      <c r="AIA194"/>
      <c r="AIB194"/>
      <c r="AIC194"/>
      <c r="AID194"/>
      <c r="AIE194"/>
      <c r="AIF194"/>
      <c r="AIG194"/>
      <c r="AIH194"/>
      <c r="AII194"/>
      <c r="AIJ194"/>
      <c r="AIK194"/>
      <c r="AIL194"/>
      <c r="AIM194"/>
      <c r="AIN194"/>
      <c r="AIO194"/>
      <c r="AIP194"/>
      <c r="AIQ194"/>
      <c r="AIR194"/>
      <c r="AIS194"/>
      <c r="AIT194"/>
      <c r="AIU194"/>
      <c r="AIV194"/>
      <c r="AIW194"/>
      <c r="AIX194"/>
      <c r="AIY194"/>
      <c r="AIZ194"/>
      <c r="AJA194"/>
      <c r="AJB194"/>
      <c r="AJC194"/>
      <c r="AJD194"/>
      <c r="AJE194"/>
      <c r="AJF194"/>
      <c r="AJG194"/>
      <c r="AJH194"/>
      <c r="AJI194"/>
      <c r="AJJ194"/>
      <c r="AJK194"/>
      <c r="AJL194"/>
      <c r="AJM194"/>
      <c r="AJN194"/>
      <c r="AJO194"/>
      <c r="AJP194"/>
      <c r="AJQ194"/>
      <c r="AJR194"/>
      <c r="AJS194"/>
      <c r="AJT194"/>
      <c r="AJU194"/>
      <c r="AJV194"/>
      <c r="AJW194"/>
      <c r="AJX194"/>
      <c r="AJY194"/>
      <c r="AJZ194"/>
      <c r="AKA194"/>
      <c r="AKB194"/>
      <c r="AKC194"/>
      <c r="AKD194"/>
      <c r="AKE194"/>
      <c r="AKF194"/>
      <c r="AKG194"/>
      <c r="AKH194"/>
      <c r="AKI194"/>
      <c r="AKJ194"/>
      <c r="AKK194"/>
      <c r="AKL194"/>
      <c r="AKM194"/>
      <c r="AKN194"/>
      <c r="AKO194"/>
      <c r="AKP194"/>
      <c r="AKQ194"/>
      <c r="AKR194"/>
      <c r="AKS194"/>
      <c r="AKT194"/>
      <c r="AKU194"/>
      <c r="AKV194"/>
      <c r="AKW194"/>
      <c r="AKX194"/>
      <c r="AKY194"/>
      <c r="AKZ194"/>
      <c r="ALA194"/>
      <c r="ALB194"/>
      <c r="ALC194"/>
      <c r="ALD194"/>
      <c r="ALE194"/>
      <c r="ALF194"/>
      <c r="ALG194"/>
      <c r="ALH194"/>
      <c r="ALI194"/>
      <c r="ALJ194"/>
      <c r="ALK194"/>
      <c r="ALL194"/>
      <c r="ALM194"/>
      <c r="ALN194"/>
      <c r="ALO194"/>
      <c r="ALP194"/>
      <c r="ALQ194"/>
      <c r="ALR194"/>
      <c r="ALS194"/>
      <c r="ALT194"/>
      <c r="ALU194"/>
      <c r="ALV194"/>
      <c r="ALW194"/>
      <c r="ALX194"/>
      <c r="ALY194"/>
      <c r="ALZ194"/>
      <c r="AMA194"/>
      <c r="AMB194"/>
      <c r="AMC194"/>
      <c r="AMD194"/>
      <c r="AME194"/>
      <c r="AMF194"/>
      <c r="AMG194"/>
      <c r="AMH194"/>
      <c r="AMI194"/>
      <c r="AMJ194"/>
    </row>
    <row r="195" spans="1:1024" ht="17" customHeight="1">
      <c r="A195" s="22" t="s">
        <v>1157</v>
      </c>
      <c r="B195" s="3">
        <f t="shared" si="5"/>
        <v>125</v>
      </c>
      <c r="C195" s="3">
        <f>SUM(0)</f>
        <v>0</v>
      </c>
      <c r="D195" s="3">
        <v>0</v>
      </c>
      <c r="E195" s="3">
        <v>0</v>
      </c>
      <c r="F195" s="4">
        <f>SUM(34+34+57)</f>
        <v>125</v>
      </c>
      <c r="G195" s="4"/>
      <c r="IZ195" s="4"/>
      <c r="JA195" s="4"/>
      <c r="JB195" s="4"/>
      <c r="JC195" s="4"/>
      <c r="JD195" s="4"/>
      <c r="JE195" s="4"/>
      <c r="JF195" s="4"/>
      <c r="JG195" s="4"/>
      <c r="JH195" s="4"/>
      <c r="JI195" s="4"/>
      <c r="JJ195" s="4"/>
      <c r="JK195" s="4"/>
      <c r="JL195" s="4"/>
      <c r="JM195" s="4"/>
      <c r="JN195" s="4"/>
      <c r="JO195" s="4"/>
      <c r="JP195" s="4"/>
      <c r="JQ195" s="4"/>
      <c r="JR195" s="4"/>
      <c r="JS195" s="4"/>
      <c r="JT195" s="4"/>
      <c r="JU195" s="4"/>
      <c r="JV195" s="4"/>
      <c r="JW195" s="4"/>
      <c r="JX195" s="4"/>
      <c r="JY195" s="4"/>
      <c r="JZ195" s="4"/>
      <c r="KA195" s="4"/>
      <c r="KB195" s="4"/>
      <c r="KC195" s="4"/>
      <c r="KD195" s="4"/>
      <c r="KE195" s="4"/>
      <c r="KF195" s="4"/>
      <c r="KG195" s="4"/>
      <c r="KH195" s="4"/>
      <c r="KI195" s="4"/>
      <c r="KJ195" s="4"/>
      <c r="KK195" s="4"/>
      <c r="KL195" s="4"/>
      <c r="KM195" s="4"/>
      <c r="KN195" s="4"/>
      <c r="KO195" s="4"/>
      <c r="KP195" s="4"/>
      <c r="KQ195" s="4"/>
      <c r="KR195" s="4"/>
      <c r="KS195" s="4"/>
      <c r="KT195" s="4"/>
      <c r="KU195" s="4"/>
      <c r="KV195" s="4"/>
      <c r="KW195" s="4"/>
      <c r="KX195" s="4"/>
      <c r="KY195" s="4"/>
      <c r="KZ195" s="4"/>
      <c r="LA195" s="4"/>
      <c r="LB195" s="4"/>
      <c r="LC195" s="4"/>
      <c r="LD195" s="4"/>
      <c r="LE195" s="4"/>
      <c r="LF195" s="4"/>
      <c r="LG195" s="4"/>
      <c r="LH195" s="4"/>
      <c r="LI195" s="4"/>
      <c r="LJ195" s="4"/>
      <c r="LK195" s="4"/>
      <c r="LL195" s="4"/>
      <c r="LM195" s="4"/>
      <c r="LN195" s="4"/>
      <c r="LO195" s="4"/>
      <c r="LP195" s="4"/>
      <c r="LQ195" s="4"/>
      <c r="LR195" s="4"/>
      <c r="LS195" s="4"/>
      <c r="LT195" s="4"/>
      <c r="LU195" s="4"/>
      <c r="LV195" s="4"/>
      <c r="LW195" s="4"/>
      <c r="LX195" s="4"/>
      <c r="LY195" s="4"/>
      <c r="LZ195" s="4"/>
      <c r="MA195" s="4"/>
      <c r="MB195" s="4"/>
      <c r="MC195" s="4"/>
      <c r="MD195" s="4"/>
      <c r="ME195" s="4"/>
      <c r="MF195" s="4"/>
      <c r="MG195" s="4"/>
      <c r="MH195" s="4"/>
      <c r="MI195" s="4"/>
      <c r="MJ195" s="4"/>
      <c r="MK195" s="4"/>
      <c r="ML195" s="4"/>
      <c r="MM195" s="4"/>
      <c r="MN195" s="4"/>
      <c r="MO195" s="4"/>
      <c r="MP195" s="4"/>
      <c r="MQ195" s="4"/>
      <c r="MR195" s="4"/>
      <c r="MS195" s="4"/>
      <c r="MT195" s="4"/>
      <c r="MU195" s="4"/>
      <c r="MV195" s="4"/>
      <c r="MW195" s="4"/>
      <c r="MX195" s="4"/>
      <c r="MY195" s="4"/>
      <c r="MZ195" s="4"/>
      <c r="NA195" s="4"/>
      <c r="NB195" s="4"/>
      <c r="NC195" s="4"/>
      <c r="ND195" s="4"/>
      <c r="NE195" s="4"/>
      <c r="NF195" s="4"/>
      <c r="NG195" s="4"/>
      <c r="NH195" s="4"/>
      <c r="NI195" s="4"/>
      <c r="NJ195" s="4"/>
      <c r="NK195" s="4"/>
      <c r="NL195" s="4"/>
      <c r="NM195" s="4"/>
      <c r="NN195" s="4"/>
      <c r="NO195" s="4"/>
      <c r="NP195" s="4"/>
      <c r="NQ195" s="4"/>
      <c r="NR195" s="4"/>
      <c r="NS195" s="4"/>
      <c r="NT195" s="4"/>
      <c r="NU195" s="4"/>
      <c r="NV195" s="4"/>
      <c r="NW195" s="4"/>
      <c r="NX195" s="4"/>
      <c r="NY195" s="4"/>
      <c r="NZ195" s="4"/>
      <c r="OA195" s="4"/>
      <c r="OB195" s="4"/>
      <c r="OC195" s="4"/>
      <c r="OD195" s="4"/>
      <c r="OE195" s="4"/>
      <c r="OF195" s="4"/>
      <c r="OG195" s="4"/>
      <c r="OH195" s="4"/>
      <c r="OI195" s="4"/>
      <c r="OJ195" s="4"/>
      <c r="OK195" s="4"/>
      <c r="OL195" s="4"/>
      <c r="OM195" s="4"/>
      <c r="ON195" s="4"/>
      <c r="OO195" s="4"/>
      <c r="OP195" s="4"/>
      <c r="OQ195" s="4"/>
      <c r="OR195" s="4"/>
      <c r="OS195" s="4"/>
      <c r="OT195" s="4"/>
      <c r="OU195" s="4"/>
      <c r="OV195" s="4"/>
      <c r="OW195" s="4"/>
      <c r="OX195" s="4"/>
      <c r="OY195" s="4"/>
      <c r="OZ195" s="4"/>
      <c r="PA195" s="4"/>
      <c r="PB195" s="4"/>
      <c r="PC195" s="4"/>
      <c r="PD195" s="4"/>
      <c r="PE195" s="4"/>
      <c r="PF195" s="4"/>
      <c r="PG195" s="4"/>
      <c r="PH195" s="4"/>
      <c r="PI195" s="4"/>
      <c r="PJ195" s="4"/>
      <c r="PK195" s="4"/>
      <c r="PL195" s="4"/>
      <c r="PM195" s="4"/>
      <c r="PN195" s="4"/>
      <c r="PO195" s="4"/>
      <c r="PP195" s="4"/>
      <c r="PQ195" s="4"/>
      <c r="PR195" s="4"/>
      <c r="PS195" s="4"/>
      <c r="PT195" s="4"/>
      <c r="PU195" s="4"/>
      <c r="PV195" s="4"/>
      <c r="PW195" s="4"/>
      <c r="PX195" s="4"/>
      <c r="PY195" s="4"/>
      <c r="PZ195" s="4"/>
      <c r="QA195" s="4"/>
      <c r="QB195" s="4"/>
      <c r="QC195" s="4"/>
      <c r="QD195" s="4"/>
      <c r="QE195" s="4"/>
      <c r="QF195" s="4"/>
      <c r="QG195" s="4"/>
      <c r="QH195" s="4"/>
      <c r="QI195" s="4"/>
      <c r="QJ195" s="4"/>
      <c r="QK195" s="4"/>
      <c r="QL195" s="4"/>
      <c r="QM195" s="4"/>
      <c r="QN195" s="4"/>
      <c r="QO195" s="4"/>
      <c r="QP195" s="4"/>
      <c r="QQ195" s="4"/>
      <c r="QR195" s="4"/>
      <c r="QS195" s="4"/>
      <c r="QT195" s="4"/>
      <c r="QU195" s="4"/>
      <c r="QV195" s="4"/>
      <c r="QW195" s="4"/>
      <c r="QX195" s="4"/>
      <c r="QY195" s="4"/>
      <c r="QZ195" s="4"/>
      <c r="RA195" s="4"/>
      <c r="RB195" s="4"/>
      <c r="RC195" s="4"/>
      <c r="RD195" s="4"/>
      <c r="RE195" s="4"/>
      <c r="RF195" s="4"/>
      <c r="RG195" s="4"/>
      <c r="RH195" s="4"/>
      <c r="RI195" s="4"/>
      <c r="RJ195" s="4"/>
      <c r="RK195" s="4"/>
      <c r="RL195" s="4"/>
      <c r="RM195" s="4"/>
      <c r="RN195" s="4"/>
      <c r="RO195" s="4"/>
      <c r="RP195" s="4"/>
      <c r="RQ195" s="4"/>
      <c r="RR195" s="4"/>
      <c r="RS195" s="4"/>
      <c r="RT195" s="4"/>
      <c r="RU195" s="4"/>
      <c r="RV195" s="4"/>
      <c r="RW195" s="4"/>
      <c r="RX195" s="4"/>
      <c r="RY195" s="4"/>
      <c r="RZ195" s="4"/>
      <c r="SA195" s="4"/>
      <c r="SB195" s="4"/>
      <c r="SC195" s="4"/>
      <c r="SD195" s="4"/>
      <c r="SE195" s="4"/>
      <c r="SF195" s="4"/>
      <c r="SG195" s="4"/>
      <c r="SH195" s="4"/>
      <c r="SI195" s="4"/>
      <c r="SJ195" s="4"/>
      <c r="SK195" s="4"/>
      <c r="SL195" s="4"/>
      <c r="SM195" s="4"/>
      <c r="SN195" s="4"/>
      <c r="SO195" s="4"/>
      <c r="SP195" s="4"/>
      <c r="SQ195" s="4"/>
      <c r="SR195" s="4"/>
      <c r="SS195" s="4"/>
      <c r="ST195" s="4"/>
      <c r="SU195" s="4"/>
      <c r="SV195" s="4"/>
      <c r="SW195" s="4"/>
      <c r="SX195" s="4"/>
      <c r="SY195" s="4"/>
      <c r="SZ195" s="4"/>
      <c r="TA195" s="4"/>
      <c r="TB195" s="4"/>
      <c r="TC195" s="4"/>
      <c r="TD195" s="4"/>
      <c r="TE195" s="4"/>
      <c r="TF195" s="4"/>
      <c r="TG195" s="4"/>
      <c r="TH195" s="4"/>
      <c r="TI195" s="4"/>
      <c r="TJ195" s="4"/>
      <c r="TK195" s="4"/>
      <c r="TL195" s="4"/>
      <c r="TM195" s="4"/>
      <c r="TN195" s="4"/>
      <c r="TO195" s="4"/>
      <c r="TP195" s="4"/>
      <c r="TQ195" s="4"/>
      <c r="TR195" s="4"/>
      <c r="TS195" s="4"/>
      <c r="TT195" s="4"/>
      <c r="TU195" s="4"/>
      <c r="TV195" s="4"/>
      <c r="TW195" s="4"/>
      <c r="TX195" s="4"/>
      <c r="TY195" s="4"/>
      <c r="TZ195" s="4"/>
      <c r="UA195" s="4"/>
      <c r="UB195" s="4"/>
      <c r="UC195" s="4"/>
      <c r="UD195" s="4"/>
      <c r="UE195" s="4"/>
      <c r="UF195" s="4"/>
      <c r="UG195" s="4"/>
      <c r="UH195" s="4"/>
      <c r="UI195" s="4"/>
      <c r="UJ195" s="4"/>
      <c r="UK195" s="4"/>
      <c r="UL195" s="4"/>
      <c r="UM195" s="4"/>
      <c r="UN195" s="4"/>
      <c r="UO195" s="4"/>
      <c r="UP195" s="4"/>
      <c r="UQ195" s="4"/>
      <c r="UR195" s="4"/>
      <c r="US195" s="4"/>
      <c r="UT195" s="4"/>
      <c r="UU195" s="4"/>
      <c r="UV195" s="4"/>
      <c r="UW195" s="4"/>
      <c r="UX195" s="4"/>
      <c r="UY195" s="4"/>
      <c r="UZ195" s="4"/>
      <c r="VA195" s="4"/>
      <c r="VB195" s="4"/>
      <c r="VC195" s="4"/>
      <c r="VD195" s="4"/>
      <c r="VE195" s="4"/>
      <c r="VF195" s="4"/>
      <c r="VG195" s="4"/>
      <c r="VH195" s="4"/>
      <c r="VI195" s="4"/>
      <c r="VJ195" s="4"/>
      <c r="VK195" s="4"/>
      <c r="VL195" s="4"/>
      <c r="VM195" s="4"/>
      <c r="VN195" s="4"/>
      <c r="VO195" s="4"/>
      <c r="VP195" s="4"/>
      <c r="VQ195" s="4"/>
      <c r="VR195" s="4"/>
      <c r="VS195" s="4"/>
      <c r="VT195" s="4"/>
      <c r="VU195" s="4"/>
      <c r="VV195" s="4"/>
      <c r="VW195" s="4"/>
      <c r="VX195" s="4"/>
      <c r="VY195" s="4"/>
      <c r="VZ195" s="4"/>
      <c r="WA195" s="4"/>
      <c r="WB195" s="4"/>
      <c r="WC195" s="4"/>
      <c r="WD195" s="4"/>
      <c r="WE195" s="4"/>
      <c r="WF195" s="4"/>
      <c r="WG195" s="4"/>
      <c r="WH195" s="4"/>
      <c r="WI195" s="4"/>
      <c r="WJ195" s="4"/>
      <c r="WK195" s="4"/>
      <c r="WL195" s="4"/>
      <c r="WM195" s="4"/>
      <c r="WN195" s="4"/>
      <c r="WO195" s="4"/>
      <c r="WP195" s="4"/>
      <c r="WQ195" s="4"/>
      <c r="WR195" s="4"/>
      <c r="WS195" s="4"/>
      <c r="WT195" s="4"/>
      <c r="WU195" s="4"/>
      <c r="WV195" s="4"/>
      <c r="WW195" s="4"/>
      <c r="WX195" s="4"/>
      <c r="WY195" s="4"/>
      <c r="WZ195" s="4"/>
      <c r="XA195" s="4"/>
      <c r="XB195" s="4"/>
      <c r="XC195" s="4"/>
      <c r="XD195" s="4"/>
      <c r="XE195" s="4"/>
      <c r="XF195" s="4"/>
      <c r="XG195" s="4"/>
      <c r="XH195" s="4"/>
      <c r="XI195" s="4"/>
      <c r="XJ195" s="4"/>
      <c r="XK195" s="4"/>
      <c r="XL195" s="4"/>
      <c r="XM195" s="4"/>
      <c r="XN195" s="4"/>
      <c r="XO195" s="4"/>
      <c r="XP195" s="4"/>
      <c r="XQ195" s="4"/>
      <c r="XR195" s="4"/>
      <c r="XS195" s="4"/>
      <c r="XT195" s="4"/>
      <c r="XU195" s="4"/>
      <c r="XV195" s="4"/>
      <c r="XW195" s="4"/>
      <c r="XX195" s="4"/>
      <c r="XY195" s="4"/>
      <c r="XZ195" s="4"/>
      <c r="YA195" s="4"/>
      <c r="YB195" s="4"/>
      <c r="YC195" s="4"/>
      <c r="YD195" s="4"/>
      <c r="YE195" s="4"/>
      <c r="YF195" s="4"/>
      <c r="YG195" s="4"/>
      <c r="YH195" s="4"/>
      <c r="YI195" s="4"/>
      <c r="YJ195" s="4"/>
      <c r="YK195" s="4"/>
      <c r="YL195" s="4"/>
      <c r="YM195" s="4"/>
      <c r="YN195" s="4"/>
      <c r="YO195" s="4"/>
      <c r="YP195" s="4"/>
      <c r="YQ195" s="4"/>
      <c r="YR195" s="4"/>
      <c r="YS195" s="4"/>
      <c r="YT195" s="4"/>
      <c r="YU195" s="4"/>
      <c r="YV195" s="4"/>
      <c r="YW195" s="4"/>
      <c r="YX195" s="4"/>
      <c r="YY195" s="4"/>
      <c r="YZ195" s="4"/>
      <c r="ZA195" s="4"/>
      <c r="ZB195" s="4"/>
      <c r="ZC195" s="4"/>
      <c r="ZD195" s="4"/>
      <c r="ZE195" s="4"/>
      <c r="ZF195" s="4"/>
      <c r="ZG195" s="4"/>
      <c r="ZH195" s="4"/>
      <c r="ZI195" s="4"/>
      <c r="ZJ195" s="4"/>
      <c r="ZK195" s="4"/>
      <c r="ZL195" s="4"/>
      <c r="ZM195" s="4"/>
      <c r="ZN195" s="4"/>
      <c r="ZO195" s="4"/>
      <c r="ZP195" s="4"/>
      <c r="ZQ195" s="4"/>
      <c r="ZR195" s="4"/>
      <c r="ZS195" s="4"/>
      <c r="ZT195" s="4"/>
      <c r="ZU195" s="4"/>
      <c r="ZV195" s="4"/>
      <c r="ZW195" s="4"/>
      <c r="ZX195" s="4"/>
      <c r="ZY195" s="4"/>
      <c r="ZZ195" s="4"/>
      <c r="AAA195" s="4"/>
      <c r="AAB195" s="4"/>
      <c r="AAC195" s="4"/>
      <c r="AAD195" s="4"/>
      <c r="AAE195" s="4"/>
      <c r="AAF195" s="4"/>
      <c r="AAG195" s="4"/>
      <c r="AAH195" s="4"/>
      <c r="AAI195" s="4"/>
      <c r="AAJ195" s="4"/>
      <c r="AAK195" s="4"/>
      <c r="AAL195" s="4"/>
      <c r="AAM195" s="4"/>
      <c r="AAN195" s="4"/>
      <c r="AAO195" s="4"/>
      <c r="AAP195" s="4"/>
      <c r="AAQ195" s="4"/>
      <c r="AAR195" s="4"/>
      <c r="AAS195" s="4"/>
      <c r="AAT195" s="4"/>
      <c r="AAU195" s="4"/>
      <c r="AAV195" s="4"/>
      <c r="AAW195" s="4"/>
      <c r="AAX195" s="4"/>
      <c r="AAY195" s="4"/>
      <c r="AAZ195" s="4"/>
      <c r="ABA195" s="4"/>
      <c r="ABB195" s="4"/>
      <c r="ABC195" s="4"/>
      <c r="ABD195" s="4"/>
      <c r="ABE195" s="4"/>
      <c r="ABF195" s="4"/>
      <c r="ABG195" s="4"/>
      <c r="ABH195" s="4"/>
      <c r="ABI195" s="4"/>
      <c r="ABJ195" s="4"/>
      <c r="ABK195" s="4"/>
      <c r="ABL195" s="4"/>
      <c r="ABM195" s="4"/>
      <c r="ABN195" s="4"/>
      <c r="ABO195" s="4"/>
      <c r="ABP195" s="4"/>
      <c r="ABQ195" s="4"/>
      <c r="ABR195" s="4"/>
      <c r="ABS195" s="4"/>
      <c r="ABT195" s="4"/>
      <c r="ABU195" s="4"/>
      <c r="ABV195" s="4"/>
      <c r="ABW195" s="4"/>
      <c r="ABX195" s="4"/>
      <c r="ABY195" s="4"/>
      <c r="ABZ195" s="4"/>
      <c r="ACA195" s="4"/>
      <c r="ACB195" s="4"/>
      <c r="ACC195" s="4"/>
      <c r="ACD195" s="4"/>
      <c r="ACE195" s="4"/>
      <c r="ACF195" s="4"/>
      <c r="ACG195" s="4"/>
      <c r="ACH195" s="4"/>
      <c r="ACI195" s="4"/>
      <c r="ACJ195" s="4"/>
      <c r="ACK195" s="4"/>
      <c r="ACL195" s="4"/>
      <c r="ACM195" s="4"/>
      <c r="ACN195" s="4"/>
      <c r="ACO195" s="4"/>
      <c r="ACP195" s="4"/>
      <c r="ACQ195" s="4"/>
      <c r="ACR195" s="4"/>
      <c r="ACS195" s="4"/>
      <c r="ACT195" s="4"/>
      <c r="ACU195" s="4"/>
      <c r="ACV195" s="4"/>
      <c r="ACW195" s="4"/>
      <c r="ACX195" s="4"/>
      <c r="ACY195" s="4"/>
      <c r="ACZ195" s="4"/>
      <c r="ADA195" s="4"/>
      <c r="ADB195" s="4"/>
      <c r="ADC195" s="4"/>
      <c r="ADD195" s="4"/>
      <c r="ADE195" s="4"/>
      <c r="ADF195" s="4"/>
      <c r="ADG195" s="4"/>
      <c r="ADH195" s="4"/>
      <c r="ADI195" s="4"/>
      <c r="ADJ195" s="4"/>
      <c r="ADK195" s="4"/>
      <c r="ADL195" s="4"/>
      <c r="ADM195" s="4"/>
      <c r="ADN195" s="4"/>
      <c r="ADO195" s="4"/>
      <c r="ADP195" s="4"/>
      <c r="ADQ195" s="4"/>
      <c r="ADR195" s="4"/>
      <c r="ADS195" s="4"/>
      <c r="ADT195" s="4"/>
      <c r="ADU195" s="4"/>
      <c r="ADV195" s="4"/>
      <c r="ADW195" s="4"/>
      <c r="ADX195" s="4"/>
      <c r="ADY195" s="4"/>
      <c r="ADZ195" s="4"/>
      <c r="AEA195" s="4"/>
      <c r="AEB195" s="4"/>
      <c r="AEC195" s="4"/>
      <c r="AED195" s="4"/>
      <c r="AEE195" s="4"/>
      <c r="AEF195" s="4"/>
      <c r="AEG195" s="4"/>
      <c r="AEH195" s="4"/>
      <c r="AEI195" s="4"/>
      <c r="AEJ195" s="4"/>
      <c r="AEK195" s="4"/>
      <c r="AEL195" s="4"/>
      <c r="AEM195" s="4"/>
      <c r="AEN195" s="4"/>
      <c r="AEO195" s="4"/>
      <c r="AEP195" s="4"/>
      <c r="AEQ195" s="4"/>
      <c r="AER195" s="4"/>
      <c r="AES195" s="4"/>
      <c r="AET195" s="4"/>
      <c r="AEU195" s="4"/>
      <c r="AEV195" s="4"/>
      <c r="AEW195" s="4"/>
      <c r="AEX195" s="4"/>
      <c r="AEY195" s="4"/>
      <c r="AEZ195" s="4"/>
      <c r="AFA195" s="4"/>
      <c r="AFB195" s="4"/>
      <c r="AFC195" s="4"/>
      <c r="AFD195" s="4"/>
      <c r="AFE195" s="4"/>
      <c r="AFF195" s="4"/>
      <c r="AFG195" s="4"/>
      <c r="AFH195" s="4"/>
      <c r="AFI195" s="4"/>
      <c r="AFJ195" s="4"/>
      <c r="AFK195" s="4"/>
      <c r="AFL195" s="4"/>
      <c r="AFM195" s="4"/>
      <c r="AFN195" s="4"/>
      <c r="AFO195" s="4"/>
      <c r="AFP195" s="4"/>
      <c r="AFQ195" s="4"/>
      <c r="AFR195" s="4"/>
      <c r="AFS195" s="4"/>
      <c r="AFT195" s="4"/>
      <c r="AFU195" s="4"/>
      <c r="AFV195" s="4"/>
      <c r="AFW195" s="4"/>
      <c r="AFX195" s="4"/>
      <c r="AFY195" s="4"/>
      <c r="AFZ195" s="4"/>
      <c r="AGA195" s="4"/>
      <c r="AGB195" s="4"/>
      <c r="AGC195" s="4"/>
      <c r="AGD195" s="4"/>
      <c r="AGE195" s="4"/>
      <c r="AGF195" s="4"/>
      <c r="AGG195" s="4"/>
      <c r="AGH195" s="4"/>
      <c r="AGI195" s="4"/>
      <c r="AGJ195" s="4"/>
      <c r="AGK195" s="4"/>
      <c r="AGL195" s="4"/>
      <c r="AGM195" s="4"/>
      <c r="AGN195" s="4"/>
      <c r="AGO195" s="4"/>
      <c r="AGP195" s="4"/>
      <c r="AGQ195" s="4"/>
      <c r="AGR195" s="4"/>
      <c r="AGS195" s="4"/>
      <c r="AGT195" s="4"/>
      <c r="AGU195" s="4"/>
      <c r="AGV195" s="4"/>
      <c r="AGW195" s="4"/>
      <c r="AGX195" s="4"/>
      <c r="AGY195" s="4"/>
      <c r="AGZ195" s="4"/>
      <c r="AHA195" s="4"/>
      <c r="AHB195" s="4"/>
      <c r="AHC195" s="4"/>
      <c r="AHD195" s="4"/>
      <c r="AHE195" s="4"/>
      <c r="AHF195" s="4"/>
      <c r="AHG195" s="4"/>
      <c r="AHH195" s="4"/>
      <c r="AHI195" s="4"/>
      <c r="AHJ195" s="4"/>
      <c r="AHK195" s="4"/>
      <c r="AHL195" s="4"/>
      <c r="AHM195" s="4"/>
      <c r="AHN195" s="4"/>
      <c r="AHO195" s="4"/>
      <c r="AHP195" s="4"/>
      <c r="AHQ195" s="4"/>
      <c r="AHR195" s="4"/>
      <c r="AHS195" s="4"/>
      <c r="AHT195" s="4"/>
      <c r="AHU195" s="4"/>
      <c r="AHV195" s="4"/>
      <c r="AHW195" s="4"/>
      <c r="AHX195" s="4"/>
      <c r="AHY195" s="4"/>
      <c r="AHZ195" s="4"/>
      <c r="AIA195" s="4"/>
      <c r="AIB195" s="4"/>
      <c r="AIC195" s="4"/>
      <c r="AID195" s="4"/>
      <c r="AIE195" s="4"/>
      <c r="AIF195" s="4"/>
      <c r="AIG195" s="4"/>
      <c r="AIH195" s="4"/>
      <c r="AII195" s="4"/>
      <c r="AIJ195" s="4"/>
      <c r="AIK195" s="4"/>
      <c r="AIL195" s="4"/>
      <c r="AIM195" s="4"/>
      <c r="AIN195" s="4"/>
      <c r="AIO195" s="4"/>
      <c r="AIP195" s="4"/>
      <c r="AIQ195" s="4"/>
      <c r="AIR195" s="4"/>
      <c r="AIS195" s="4"/>
      <c r="AIT195" s="4"/>
      <c r="AIU195" s="4"/>
      <c r="AIV195" s="4"/>
      <c r="AIW195" s="4"/>
      <c r="AIX195" s="4"/>
      <c r="AIY195" s="4"/>
      <c r="AIZ195" s="4"/>
      <c r="AJA195" s="4"/>
      <c r="AJB195" s="4"/>
      <c r="AJC195" s="4"/>
      <c r="AJD195" s="4"/>
      <c r="AJE195" s="4"/>
      <c r="AJF195" s="4"/>
      <c r="AJG195" s="4"/>
      <c r="AJH195" s="4"/>
      <c r="AJI195" s="4"/>
      <c r="AJJ195" s="4"/>
      <c r="AJK195" s="4"/>
      <c r="AJL195" s="4"/>
      <c r="AJM195" s="4"/>
      <c r="AJN195" s="4"/>
      <c r="AJO195" s="4"/>
      <c r="AJP195" s="4"/>
      <c r="AJQ195" s="4"/>
      <c r="AJR195" s="4"/>
      <c r="AJS195" s="4"/>
      <c r="AJT195" s="4"/>
      <c r="AJU195" s="4"/>
      <c r="AJV195" s="4"/>
      <c r="AJW195" s="4"/>
      <c r="AJX195" s="4"/>
      <c r="AJY195" s="4"/>
      <c r="AJZ195" s="4"/>
      <c r="AKA195" s="4"/>
      <c r="AKB195" s="4"/>
      <c r="AKC195" s="4"/>
      <c r="AKD195" s="4"/>
      <c r="AKE195" s="4"/>
      <c r="AKF195" s="4"/>
      <c r="AKG195" s="4"/>
      <c r="AKH195" s="4"/>
      <c r="AKI195" s="4"/>
      <c r="AKJ195" s="4"/>
      <c r="AKK195" s="4"/>
      <c r="AKL195" s="4"/>
      <c r="AKM195" s="4"/>
      <c r="AKN195" s="4"/>
      <c r="AKO195" s="4"/>
      <c r="AKP195" s="4"/>
      <c r="AKQ195" s="4"/>
      <c r="AKR195" s="4"/>
      <c r="AKS195" s="4"/>
      <c r="AKT195" s="4"/>
      <c r="AKU195" s="4"/>
      <c r="AKV195" s="4"/>
      <c r="AKW195" s="4"/>
      <c r="AKX195" s="4"/>
      <c r="AKY195" s="4"/>
      <c r="AKZ195" s="4"/>
      <c r="ALA195" s="4"/>
      <c r="ALB195" s="4"/>
      <c r="ALC195" s="4"/>
      <c r="ALD195" s="4"/>
      <c r="ALE195" s="4"/>
      <c r="ALF195" s="4"/>
      <c r="ALG195" s="4"/>
      <c r="ALH195" s="4"/>
      <c r="ALI195" s="4"/>
      <c r="ALJ195" s="4"/>
      <c r="ALK195" s="4"/>
      <c r="ALL195" s="4"/>
      <c r="ALM195" s="4"/>
      <c r="ALN195" s="4"/>
      <c r="ALO195" s="4"/>
      <c r="ALP195" s="4"/>
      <c r="ALQ195" s="4"/>
      <c r="ALR195" s="4"/>
      <c r="ALS195" s="4"/>
      <c r="ALT195" s="4"/>
      <c r="ALU195" s="4"/>
      <c r="ALV195" s="4"/>
      <c r="ALW195" s="4"/>
      <c r="ALX195" s="4"/>
      <c r="ALY195" s="4"/>
      <c r="ALZ195" s="4"/>
      <c r="AMA195" s="4"/>
      <c r="AMB195" s="4"/>
      <c r="AMC195" s="4"/>
      <c r="AMD195" s="4"/>
      <c r="AME195" s="4"/>
      <c r="AMF195" s="4"/>
      <c r="AMG195" s="4"/>
      <c r="AMH195" s="4"/>
      <c r="AMI195" s="4"/>
      <c r="AMJ195" s="4"/>
    </row>
    <row r="196" spans="1:1024" s="4" customFormat="1" ht="17" customHeight="1">
      <c r="A196" s="19" t="s">
        <v>1158</v>
      </c>
      <c r="B196" s="3">
        <f t="shared" si="5"/>
        <v>122.6</v>
      </c>
      <c r="C196" s="3">
        <f>SUM(0)</f>
        <v>0</v>
      </c>
      <c r="D196" s="3">
        <v>0</v>
      </c>
      <c r="E196" s="3">
        <v>0</v>
      </c>
      <c r="F196" s="4">
        <f>SUM(31.6+57)</f>
        <v>88.6</v>
      </c>
      <c r="G196" s="4">
        <f>SUM(34)</f>
        <v>34</v>
      </c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  <c r="RI196"/>
      <c r="RJ196"/>
      <c r="RK196"/>
      <c r="RL196"/>
      <c r="RM196"/>
      <c r="RN196"/>
      <c r="RO196"/>
      <c r="RP196"/>
      <c r="RQ196"/>
      <c r="RR196"/>
      <c r="RS196"/>
      <c r="RT196"/>
      <c r="RU196"/>
      <c r="RV196"/>
      <c r="RW196"/>
      <c r="RX196"/>
      <c r="RY196"/>
      <c r="RZ196"/>
      <c r="SA196"/>
      <c r="SB196"/>
      <c r="SC196"/>
      <c r="SD196"/>
      <c r="SE196"/>
      <c r="SF196"/>
      <c r="SG196"/>
      <c r="SH196"/>
      <c r="SI196"/>
      <c r="SJ196"/>
      <c r="SK196"/>
      <c r="SL196"/>
      <c r="SM196"/>
      <c r="SN196"/>
      <c r="SO196"/>
      <c r="SP196"/>
      <c r="SQ196"/>
      <c r="SR196"/>
      <c r="SS196"/>
      <c r="ST196"/>
      <c r="SU196"/>
      <c r="SV196"/>
      <c r="SW196"/>
      <c r="SX196"/>
      <c r="SY196"/>
      <c r="SZ196"/>
      <c r="TA196"/>
      <c r="TB196"/>
      <c r="TC196"/>
      <c r="TD196"/>
      <c r="TE196"/>
      <c r="TF196"/>
      <c r="TG196"/>
      <c r="TH196"/>
      <c r="TI196"/>
      <c r="TJ196"/>
      <c r="TK196"/>
      <c r="TL196"/>
      <c r="TM196"/>
      <c r="TN196"/>
      <c r="TO196"/>
      <c r="TP196"/>
      <c r="TQ196"/>
      <c r="TR196"/>
      <c r="TS196"/>
      <c r="TT196"/>
      <c r="TU196"/>
      <c r="TV196"/>
      <c r="TW196"/>
      <c r="TX196"/>
      <c r="TY196"/>
      <c r="TZ196"/>
      <c r="UA196"/>
      <c r="UB196"/>
      <c r="UC196"/>
      <c r="UD196"/>
      <c r="UE196"/>
      <c r="UF196"/>
      <c r="UG196"/>
      <c r="UH196"/>
      <c r="UI196"/>
      <c r="UJ196"/>
      <c r="UK196"/>
      <c r="UL196"/>
      <c r="UM196"/>
      <c r="UN196"/>
      <c r="UO196"/>
      <c r="UP196"/>
      <c r="UQ196"/>
      <c r="UR196"/>
      <c r="US196"/>
      <c r="UT196"/>
      <c r="UU196"/>
      <c r="UV196"/>
      <c r="UW196"/>
      <c r="UX196"/>
      <c r="UY196"/>
      <c r="UZ196"/>
      <c r="VA196"/>
      <c r="VB196"/>
      <c r="VC196"/>
      <c r="VD196"/>
      <c r="VE196"/>
      <c r="VF196"/>
      <c r="VG196"/>
      <c r="VH196"/>
      <c r="VI196"/>
      <c r="VJ196"/>
      <c r="VK196"/>
      <c r="VL196"/>
      <c r="VM196"/>
      <c r="VN196"/>
      <c r="VO196"/>
      <c r="VP196"/>
      <c r="VQ196"/>
      <c r="VR196"/>
      <c r="VS196"/>
      <c r="VT196"/>
      <c r="VU196"/>
      <c r="VV196"/>
      <c r="VW196"/>
      <c r="VX196"/>
      <c r="VY196"/>
      <c r="VZ196"/>
      <c r="WA196"/>
      <c r="WB196"/>
      <c r="WC196"/>
      <c r="WD196"/>
      <c r="WE196"/>
      <c r="WF196"/>
      <c r="WG196"/>
      <c r="WH196"/>
      <c r="WI196"/>
      <c r="WJ196"/>
      <c r="WK196"/>
      <c r="WL196"/>
      <c r="WM196"/>
      <c r="WN196"/>
      <c r="WO196"/>
      <c r="WP196"/>
      <c r="WQ196"/>
      <c r="WR196"/>
      <c r="WS196"/>
      <c r="WT196"/>
      <c r="WU196"/>
      <c r="WV196"/>
      <c r="WW196"/>
      <c r="WX196"/>
      <c r="WY196"/>
      <c r="WZ196"/>
      <c r="XA196"/>
      <c r="XB196"/>
      <c r="XC196"/>
      <c r="XD196"/>
      <c r="XE196"/>
      <c r="XF196"/>
      <c r="XG196"/>
      <c r="XH196"/>
      <c r="XI196"/>
      <c r="XJ196"/>
      <c r="XK196"/>
      <c r="XL196"/>
      <c r="XM196"/>
      <c r="XN196"/>
      <c r="XO196"/>
      <c r="XP196"/>
      <c r="XQ196"/>
      <c r="XR196"/>
      <c r="XS196"/>
      <c r="XT196"/>
      <c r="XU196"/>
      <c r="XV196"/>
      <c r="XW196"/>
      <c r="XX196"/>
      <c r="XY196"/>
      <c r="XZ196"/>
      <c r="YA196"/>
      <c r="YB196"/>
      <c r="YC196"/>
      <c r="YD196"/>
      <c r="YE196"/>
      <c r="YF196"/>
      <c r="YG196"/>
      <c r="YH196"/>
      <c r="YI196"/>
      <c r="YJ196"/>
      <c r="YK196"/>
      <c r="YL196"/>
      <c r="YM196"/>
      <c r="YN196"/>
      <c r="YO196"/>
      <c r="YP196"/>
      <c r="YQ196"/>
      <c r="YR196"/>
      <c r="YS196"/>
      <c r="YT196"/>
      <c r="YU196"/>
      <c r="YV196"/>
      <c r="YW196"/>
      <c r="YX196"/>
      <c r="YY196"/>
      <c r="YZ196"/>
      <c r="ZA196"/>
      <c r="ZB196"/>
      <c r="ZC196"/>
      <c r="ZD196"/>
      <c r="ZE196"/>
      <c r="ZF196"/>
      <c r="ZG196"/>
      <c r="ZH196"/>
      <c r="ZI196"/>
      <c r="ZJ196"/>
      <c r="ZK196"/>
      <c r="ZL196"/>
      <c r="ZM196"/>
      <c r="ZN196"/>
      <c r="ZO196"/>
      <c r="ZP196"/>
      <c r="ZQ196"/>
      <c r="ZR196"/>
      <c r="ZS196"/>
      <c r="ZT196"/>
      <c r="ZU196"/>
      <c r="ZV196"/>
      <c r="ZW196"/>
      <c r="ZX196"/>
      <c r="ZY196"/>
      <c r="ZZ196"/>
      <c r="AAA196"/>
      <c r="AAB196"/>
      <c r="AAC196"/>
      <c r="AAD196"/>
      <c r="AAE196"/>
      <c r="AAF196"/>
      <c r="AAG196"/>
      <c r="AAH196"/>
      <c r="AAI196"/>
      <c r="AAJ196"/>
      <c r="AAK196"/>
      <c r="AAL196"/>
      <c r="AAM196"/>
      <c r="AAN196"/>
      <c r="AAO196"/>
      <c r="AAP196"/>
      <c r="AAQ196"/>
      <c r="AAR196"/>
      <c r="AAS196"/>
      <c r="AAT196"/>
      <c r="AAU196"/>
      <c r="AAV196"/>
      <c r="AAW196"/>
      <c r="AAX196"/>
      <c r="AAY196"/>
      <c r="AAZ196"/>
      <c r="ABA196"/>
      <c r="ABB196"/>
      <c r="ABC196"/>
      <c r="ABD196"/>
      <c r="ABE196"/>
      <c r="ABF196"/>
      <c r="ABG196"/>
      <c r="ABH196"/>
      <c r="ABI196"/>
      <c r="ABJ196"/>
      <c r="ABK196"/>
      <c r="ABL196"/>
      <c r="ABM196"/>
      <c r="ABN196"/>
      <c r="ABO196"/>
      <c r="ABP196"/>
      <c r="ABQ196"/>
      <c r="ABR196"/>
      <c r="ABS196"/>
      <c r="ABT196"/>
      <c r="ABU196"/>
      <c r="ABV196"/>
      <c r="ABW196"/>
      <c r="ABX196"/>
      <c r="ABY196"/>
      <c r="ABZ196"/>
      <c r="ACA196"/>
      <c r="ACB196"/>
      <c r="ACC196"/>
      <c r="ACD196"/>
      <c r="ACE196"/>
      <c r="ACF196"/>
      <c r="ACG196"/>
      <c r="ACH196"/>
      <c r="ACI196"/>
      <c r="ACJ196"/>
      <c r="ACK196"/>
      <c r="ACL196"/>
      <c r="ACM196"/>
      <c r="ACN196"/>
      <c r="ACO196"/>
      <c r="ACP196"/>
      <c r="ACQ196"/>
      <c r="ACR196"/>
      <c r="ACS196"/>
      <c r="ACT196"/>
      <c r="ACU196"/>
      <c r="ACV196"/>
      <c r="ACW196"/>
      <c r="ACX196"/>
      <c r="ACY196"/>
      <c r="ACZ196"/>
      <c r="ADA196"/>
      <c r="ADB196"/>
      <c r="ADC196"/>
      <c r="ADD196"/>
      <c r="ADE196"/>
      <c r="ADF196"/>
      <c r="ADG196"/>
      <c r="ADH196"/>
      <c r="ADI196"/>
      <c r="ADJ196"/>
      <c r="ADK196"/>
      <c r="ADL196"/>
      <c r="ADM196"/>
      <c r="ADN196"/>
      <c r="ADO196"/>
      <c r="ADP196"/>
      <c r="ADQ196"/>
      <c r="ADR196"/>
      <c r="ADS196"/>
      <c r="ADT196"/>
      <c r="ADU196"/>
      <c r="ADV196"/>
      <c r="ADW196"/>
      <c r="ADX196"/>
      <c r="ADY196"/>
      <c r="ADZ196"/>
      <c r="AEA196"/>
      <c r="AEB196"/>
      <c r="AEC196"/>
      <c r="AED196"/>
      <c r="AEE196"/>
      <c r="AEF196"/>
      <c r="AEG196"/>
      <c r="AEH196"/>
      <c r="AEI196"/>
      <c r="AEJ196"/>
      <c r="AEK196"/>
      <c r="AEL196"/>
      <c r="AEM196"/>
      <c r="AEN196"/>
      <c r="AEO196"/>
      <c r="AEP196"/>
      <c r="AEQ196"/>
      <c r="AER196"/>
      <c r="AES196"/>
      <c r="AET196"/>
      <c r="AEU196"/>
      <c r="AEV196"/>
      <c r="AEW196"/>
      <c r="AEX196"/>
      <c r="AEY196"/>
      <c r="AEZ196"/>
      <c r="AFA196"/>
      <c r="AFB196"/>
      <c r="AFC196"/>
      <c r="AFD196"/>
      <c r="AFE196"/>
      <c r="AFF196"/>
      <c r="AFG196"/>
      <c r="AFH196"/>
      <c r="AFI196"/>
      <c r="AFJ196"/>
      <c r="AFK196"/>
      <c r="AFL196"/>
      <c r="AFM196"/>
      <c r="AFN196"/>
      <c r="AFO196"/>
      <c r="AFP196"/>
      <c r="AFQ196"/>
      <c r="AFR196"/>
      <c r="AFS196"/>
      <c r="AFT196"/>
      <c r="AFU196"/>
      <c r="AFV196"/>
      <c r="AFW196"/>
      <c r="AFX196"/>
      <c r="AFY196"/>
      <c r="AFZ196"/>
      <c r="AGA196"/>
      <c r="AGB196"/>
      <c r="AGC196"/>
      <c r="AGD196"/>
      <c r="AGE196"/>
      <c r="AGF196"/>
      <c r="AGG196"/>
      <c r="AGH196"/>
      <c r="AGI196"/>
      <c r="AGJ196"/>
      <c r="AGK196"/>
      <c r="AGL196"/>
      <c r="AGM196"/>
      <c r="AGN196"/>
      <c r="AGO196"/>
      <c r="AGP196"/>
      <c r="AGQ196"/>
      <c r="AGR196"/>
      <c r="AGS196"/>
      <c r="AGT196"/>
      <c r="AGU196"/>
      <c r="AGV196"/>
      <c r="AGW196"/>
      <c r="AGX196"/>
      <c r="AGY196"/>
      <c r="AGZ196"/>
      <c r="AHA196"/>
      <c r="AHB196"/>
      <c r="AHC196"/>
      <c r="AHD196"/>
      <c r="AHE196"/>
      <c r="AHF196"/>
      <c r="AHG196"/>
      <c r="AHH196"/>
      <c r="AHI196"/>
      <c r="AHJ196"/>
      <c r="AHK196"/>
      <c r="AHL196"/>
      <c r="AHM196"/>
      <c r="AHN196"/>
      <c r="AHO196"/>
      <c r="AHP196"/>
      <c r="AHQ196"/>
      <c r="AHR196"/>
      <c r="AHS196"/>
      <c r="AHT196"/>
      <c r="AHU196"/>
      <c r="AHV196"/>
      <c r="AHW196"/>
      <c r="AHX196"/>
      <c r="AHY196"/>
      <c r="AHZ196"/>
      <c r="AIA196"/>
      <c r="AIB196"/>
      <c r="AIC196"/>
      <c r="AID196"/>
      <c r="AIE196"/>
      <c r="AIF196"/>
      <c r="AIG196"/>
      <c r="AIH196"/>
      <c r="AII196"/>
      <c r="AIJ196"/>
      <c r="AIK196"/>
      <c r="AIL196"/>
      <c r="AIM196"/>
      <c r="AIN196"/>
      <c r="AIO196"/>
      <c r="AIP196"/>
      <c r="AIQ196"/>
      <c r="AIR196"/>
      <c r="AIS196"/>
      <c r="AIT196"/>
      <c r="AIU196"/>
      <c r="AIV196"/>
      <c r="AIW196"/>
      <c r="AIX196"/>
      <c r="AIY196"/>
      <c r="AIZ196"/>
      <c r="AJA196"/>
      <c r="AJB196"/>
      <c r="AJC196"/>
      <c r="AJD196"/>
      <c r="AJE196"/>
      <c r="AJF196"/>
      <c r="AJG196"/>
      <c r="AJH196"/>
      <c r="AJI196"/>
      <c r="AJJ196"/>
      <c r="AJK196"/>
      <c r="AJL196"/>
      <c r="AJM196"/>
      <c r="AJN196"/>
      <c r="AJO196"/>
      <c r="AJP196"/>
      <c r="AJQ196"/>
      <c r="AJR196"/>
      <c r="AJS196"/>
      <c r="AJT196"/>
      <c r="AJU196"/>
      <c r="AJV196"/>
      <c r="AJW196"/>
      <c r="AJX196"/>
      <c r="AJY196"/>
      <c r="AJZ196"/>
      <c r="AKA196"/>
      <c r="AKB196"/>
      <c r="AKC196"/>
      <c r="AKD196"/>
      <c r="AKE196"/>
      <c r="AKF196"/>
      <c r="AKG196"/>
      <c r="AKH196"/>
      <c r="AKI196"/>
      <c r="AKJ196"/>
      <c r="AKK196"/>
      <c r="AKL196"/>
      <c r="AKM196"/>
      <c r="AKN196"/>
      <c r="AKO196"/>
      <c r="AKP196"/>
      <c r="AKQ196"/>
      <c r="AKR196"/>
      <c r="AKS196"/>
      <c r="AKT196"/>
      <c r="AKU196"/>
      <c r="AKV196"/>
      <c r="AKW196"/>
      <c r="AKX196"/>
      <c r="AKY196"/>
      <c r="AKZ196"/>
      <c r="ALA196"/>
      <c r="ALB196"/>
      <c r="ALC196"/>
      <c r="ALD196"/>
      <c r="ALE196"/>
      <c r="ALF196"/>
      <c r="ALG196"/>
      <c r="ALH196"/>
      <c r="ALI196"/>
      <c r="ALJ196"/>
      <c r="ALK196"/>
      <c r="ALL196"/>
      <c r="ALM196"/>
      <c r="ALN196"/>
      <c r="ALO196"/>
      <c r="ALP196"/>
      <c r="ALQ196"/>
      <c r="ALR196"/>
      <c r="ALS196"/>
      <c r="ALT196"/>
      <c r="ALU196"/>
      <c r="ALV196"/>
      <c r="ALW196"/>
      <c r="ALX196"/>
      <c r="ALY196"/>
      <c r="ALZ196"/>
      <c r="AMA196"/>
      <c r="AMB196"/>
      <c r="AMC196"/>
      <c r="AMD196"/>
      <c r="AME196"/>
      <c r="AMF196"/>
      <c r="AMG196"/>
      <c r="AMH196"/>
      <c r="AMI196"/>
      <c r="AMJ196"/>
    </row>
    <row r="197" spans="1:1024" s="4" customFormat="1" ht="17" customHeight="1">
      <c r="A197" s="19" t="s">
        <v>1159</v>
      </c>
      <c r="B197" s="3">
        <f t="shared" si="5"/>
        <v>122</v>
      </c>
      <c r="C197" s="3">
        <f>SUM(0)</f>
        <v>0</v>
      </c>
      <c r="D197" s="3">
        <v>0</v>
      </c>
      <c r="E197" s="3">
        <v>0</v>
      </c>
      <c r="K197" s="4">
        <v>55</v>
      </c>
      <c r="L197" s="4">
        <v>67</v>
      </c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  <c r="NL197"/>
      <c r="NM197"/>
      <c r="NN197"/>
      <c r="NO197"/>
      <c r="NP197"/>
      <c r="NQ197"/>
      <c r="NR197"/>
      <c r="NS197"/>
      <c r="NT197"/>
      <c r="NU197"/>
      <c r="NV197"/>
      <c r="NW197"/>
      <c r="NX197"/>
      <c r="NY197"/>
      <c r="NZ197"/>
      <c r="OA197"/>
      <c r="OB197"/>
      <c r="OC197"/>
      <c r="OD197"/>
      <c r="OE197"/>
      <c r="OF197"/>
      <c r="OG197"/>
      <c r="OH197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  <c r="PZ197"/>
      <c r="QA197"/>
      <c r="QB197"/>
      <c r="QC197"/>
      <c r="QD197"/>
      <c r="QE197"/>
      <c r="QF197"/>
      <c r="QG197"/>
      <c r="QH197"/>
      <c r="QI197"/>
      <c r="QJ197"/>
      <c r="QK197"/>
      <c r="QL197"/>
      <c r="QM197"/>
      <c r="QN197"/>
      <c r="QO197"/>
      <c r="QP197"/>
      <c r="QQ197"/>
      <c r="QR197"/>
      <c r="QS197"/>
      <c r="QT197"/>
      <c r="QU197"/>
      <c r="QV197"/>
      <c r="QW197"/>
      <c r="QX197"/>
      <c r="QY197"/>
      <c r="QZ197"/>
      <c r="RA197"/>
      <c r="RB197"/>
      <c r="RC197"/>
      <c r="RD197"/>
      <c r="RE197"/>
      <c r="RF197"/>
      <c r="RG197"/>
      <c r="RH197"/>
      <c r="RI197"/>
      <c r="RJ197"/>
      <c r="RK197"/>
      <c r="RL197"/>
      <c r="RM197"/>
      <c r="RN197"/>
      <c r="RO197"/>
      <c r="RP197"/>
      <c r="RQ197"/>
      <c r="RR197"/>
      <c r="RS197"/>
      <c r="RT197"/>
      <c r="RU197"/>
      <c r="RV197"/>
      <c r="RW197"/>
      <c r="RX197"/>
      <c r="RY197"/>
      <c r="RZ197"/>
      <c r="SA197"/>
      <c r="SB197"/>
      <c r="SC197"/>
      <c r="SD197"/>
      <c r="SE197"/>
      <c r="SF197"/>
      <c r="SG197"/>
      <c r="SH197"/>
      <c r="SI197"/>
      <c r="SJ197"/>
      <c r="SK197"/>
      <c r="SL197"/>
      <c r="SM197"/>
      <c r="SN197"/>
      <c r="SO197"/>
      <c r="SP197"/>
      <c r="SQ197"/>
      <c r="SR197"/>
      <c r="SS197"/>
      <c r="ST197"/>
      <c r="SU197"/>
      <c r="SV197"/>
      <c r="SW197"/>
      <c r="SX197"/>
      <c r="SY197"/>
      <c r="SZ197"/>
      <c r="TA197"/>
      <c r="TB197"/>
      <c r="TC197"/>
      <c r="TD197"/>
      <c r="TE197"/>
      <c r="TF197"/>
      <c r="TG197"/>
      <c r="TH197"/>
      <c r="TI197"/>
      <c r="TJ197"/>
      <c r="TK197"/>
      <c r="TL197"/>
      <c r="TM197"/>
      <c r="TN197"/>
      <c r="TO197"/>
      <c r="TP197"/>
      <c r="TQ197"/>
      <c r="TR197"/>
      <c r="TS197"/>
      <c r="TT197"/>
      <c r="TU197"/>
      <c r="TV197"/>
      <c r="TW197"/>
      <c r="TX197"/>
      <c r="TY197"/>
      <c r="TZ197"/>
      <c r="UA197"/>
      <c r="UB197"/>
      <c r="UC197"/>
      <c r="UD197"/>
      <c r="UE197"/>
      <c r="UF197"/>
      <c r="UG197"/>
      <c r="UH197"/>
      <c r="UI197"/>
      <c r="UJ197"/>
      <c r="UK197"/>
      <c r="UL197"/>
      <c r="UM197"/>
      <c r="UN197"/>
      <c r="UO197"/>
      <c r="UP197"/>
      <c r="UQ197"/>
      <c r="UR197"/>
      <c r="US197"/>
      <c r="UT197"/>
      <c r="UU197"/>
      <c r="UV197"/>
      <c r="UW197"/>
      <c r="UX197"/>
      <c r="UY197"/>
      <c r="UZ197"/>
      <c r="VA197"/>
      <c r="VB197"/>
      <c r="VC197"/>
      <c r="VD197"/>
      <c r="VE197"/>
      <c r="VF197"/>
      <c r="VG197"/>
      <c r="VH197"/>
      <c r="VI197"/>
      <c r="VJ197"/>
      <c r="VK197"/>
      <c r="VL197"/>
      <c r="VM197"/>
      <c r="VN197"/>
      <c r="VO197"/>
      <c r="VP197"/>
      <c r="VQ197"/>
      <c r="VR197"/>
      <c r="VS197"/>
      <c r="VT197"/>
      <c r="VU197"/>
      <c r="VV197"/>
      <c r="VW197"/>
      <c r="VX197"/>
      <c r="VY197"/>
      <c r="VZ197"/>
      <c r="WA197"/>
      <c r="WB197"/>
      <c r="WC197"/>
      <c r="WD197"/>
      <c r="WE197"/>
      <c r="WF197"/>
      <c r="WG197"/>
      <c r="WH197"/>
      <c r="WI197"/>
      <c r="WJ197"/>
      <c r="WK197"/>
      <c r="WL197"/>
      <c r="WM197"/>
      <c r="WN197"/>
      <c r="WO197"/>
      <c r="WP197"/>
      <c r="WQ197"/>
      <c r="WR197"/>
      <c r="WS197"/>
      <c r="WT197"/>
      <c r="WU197"/>
      <c r="WV197"/>
      <c r="WW197"/>
      <c r="WX197"/>
      <c r="WY197"/>
      <c r="WZ197"/>
      <c r="XA197"/>
      <c r="XB197"/>
      <c r="XC197"/>
      <c r="XD197"/>
      <c r="XE197"/>
      <c r="XF197"/>
      <c r="XG197"/>
      <c r="XH197"/>
      <c r="XI197"/>
      <c r="XJ197"/>
      <c r="XK197"/>
      <c r="XL197"/>
      <c r="XM197"/>
      <c r="XN197"/>
      <c r="XO197"/>
      <c r="XP197"/>
      <c r="XQ197"/>
      <c r="XR197"/>
      <c r="XS197"/>
      <c r="XT197"/>
      <c r="XU197"/>
      <c r="XV197"/>
      <c r="XW197"/>
      <c r="XX197"/>
      <c r="XY197"/>
      <c r="XZ197"/>
      <c r="YA197"/>
      <c r="YB197"/>
      <c r="YC197"/>
      <c r="YD197"/>
      <c r="YE197"/>
      <c r="YF197"/>
      <c r="YG197"/>
      <c r="YH197"/>
      <c r="YI197"/>
      <c r="YJ197"/>
      <c r="YK197"/>
      <c r="YL197"/>
      <c r="YM197"/>
      <c r="YN197"/>
      <c r="YO197"/>
      <c r="YP197"/>
      <c r="YQ197"/>
      <c r="YR197"/>
      <c r="YS197"/>
      <c r="YT197"/>
      <c r="YU197"/>
      <c r="YV197"/>
      <c r="YW197"/>
      <c r="YX197"/>
      <c r="YY197"/>
      <c r="YZ197"/>
      <c r="ZA197"/>
      <c r="ZB197"/>
      <c r="ZC197"/>
      <c r="ZD197"/>
      <c r="ZE197"/>
      <c r="ZF197"/>
      <c r="ZG197"/>
      <c r="ZH197"/>
      <c r="ZI197"/>
      <c r="ZJ197"/>
      <c r="ZK197"/>
      <c r="ZL197"/>
      <c r="ZM197"/>
      <c r="ZN197"/>
      <c r="ZO197"/>
      <c r="ZP197"/>
      <c r="ZQ197"/>
      <c r="ZR197"/>
      <c r="ZS197"/>
      <c r="ZT197"/>
      <c r="ZU197"/>
      <c r="ZV197"/>
      <c r="ZW197"/>
      <c r="ZX197"/>
      <c r="ZY197"/>
      <c r="ZZ197"/>
      <c r="AAA197"/>
      <c r="AAB197"/>
      <c r="AAC197"/>
      <c r="AAD197"/>
      <c r="AAE197"/>
      <c r="AAF197"/>
      <c r="AAG197"/>
      <c r="AAH197"/>
      <c r="AAI197"/>
      <c r="AAJ197"/>
      <c r="AAK197"/>
      <c r="AAL197"/>
      <c r="AAM197"/>
      <c r="AAN197"/>
      <c r="AAO197"/>
      <c r="AAP197"/>
      <c r="AAQ197"/>
      <c r="AAR197"/>
      <c r="AAS197"/>
      <c r="AAT197"/>
      <c r="AAU197"/>
      <c r="AAV197"/>
      <c r="AAW197"/>
      <c r="AAX197"/>
      <c r="AAY197"/>
      <c r="AAZ197"/>
      <c r="ABA197"/>
      <c r="ABB197"/>
      <c r="ABC197"/>
      <c r="ABD197"/>
      <c r="ABE197"/>
      <c r="ABF197"/>
      <c r="ABG197"/>
      <c r="ABH197"/>
      <c r="ABI197"/>
      <c r="ABJ197"/>
      <c r="ABK197"/>
      <c r="ABL197"/>
      <c r="ABM197"/>
      <c r="ABN197"/>
      <c r="ABO197"/>
      <c r="ABP197"/>
      <c r="ABQ197"/>
      <c r="ABR197"/>
      <c r="ABS197"/>
      <c r="ABT197"/>
      <c r="ABU197"/>
      <c r="ABV197"/>
      <c r="ABW197"/>
      <c r="ABX197"/>
      <c r="ABY197"/>
      <c r="ABZ197"/>
      <c r="ACA197"/>
      <c r="ACB197"/>
      <c r="ACC197"/>
      <c r="ACD197"/>
      <c r="ACE197"/>
      <c r="ACF197"/>
      <c r="ACG197"/>
      <c r="ACH197"/>
      <c r="ACI197"/>
      <c r="ACJ197"/>
      <c r="ACK197"/>
      <c r="ACL197"/>
      <c r="ACM197"/>
      <c r="ACN197"/>
      <c r="ACO197"/>
      <c r="ACP197"/>
      <c r="ACQ197"/>
      <c r="ACR197"/>
      <c r="ACS197"/>
      <c r="ACT197"/>
      <c r="ACU197"/>
      <c r="ACV197"/>
      <c r="ACW197"/>
      <c r="ACX197"/>
      <c r="ACY197"/>
      <c r="ACZ197"/>
      <c r="ADA197"/>
      <c r="ADB197"/>
      <c r="ADC197"/>
      <c r="ADD197"/>
      <c r="ADE197"/>
      <c r="ADF197"/>
      <c r="ADG197"/>
      <c r="ADH197"/>
      <c r="ADI197"/>
      <c r="ADJ197"/>
      <c r="ADK197"/>
      <c r="ADL197"/>
      <c r="ADM197"/>
      <c r="ADN197"/>
      <c r="ADO197"/>
      <c r="ADP197"/>
      <c r="ADQ197"/>
      <c r="ADR197"/>
      <c r="ADS197"/>
      <c r="ADT197"/>
      <c r="ADU197"/>
      <c r="ADV197"/>
      <c r="ADW197"/>
      <c r="ADX197"/>
      <c r="ADY197"/>
      <c r="ADZ197"/>
      <c r="AEA197"/>
      <c r="AEB197"/>
      <c r="AEC197"/>
      <c r="AED197"/>
      <c r="AEE197"/>
      <c r="AEF197"/>
      <c r="AEG197"/>
      <c r="AEH197"/>
      <c r="AEI197"/>
      <c r="AEJ197"/>
      <c r="AEK197"/>
      <c r="AEL197"/>
      <c r="AEM197"/>
      <c r="AEN197"/>
      <c r="AEO197"/>
      <c r="AEP197"/>
      <c r="AEQ197"/>
      <c r="AER197"/>
      <c r="AES197"/>
      <c r="AET197"/>
      <c r="AEU197"/>
      <c r="AEV197"/>
      <c r="AEW197"/>
      <c r="AEX197"/>
      <c r="AEY197"/>
      <c r="AEZ197"/>
      <c r="AFA197"/>
      <c r="AFB197"/>
      <c r="AFC197"/>
      <c r="AFD197"/>
      <c r="AFE197"/>
      <c r="AFF197"/>
      <c r="AFG197"/>
      <c r="AFH197"/>
      <c r="AFI197"/>
      <c r="AFJ197"/>
      <c r="AFK197"/>
      <c r="AFL197"/>
      <c r="AFM197"/>
      <c r="AFN197"/>
      <c r="AFO197"/>
      <c r="AFP197"/>
      <c r="AFQ197"/>
      <c r="AFR197"/>
      <c r="AFS197"/>
      <c r="AFT197"/>
      <c r="AFU197"/>
      <c r="AFV197"/>
      <c r="AFW197"/>
      <c r="AFX197"/>
      <c r="AFY197"/>
      <c r="AFZ197"/>
      <c r="AGA197"/>
      <c r="AGB197"/>
      <c r="AGC197"/>
      <c r="AGD197"/>
      <c r="AGE197"/>
      <c r="AGF197"/>
      <c r="AGG197"/>
      <c r="AGH197"/>
      <c r="AGI197"/>
      <c r="AGJ197"/>
      <c r="AGK197"/>
      <c r="AGL197"/>
      <c r="AGM197"/>
      <c r="AGN197"/>
      <c r="AGO197"/>
      <c r="AGP197"/>
      <c r="AGQ197"/>
      <c r="AGR197"/>
      <c r="AGS197"/>
      <c r="AGT197"/>
      <c r="AGU197"/>
      <c r="AGV197"/>
      <c r="AGW197"/>
      <c r="AGX197"/>
      <c r="AGY197"/>
      <c r="AGZ197"/>
      <c r="AHA197"/>
      <c r="AHB197"/>
      <c r="AHC197"/>
      <c r="AHD197"/>
      <c r="AHE197"/>
      <c r="AHF197"/>
      <c r="AHG197"/>
      <c r="AHH197"/>
      <c r="AHI197"/>
      <c r="AHJ197"/>
      <c r="AHK197"/>
      <c r="AHL197"/>
      <c r="AHM197"/>
      <c r="AHN197"/>
      <c r="AHO197"/>
      <c r="AHP197"/>
      <c r="AHQ197"/>
      <c r="AHR197"/>
      <c r="AHS197"/>
      <c r="AHT197"/>
      <c r="AHU197"/>
      <c r="AHV197"/>
      <c r="AHW197"/>
      <c r="AHX197"/>
      <c r="AHY197"/>
      <c r="AHZ197"/>
      <c r="AIA197"/>
      <c r="AIB197"/>
      <c r="AIC197"/>
      <c r="AID197"/>
      <c r="AIE197"/>
      <c r="AIF197"/>
      <c r="AIG197"/>
      <c r="AIH197"/>
      <c r="AII197"/>
      <c r="AIJ197"/>
      <c r="AIK197"/>
      <c r="AIL197"/>
      <c r="AIM197"/>
      <c r="AIN197"/>
      <c r="AIO197"/>
      <c r="AIP197"/>
      <c r="AIQ197"/>
      <c r="AIR197"/>
      <c r="AIS197"/>
      <c r="AIT197"/>
      <c r="AIU197"/>
      <c r="AIV197"/>
      <c r="AIW197"/>
      <c r="AIX197"/>
      <c r="AIY197"/>
      <c r="AIZ197"/>
      <c r="AJA197"/>
      <c r="AJB197"/>
      <c r="AJC197"/>
      <c r="AJD197"/>
      <c r="AJE197"/>
      <c r="AJF197"/>
      <c r="AJG197"/>
      <c r="AJH197"/>
      <c r="AJI197"/>
      <c r="AJJ197"/>
      <c r="AJK197"/>
      <c r="AJL197"/>
      <c r="AJM197"/>
      <c r="AJN197"/>
      <c r="AJO197"/>
      <c r="AJP197"/>
      <c r="AJQ197"/>
      <c r="AJR197"/>
      <c r="AJS197"/>
      <c r="AJT197"/>
      <c r="AJU197"/>
      <c r="AJV197"/>
      <c r="AJW197"/>
      <c r="AJX197"/>
      <c r="AJY197"/>
      <c r="AJZ197"/>
      <c r="AKA197"/>
      <c r="AKB197"/>
      <c r="AKC197"/>
      <c r="AKD197"/>
      <c r="AKE197"/>
      <c r="AKF197"/>
      <c r="AKG197"/>
      <c r="AKH197"/>
      <c r="AKI197"/>
      <c r="AKJ197"/>
      <c r="AKK197"/>
      <c r="AKL197"/>
      <c r="AKM197"/>
      <c r="AKN197"/>
      <c r="AKO197"/>
      <c r="AKP197"/>
      <c r="AKQ197"/>
      <c r="AKR197"/>
      <c r="AKS197"/>
      <c r="AKT197"/>
      <c r="AKU197"/>
      <c r="AKV197"/>
      <c r="AKW197"/>
      <c r="AKX197"/>
      <c r="AKY197"/>
      <c r="AKZ197"/>
      <c r="ALA197"/>
      <c r="ALB197"/>
      <c r="ALC197"/>
      <c r="ALD197"/>
      <c r="ALE197"/>
      <c r="ALF197"/>
      <c r="ALG197"/>
      <c r="ALH197"/>
      <c r="ALI197"/>
      <c r="ALJ197"/>
      <c r="ALK197"/>
      <c r="ALL197"/>
      <c r="ALM197"/>
      <c r="ALN197"/>
      <c r="ALO197"/>
      <c r="ALP197"/>
      <c r="ALQ197"/>
      <c r="ALR197"/>
      <c r="ALS197"/>
      <c r="ALT197"/>
      <c r="ALU197"/>
      <c r="ALV197"/>
      <c r="ALW197"/>
      <c r="ALX197"/>
      <c r="ALY197"/>
      <c r="ALZ197"/>
      <c r="AMA197"/>
      <c r="AMB197"/>
      <c r="AMC197"/>
      <c r="AMD197"/>
      <c r="AME197"/>
      <c r="AMF197"/>
      <c r="AMG197"/>
      <c r="AMH197"/>
      <c r="AMI197"/>
      <c r="AMJ197"/>
    </row>
    <row r="198" spans="1:1024" s="4" customFormat="1" ht="17" customHeight="1">
      <c r="A198" s="19" t="s">
        <v>1160</v>
      </c>
      <c r="B198" s="3">
        <f t="shared" si="5"/>
        <v>122</v>
      </c>
      <c r="C198" s="3">
        <f>SUM(0)</f>
        <v>0</v>
      </c>
      <c r="D198" s="3">
        <v>0</v>
      </c>
      <c r="E198" s="3">
        <v>0</v>
      </c>
      <c r="M198" s="4">
        <v>51</v>
      </c>
      <c r="N198" s="4">
        <v>40</v>
      </c>
      <c r="O198" s="4">
        <v>31</v>
      </c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  <c r="RR198"/>
      <c r="RS198"/>
      <c r="RT198"/>
      <c r="RU198"/>
      <c r="RV198"/>
      <c r="RW198"/>
      <c r="RX198"/>
      <c r="RY198"/>
      <c r="RZ198"/>
      <c r="SA198"/>
      <c r="SB198"/>
      <c r="SC198"/>
      <c r="SD198"/>
      <c r="SE198"/>
      <c r="SF198"/>
      <c r="SG198"/>
      <c r="SH198"/>
      <c r="SI198"/>
      <c r="SJ198"/>
      <c r="SK198"/>
      <c r="SL198"/>
      <c r="SM198"/>
      <c r="SN198"/>
      <c r="SO198"/>
      <c r="SP198"/>
      <c r="SQ198"/>
      <c r="SR198"/>
      <c r="SS198"/>
      <c r="ST198"/>
      <c r="SU198"/>
      <c r="SV198"/>
      <c r="SW198"/>
      <c r="SX198"/>
      <c r="SY198"/>
      <c r="SZ198"/>
      <c r="TA198"/>
      <c r="TB198"/>
      <c r="TC198"/>
      <c r="TD198"/>
      <c r="TE198"/>
      <c r="TF198"/>
      <c r="TG198"/>
      <c r="TH198"/>
      <c r="TI198"/>
      <c r="TJ198"/>
      <c r="TK198"/>
      <c r="TL198"/>
      <c r="TM198"/>
      <c r="TN198"/>
      <c r="TO198"/>
      <c r="TP198"/>
      <c r="TQ198"/>
      <c r="TR198"/>
      <c r="TS198"/>
      <c r="TT198"/>
      <c r="TU198"/>
      <c r="TV198"/>
      <c r="TW198"/>
      <c r="TX198"/>
      <c r="TY198"/>
      <c r="TZ198"/>
      <c r="UA198"/>
      <c r="UB198"/>
      <c r="UC198"/>
      <c r="UD198"/>
      <c r="UE198"/>
      <c r="UF198"/>
      <c r="UG198"/>
      <c r="UH198"/>
      <c r="UI198"/>
      <c r="UJ198"/>
      <c r="UK198"/>
      <c r="UL198"/>
      <c r="UM198"/>
      <c r="UN198"/>
      <c r="UO198"/>
      <c r="UP198"/>
      <c r="UQ198"/>
      <c r="UR198"/>
      <c r="US198"/>
      <c r="UT198"/>
      <c r="UU198"/>
      <c r="UV198"/>
      <c r="UW198"/>
      <c r="UX198"/>
      <c r="UY198"/>
      <c r="UZ198"/>
      <c r="VA198"/>
      <c r="VB198"/>
      <c r="VC198"/>
      <c r="VD198"/>
      <c r="VE198"/>
      <c r="VF198"/>
      <c r="VG198"/>
      <c r="VH198"/>
      <c r="VI198"/>
      <c r="VJ198"/>
      <c r="VK198"/>
      <c r="VL198"/>
      <c r="VM198"/>
      <c r="VN198"/>
      <c r="VO198"/>
      <c r="VP198"/>
      <c r="VQ198"/>
      <c r="VR198"/>
      <c r="VS198"/>
      <c r="VT198"/>
      <c r="VU198"/>
      <c r="VV198"/>
      <c r="VW198"/>
      <c r="VX198"/>
      <c r="VY198"/>
      <c r="VZ198"/>
      <c r="WA198"/>
      <c r="WB198"/>
      <c r="WC198"/>
      <c r="WD198"/>
      <c r="WE198"/>
      <c r="WF198"/>
      <c r="WG198"/>
      <c r="WH198"/>
      <c r="WI198"/>
      <c r="WJ198"/>
      <c r="WK198"/>
      <c r="WL198"/>
      <c r="WM198"/>
      <c r="WN198"/>
      <c r="WO198"/>
      <c r="WP198"/>
      <c r="WQ198"/>
      <c r="WR198"/>
      <c r="WS198"/>
      <c r="WT198"/>
      <c r="WU198"/>
      <c r="WV198"/>
      <c r="WW198"/>
      <c r="WX198"/>
      <c r="WY198"/>
      <c r="WZ198"/>
      <c r="XA198"/>
      <c r="XB198"/>
      <c r="XC198"/>
      <c r="XD198"/>
      <c r="XE198"/>
      <c r="XF198"/>
      <c r="XG198"/>
      <c r="XH198"/>
      <c r="XI198"/>
      <c r="XJ198"/>
      <c r="XK198"/>
      <c r="XL198"/>
      <c r="XM198"/>
      <c r="XN198"/>
      <c r="XO198"/>
      <c r="XP198"/>
      <c r="XQ198"/>
      <c r="XR198"/>
      <c r="XS198"/>
      <c r="XT198"/>
      <c r="XU198"/>
      <c r="XV198"/>
      <c r="XW198"/>
      <c r="XX198"/>
      <c r="XY198"/>
      <c r="XZ198"/>
      <c r="YA198"/>
      <c r="YB198"/>
      <c r="YC198"/>
      <c r="YD198"/>
      <c r="YE198"/>
      <c r="YF198"/>
      <c r="YG198"/>
      <c r="YH198"/>
      <c r="YI198"/>
      <c r="YJ198"/>
      <c r="YK198"/>
      <c r="YL198"/>
      <c r="YM198"/>
      <c r="YN198"/>
      <c r="YO198"/>
      <c r="YP198"/>
      <c r="YQ198"/>
      <c r="YR198"/>
      <c r="YS198"/>
      <c r="YT198"/>
      <c r="YU198"/>
      <c r="YV198"/>
      <c r="YW198"/>
      <c r="YX198"/>
      <c r="YY198"/>
      <c r="YZ198"/>
      <c r="ZA198"/>
      <c r="ZB198"/>
      <c r="ZC198"/>
      <c r="ZD198"/>
      <c r="ZE198"/>
      <c r="ZF198"/>
      <c r="ZG198"/>
      <c r="ZH198"/>
      <c r="ZI198"/>
      <c r="ZJ198"/>
      <c r="ZK198"/>
      <c r="ZL198"/>
      <c r="ZM198"/>
      <c r="ZN198"/>
      <c r="ZO198"/>
      <c r="ZP198"/>
      <c r="ZQ198"/>
      <c r="ZR198"/>
      <c r="ZS198"/>
      <c r="ZT198"/>
      <c r="ZU198"/>
      <c r="ZV198"/>
      <c r="ZW198"/>
      <c r="ZX198"/>
      <c r="ZY198"/>
      <c r="ZZ198"/>
      <c r="AAA198"/>
      <c r="AAB198"/>
      <c r="AAC198"/>
      <c r="AAD198"/>
      <c r="AAE198"/>
      <c r="AAF198"/>
      <c r="AAG198"/>
      <c r="AAH198"/>
      <c r="AAI198"/>
      <c r="AAJ198"/>
      <c r="AAK198"/>
      <c r="AAL198"/>
      <c r="AAM198"/>
      <c r="AAN198"/>
      <c r="AAO198"/>
      <c r="AAP198"/>
      <c r="AAQ198"/>
      <c r="AAR198"/>
      <c r="AAS198"/>
      <c r="AAT198"/>
      <c r="AAU198"/>
      <c r="AAV198"/>
      <c r="AAW198"/>
      <c r="AAX198"/>
      <c r="AAY198"/>
      <c r="AAZ198"/>
      <c r="ABA198"/>
      <c r="ABB198"/>
      <c r="ABC198"/>
      <c r="ABD198"/>
      <c r="ABE198"/>
      <c r="ABF198"/>
      <c r="ABG198"/>
      <c r="ABH198"/>
      <c r="ABI198"/>
      <c r="ABJ198"/>
      <c r="ABK198"/>
      <c r="ABL198"/>
      <c r="ABM198"/>
      <c r="ABN198"/>
      <c r="ABO198"/>
      <c r="ABP198"/>
      <c r="ABQ198"/>
      <c r="ABR198"/>
      <c r="ABS198"/>
      <c r="ABT198"/>
      <c r="ABU198"/>
      <c r="ABV198"/>
      <c r="ABW198"/>
      <c r="ABX198"/>
      <c r="ABY198"/>
      <c r="ABZ198"/>
      <c r="ACA198"/>
      <c r="ACB198"/>
      <c r="ACC198"/>
      <c r="ACD198"/>
      <c r="ACE198"/>
      <c r="ACF198"/>
      <c r="ACG198"/>
      <c r="ACH198"/>
      <c r="ACI198"/>
      <c r="ACJ198"/>
      <c r="ACK198"/>
      <c r="ACL198"/>
      <c r="ACM198"/>
      <c r="ACN198"/>
      <c r="ACO198"/>
      <c r="ACP198"/>
      <c r="ACQ198"/>
      <c r="ACR198"/>
      <c r="ACS198"/>
      <c r="ACT198"/>
      <c r="ACU198"/>
      <c r="ACV198"/>
      <c r="ACW198"/>
      <c r="ACX198"/>
      <c r="ACY198"/>
      <c r="ACZ198"/>
      <c r="ADA198"/>
      <c r="ADB198"/>
      <c r="ADC198"/>
      <c r="ADD198"/>
      <c r="ADE198"/>
      <c r="ADF198"/>
      <c r="ADG198"/>
      <c r="ADH198"/>
      <c r="ADI198"/>
      <c r="ADJ198"/>
      <c r="ADK198"/>
      <c r="ADL198"/>
      <c r="ADM198"/>
      <c r="ADN198"/>
      <c r="ADO198"/>
      <c r="ADP198"/>
      <c r="ADQ198"/>
      <c r="ADR198"/>
      <c r="ADS198"/>
      <c r="ADT198"/>
      <c r="ADU198"/>
      <c r="ADV198"/>
      <c r="ADW198"/>
      <c r="ADX198"/>
      <c r="ADY198"/>
      <c r="ADZ198"/>
      <c r="AEA198"/>
      <c r="AEB198"/>
      <c r="AEC198"/>
      <c r="AED198"/>
      <c r="AEE198"/>
      <c r="AEF198"/>
      <c r="AEG198"/>
      <c r="AEH198"/>
      <c r="AEI198"/>
      <c r="AEJ198"/>
      <c r="AEK198"/>
      <c r="AEL198"/>
      <c r="AEM198"/>
      <c r="AEN198"/>
      <c r="AEO198"/>
      <c r="AEP198"/>
      <c r="AEQ198"/>
      <c r="AER198"/>
      <c r="AES198"/>
      <c r="AET198"/>
      <c r="AEU198"/>
      <c r="AEV198"/>
      <c r="AEW198"/>
      <c r="AEX198"/>
      <c r="AEY198"/>
      <c r="AEZ198"/>
      <c r="AFA198"/>
      <c r="AFB198"/>
      <c r="AFC198"/>
      <c r="AFD198"/>
      <c r="AFE198"/>
      <c r="AFF198"/>
      <c r="AFG198"/>
      <c r="AFH198"/>
      <c r="AFI198"/>
      <c r="AFJ198"/>
      <c r="AFK198"/>
      <c r="AFL198"/>
      <c r="AFM198"/>
      <c r="AFN198"/>
      <c r="AFO198"/>
      <c r="AFP198"/>
      <c r="AFQ198"/>
      <c r="AFR198"/>
      <c r="AFS198"/>
      <c r="AFT198"/>
      <c r="AFU198"/>
      <c r="AFV198"/>
      <c r="AFW198"/>
      <c r="AFX198"/>
      <c r="AFY198"/>
      <c r="AFZ198"/>
      <c r="AGA198"/>
      <c r="AGB198"/>
      <c r="AGC198"/>
      <c r="AGD198"/>
      <c r="AGE198"/>
      <c r="AGF198"/>
      <c r="AGG198"/>
      <c r="AGH198"/>
      <c r="AGI198"/>
      <c r="AGJ198"/>
      <c r="AGK198"/>
      <c r="AGL198"/>
      <c r="AGM198"/>
      <c r="AGN198"/>
      <c r="AGO198"/>
      <c r="AGP198"/>
      <c r="AGQ198"/>
      <c r="AGR198"/>
      <c r="AGS198"/>
      <c r="AGT198"/>
      <c r="AGU198"/>
      <c r="AGV198"/>
      <c r="AGW198"/>
      <c r="AGX198"/>
      <c r="AGY198"/>
      <c r="AGZ198"/>
      <c r="AHA198"/>
      <c r="AHB198"/>
      <c r="AHC198"/>
      <c r="AHD198"/>
      <c r="AHE198"/>
      <c r="AHF198"/>
      <c r="AHG198"/>
      <c r="AHH198"/>
      <c r="AHI198"/>
      <c r="AHJ198"/>
      <c r="AHK198"/>
      <c r="AHL198"/>
      <c r="AHM198"/>
      <c r="AHN198"/>
      <c r="AHO198"/>
      <c r="AHP198"/>
      <c r="AHQ198"/>
      <c r="AHR198"/>
      <c r="AHS198"/>
      <c r="AHT198"/>
      <c r="AHU198"/>
      <c r="AHV198"/>
      <c r="AHW198"/>
      <c r="AHX198"/>
      <c r="AHY198"/>
      <c r="AHZ198"/>
      <c r="AIA198"/>
      <c r="AIB198"/>
      <c r="AIC198"/>
      <c r="AID198"/>
      <c r="AIE198"/>
      <c r="AIF198"/>
      <c r="AIG198"/>
      <c r="AIH198"/>
      <c r="AII198"/>
      <c r="AIJ198"/>
      <c r="AIK198"/>
      <c r="AIL198"/>
      <c r="AIM198"/>
      <c r="AIN198"/>
      <c r="AIO198"/>
      <c r="AIP198"/>
      <c r="AIQ198"/>
      <c r="AIR198"/>
      <c r="AIS198"/>
      <c r="AIT198"/>
      <c r="AIU198"/>
      <c r="AIV198"/>
      <c r="AIW198"/>
      <c r="AIX198"/>
      <c r="AIY198"/>
      <c r="AIZ198"/>
      <c r="AJA198"/>
      <c r="AJB198"/>
      <c r="AJC198"/>
      <c r="AJD198"/>
      <c r="AJE198"/>
      <c r="AJF198"/>
      <c r="AJG198"/>
      <c r="AJH198"/>
      <c r="AJI198"/>
      <c r="AJJ198"/>
      <c r="AJK198"/>
      <c r="AJL198"/>
      <c r="AJM198"/>
      <c r="AJN198"/>
      <c r="AJO198"/>
      <c r="AJP198"/>
      <c r="AJQ198"/>
      <c r="AJR198"/>
      <c r="AJS198"/>
      <c r="AJT198"/>
      <c r="AJU198"/>
      <c r="AJV198"/>
      <c r="AJW198"/>
      <c r="AJX198"/>
      <c r="AJY198"/>
      <c r="AJZ198"/>
      <c r="AKA198"/>
      <c r="AKB198"/>
      <c r="AKC198"/>
      <c r="AKD198"/>
      <c r="AKE198"/>
      <c r="AKF198"/>
      <c r="AKG198"/>
      <c r="AKH198"/>
      <c r="AKI198"/>
      <c r="AKJ198"/>
      <c r="AKK198"/>
      <c r="AKL198"/>
      <c r="AKM198"/>
      <c r="AKN198"/>
      <c r="AKO198"/>
      <c r="AKP198"/>
      <c r="AKQ198"/>
      <c r="AKR198"/>
      <c r="AKS198"/>
      <c r="AKT198"/>
      <c r="AKU198"/>
      <c r="AKV198"/>
      <c r="AKW198"/>
      <c r="AKX198"/>
      <c r="AKY198"/>
      <c r="AKZ198"/>
      <c r="ALA198"/>
      <c r="ALB198"/>
      <c r="ALC198"/>
      <c r="ALD198"/>
      <c r="ALE198"/>
      <c r="ALF198"/>
      <c r="ALG198"/>
      <c r="ALH198"/>
      <c r="ALI198"/>
      <c r="ALJ198"/>
      <c r="ALK198"/>
      <c r="ALL198"/>
      <c r="ALM198"/>
      <c r="ALN198"/>
      <c r="ALO198"/>
      <c r="ALP198"/>
      <c r="ALQ198"/>
      <c r="ALR198"/>
      <c r="ALS198"/>
      <c r="ALT198"/>
      <c r="ALU198"/>
      <c r="ALV198"/>
      <c r="ALW198"/>
      <c r="ALX198"/>
      <c r="ALY198"/>
      <c r="ALZ198"/>
      <c r="AMA198"/>
      <c r="AMB198"/>
      <c r="AMC198"/>
      <c r="AMD198"/>
      <c r="AME198"/>
      <c r="AMF198"/>
      <c r="AMG198"/>
      <c r="AMH198"/>
      <c r="AMI198"/>
      <c r="AMJ198"/>
    </row>
    <row r="199" spans="1:1024" s="4" customFormat="1" ht="17" customHeight="1">
      <c r="A199" s="19" t="s">
        <v>1339</v>
      </c>
      <c r="B199" s="3">
        <f t="shared" si="5"/>
        <v>121.19999999999999</v>
      </c>
      <c r="C199" s="3">
        <f>SUM(31.6+36+53.6)</f>
        <v>121.19999999999999</v>
      </c>
      <c r="D199" s="3"/>
      <c r="E199" s="3">
        <v>0</v>
      </c>
      <c r="G199" s="3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  <c r="LM199"/>
      <c r="LN199"/>
      <c r="LO199"/>
      <c r="LP199"/>
      <c r="LQ199"/>
      <c r="LR199"/>
      <c r="LS199"/>
      <c r="LT199"/>
      <c r="LU199"/>
      <c r="LV199"/>
      <c r="LW199"/>
      <c r="LX199"/>
      <c r="LY199"/>
      <c r="LZ199"/>
      <c r="MA199"/>
      <c r="MB199"/>
      <c r="MC199"/>
      <c r="MD199"/>
      <c r="ME199"/>
      <c r="MF199"/>
      <c r="MG199"/>
      <c r="MH199"/>
      <c r="MI199"/>
      <c r="MJ199"/>
      <c r="MK199"/>
      <c r="ML199"/>
      <c r="MM199"/>
      <c r="MN199"/>
      <c r="MO199"/>
      <c r="MP199"/>
      <c r="MQ199"/>
      <c r="MR199"/>
      <c r="MS199"/>
      <c r="MT199"/>
      <c r="MU199"/>
      <c r="MV199"/>
      <c r="MW199"/>
      <c r="MX199"/>
      <c r="MY199"/>
      <c r="MZ199"/>
      <c r="NA199"/>
      <c r="NB199"/>
      <c r="NC199"/>
      <c r="ND199"/>
      <c r="NE199"/>
      <c r="NF199"/>
      <c r="NG199"/>
      <c r="NH199"/>
      <c r="NI199"/>
      <c r="NJ199"/>
      <c r="NK199"/>
      <c r="NL199"/>
      <c r="NM199"/>
      <c r="NN199"/>
      <c r="NO199"/>
      <c r="NP199"/>
      <c r="NQ199"/>
      <c r="NR199"/>
      <c r="NS199"/>
      <c r="NT199"/>
      <c r="NU199"/>
      <c r="NV199"/>
      <c r="NW199"/>
      <c r="NX199"/>
      <c r="NY199"/>
      <c r="NZ199"/>
      <c r="OA199"/>
      <c r="OB199"/>
      <c r="OC199"/>
      <c r="OD199"/>
      <c r="OE199"/>
      <c r="OF199"/>
      <c r="OG199"/>
      <c r="OH199"/>
      <c r="OI199"/>
      <c r="OJ199"/>
      <c r="OK199"/>
      <c r="OL199"/>
      <c r="OM199"/>
      <c r="ON199"/>
      <c r="OO199"/>
      <c r="OP199"/>
      <c r="OQ199"/>
      <c r="OR199"/>
      <c r="OS199"/>
      <c r="OT199"/>
      <c r="OU199"/>
      <c r="OV199"/>
      <c r="OW199"/>
      <c r="OX199"/>
      <c r="OY199"/>
      <c r="OZ199"/>
      <c r="PA199"/>
      <c r="PB199"/>
      <c r="PC199"/>
      <c r="PD199"/>
      <c r="PE199"/>
      <c r="PF199"/>
      <c r="PG199"/>
      <c r="PH199"/>
      <c r="PI199"/>
      <c r="PJ199"/>
      <c r="PK199"/>
      <c r="PL199"/>
      <c r="PM199"/>
      <c r="PN199"/>
      <c r="PO199"/>
      <c r="PP199"/>
      <c r="PQ199"/>
      <c r="PR199"/>
      <c r="PS199"/>
      <c r="PT199"/>
      <c r="PU199"/>
      <c r="PV199"/>
      <c r="PW199"/>
      <c r="PX199"/>
      <c r="PY199"/>
      <c r="PZ199"/>
      <c r="QA199"/>
      <c r="QB199"/>
      <c r="QC199"/>
      <c r="QD199"/>
      <c r="QE199"/>
      <c r="QF199"/>
      <c r="QG199"/>
      <c r="QH199"/>
      <c r="QI199"/>
      <c r="QJ199"/>
      <c r="QK199"/>
      <c r="QL199"/>
      <c r="QM199"/>
      <c r="QN199"/>
      <c r="QO199"/>
      <c r="QP199"/>
      <c r="QQ199"/>
      <c r="QR199"/>
      <c r="QS199"/>
      <c r="QT199"/>
      <c r="QU199"/>
      <c r="QV199"/>
      <c r="QW199"/>
      <c r="QX199"/>
      <c r="QY199"/>
      <c r="QZ199"/>
      <c r="RA199"/>
      <c r="RB199"/>
      <c r="RC199"/>
      <c r="RD199"/>
      <c r="RE199"/>
      <c r="RF199"/>
      <c r="RG199"/>
      <c r="RH199"/>
      <c r="RI199"/>
      <c r="RJ199"/>
      <c r="RK199"/>
      <c r="RL199"/>
      <c r="RM199"/>
      <c r="RN199"/>
      <c r="RO199"/>
      <c r="RP199"/>
      <c r="RQ199"/>
      <c r="RR199"/>
      <c r="RS199"/>
      <c r="RT199"/>
      <c r="RU199"/>
      <c r="RV199"/>
      <c r="RW199"/>
      <c r="RX199"/>
      <c r="RY199"/>
      <c r="RZ199"/>
      <c r="SA199"/>
      <c r="SB199"/>
      <c r="SC199"/>
      <c r="SD199"/>
      <c r="SE199"/>
      <c r="SF199"/>
      <c r="SG199"/>
      <c r="SH199"/>
      <c r="SI199"/>
      <c r="SJ199"/>
      <c r="SK199"/>
      <c r="SL199"/>
      <c r="SM199"/>
      <c r="SN199"/>
      <c r="SO199"/>
      <c r="SP199"/>
      <c r="SQ199"/>
      <c r="SR199"/>
      <c r="SS199"/>
      <c r="ST199"/>
      <c r="SU199"/>
      <c r="SV199"/>
      <c r="SW199"/>
      <c r="SX199"/>
      <c r="SY199"/>
      <c r="SZ199"/>
      <c r="TA199"/>
      <c r="TB199"/>
      <c r="TC199"/>
      <c r="TD199"/>
      <c r="TE199"/>
      <c r="TF199"/>
      <c r="TG199"/>
      <c r="TH199"/>
      <c r="TI199"/>
      <c r="TJ199"/>
      <c r="TK199"/>
      <c r="TL199"/>
      <c r="TM199"/>
      <c r="TN199"/>
      <c r="TO199"/>
      <c r="TP199"/>
      <c r="TQ199"/>
      <c r="TR199"/>
      <c r="TS199"/>
      <c r="TT199"/>
      <c r="TU199"/>
      <c r="TV199"/>
      <c r="TW199"/>
      <c r="TX199"/>
      <c r="TY199"/>
      <c r="TZ199"/>
      <c r="UA199"/>
      <c r="UB199"/>
      <c r="UC199"/>
      <c r="UD199"/>
      <c r="UE199"/>
      <c r="UF199"/>
      <c r="UG199"/>
      <c r="UH199"/>
      <c r="UI199"/>
      <c r="UJ199"/>
      <c r="UK199"/>
      <c r="UL199"/>
      <c r="UM199"/>
      <c r="UN199"/>
      <c r="UO199"/>
      <c r="UP199"/>
      <c r="UQ199"/>
      <c r="UR199"/>
      <c r="US199"/>
      <c r="UT199"/>
      <c r="UU199"/>
      <c r="UV199"/>
      <c r="UW199"/>
      <c r="UX199"/>
      <c r="UY199"/>
      <c r="UZ199"/>
      <c r="VA199"/>
      <c r="VB199"/>
      <c r="VC199"/>
      <c r="VD199"/>
      <c r="VE199"/>
      <c r="VF199"/>
      <c r="VG199"/>
      <c r="VH199"/>
      <c r="VI199"/>
      <c r="VJ199"/>
      <c r="VK199"/>
      <c r="VL199"/>
      <c r="VM199"/>
      <c r="VN199"/>
      <c r="VO199"/>
      <c r="VP199"/>
      <c r="VQ199"/>
      <c r="VR199"/>
      <c r="VS199"/>
      <c r="VT199"/>
      <c r="VU199"/>
      <c r="VV199"/>
      <c r="VW199"/>
      <c r="VX199"/>
      <c r="VY199"/>
      <c r="VZ199"/>
      <c r="WA199"/>
      <c r="WB199"/>
      <c r="WC199"/>
      <c r="WD199"/>
      <c r="WE199"/>
      <c r="WF199"/>
      <c r="WG199"/>
      <c r="WH199"/>
      <c r="WI199"/>
      <c r="WJ199"/>
      <c r="WK199"/>
      <c r="WL199"/>
      <c r="WM199"/>
      <c r="WN199"/>
      <c r="WO199"/>
      <c r="WP199"/>
      <c r="WQ199"/>
      <c r="WR199"/>
      <c r="WS199"/>
      <c r="WT199"/>
      <c r="WU199"/>
      <c r="WV199"/>
      <c r="WW199"/>
      <c r="WX199"/>
      <c r="WY199"/>
      <c r="WZ199"/>
      <c r="XA199"/>
      <c r="XB199"/>
      <c r="XC199"/>
      <c r="XD199"/>
      <c r="XE199"/>
      <c r="XF199"/>
      <c r="XG199"/>
      <c r="XH199"/>
      <c r="XI199"/>
      <c r="XJ199"/>
      <c r="XK199"/>
      <c r="XL199"/>
      <c r="XM199"/>
      <c r="XN199"/>
      <c r="XO199"/>
      <c r="XP199"/>
      <c r="XQ199"/>
      <c r="XR199"/>
      <c r="XS199"/>
      <c r="XT199"/>
      <c r="XU199"/>
      <c r="XV199"/>
      <c r="XW199"/>
      <c r="XX199"/>
      <c r="XY199"/>
      <c r="XZ199"/>
      <c r="YA199"/>
      <c r="YB199"/>
      <c r="YC199"/>
      <c r="YD199"/>
      <c r="YE199"/>
      <c r="YF199"/>
      <c r="YG199"/>
      <c r="YH199"/>
      <c r="YI199"/>
      <c r="YJ199"/>
      <c r="YK199"/>
      <c r="YL199"/>
      <c r="YM199"/>
      <c r="YN199"/>
      <c r="YO199"/>
      <c r="YP199"/>
      <c r="YQ199"/>
      <c r="YR199"/>
      <c r="YS199"/>
      <c r="YT199"/>
      <c r="YU199"/>
      <c r="YV199"/>
      <c r="YW199"/>
      <c r="YX199"/>
      <c r="YY199"/>
      <c r="YZ199"/>
      <c r="ZA199"/>
      <c r="ZB199"/>
      <c r="ZC199"/>
      <c r="ZD199"/>
      <c r="ZE199"/>
      <c r="ZF199"/>
      <c r="ZG199"/>
      <c r="ZH199"/>
      <c r="ZI199"/>
      <c r="ZJ199"/>
      <c r="ZK199"/>
      <c r="ZL199"/>
      <c r="ZM199"/>
      <c r="ZN199"/>
      <c r="ZO199"/>
      <c r="ZP199"/>
      <c r="ZQ199"/>
      <c r="ZR199"/>
      <c r="ZS199"/>
      <c r="ZT199"/>
      <c r="ZU199"/>
      <c r="ZV199"/>
      <c r="ZW199"/>
      <c r="ZX199"/>
      <c r="ZY199"/>
      <c r="ZZ199"/>
      <c r="AAA199"/>
      <c r="AAB199"/>
      <c r="AAC199"/>
      <c r="AAD199"/>
      <c r="AAE199"/>
      <c r="AAF199"/>
      <c r="AAG199"/>
      <c r="AAH199"/>
      <c r="AAI199"/>
      <c r="AAJ199"/>
      <c r="AAK199"/>
      <c r="AAL199"/>
      <c r="AAM199"/>
      <c r="AAN199"/>
      <c r="AAO199"/>
      <c r="AAP199"/>
      <c r="AAQ199"/>
      <c r="AAR199"/>
      <c r="AAS199"/>
      <c r="AAT199"/>
      <c r="AAU199"/>
      <c r="AAV199"/>
      <c r="AAW199"/>
      <c r="AAX199"/>
      <c r="AAY199"/>
      <c r="AAZ199"/>
      <c r="ABA199"/>
      <c r="ABB199"/>
      <c r="ABC199"/>
      <c r="ABD199"/>
      <c r="ABE199"/>
      <c r="ABF199"/>
      <c r="ABG199"/>
      <c r="ABH199"/>
      <c r="ABI199"/>
      <c r="ABJ199"/>
      <c r="ABK199"/>
      <c r="ABL199"/>
      <c r="ABM199"/>
      <c r="ABN199"/>
      <c r="ABO199"/>
      <c r="ABP199"/>
      <c r="ABQ199"/>
      <c r="ABR199"/>
      <c r="ABS199"/>
      <c r="ABT199"/>
      <c r="ABU199"/>
      <c r="ABV199"/>
      <c r="ABW199"/>
      <c r="ABX199"/>
      <c r="ABY199"/>
      <c r="ABZ199"/>
      <c r="ACA199"/>
      <c r="ACB199"/>
      <c r="ACC199"/>
      <c r="ACD199"/>
      <c r="ACE199"/>
      <c r="ACF199"/>
      <c r="ACG199"/>
      <c r="ACH199"/>
      <c r="ACI199"/>
      <c r="ACJ199"/>
      <c r="ACK199"/>
      <c r="ACL199"/>
      <c r="ACM199"/>
      <c r="ACN199"/>
      <c r="ACO199"/>
      <c r="ACP199"/>
      <c r="ACQ199"/>
      <c r="ACR199"/>
      <c r="ACS199"/>
      <c r="ACT199"/>
      <c r="ACU199"/>
      <c r="ACV199"/>
      <c r="ACW199"/>
      <c r="ACX199"/>
      <c r="ACY199"/>
      <c r="ACZ199"/>
      <c r="ADA199"/>
      <c r="ADB199"/>
      <c r="ADC199"/>
      <c r="ADD199"/>
      <c r="ADE199"/>
      <c r="ADF199"/>
      <c r="ADG199"/>
      <c r="ADH199"/>
      <c r="ADI199"/>
      <c r="ADJ199"/>
      <c r="ADK199"/>
      <c r="ADL199"/>
      <c r="ADM199"/>
      <c r="ADN199"/>
      <c r="ADO199"/>
      <c r="ADP199"/>
      <c r="ADQ199"/>
      <c r="ADR199"/>
      <c r="ADS199"/>
      <c r="ADT199"/>
      <c r="ADU199"/>
      <c r="ADV199"/>
      <c r="ADW199"/>
      <c r="ADX199"/>
      <c r="ADY199"/>
      <c r="ADZ199"/>
      <c r="AEA199"/>
      <c r="AEB199"/>
      <c r="AEC199"/>
      <c r="AED199"/>
      <c r="AEE199"/>
      <c r="AEF199"/>
      <c r="AEG199"/>
      <c r="AEH199"/>
      <c r="AEI199"/>
      <c r="AEJ199"/>
      <c r="AEK199"/>
      <c r="AEL199"/>
      <c r="AEM199"/>
      <c r="AEN199"/>
      <c r="AEO199"/>
      <c r="AEP199"/>
      <c r="AEQ199"/>
      <c r="AER199"/>
      <c r="AES199"/>
      <c r="AET199"/>
      <c r="AEU199"/>
      <c r="AEV199"/>
      <c r="AEW199"/>
      <c r="AEX199"/>
      <c r="AEY199"/>
      <c r="AEZ199"/>
      <c r="AFA199"/>
      <c r="AFB199"/>
      <c r="AFC199"/>
      <c r="AFD199"/>
      <c r="AFE199"/>
      <c r="AFF199"/>
      <c r="AFG199"/>
      <c r="AFH199"/>
      <c r="AFI199"/>
      <c r="AFJ199"/>
      <c r="AFK199"/>
      <c r="AFL199"/>
      <c r="AFM199"/>
      <c r="AFN199"/>
      <c r="AFO199"/>
      <c r="AFP199"/>
      <c r="AFQ199"/>
      <c r="AFR199"/>
      <c r="AFS199"/>
      <c r="AFT199"/>
      <c r="AFU199"/>
      <c r="AFV199"/>
      <c r="AFW199"/>
      <c r="AFX199"/>
      <c r="AFY199"/>
      <c r="AFZ199"/>
      <c r="AGA199"/>
      <c r="AGB199"/>
      <c r="AGC199"/>
      <c r="AGD199"/>
      <c r="AGE199"/>
      <c r="AGF199"/>
      <c r="AGG199"/>
      <c r="AGH199"/>
      <c r="AGI199"/>
      <c r="AGJ199"/>
      <c r="AGK199"/>
      <c r="AGL199"/>
      <c r="AGM199"/>
      <c r="AGN199"/>
      <c r="AGO199"/>
      <c r="AGP199"/>
      <c r="AGQ199"/>
      <c r="AGR199"/>
      <c r="AGS199"/>
      <c r="AGT199"/>
      <c r="AGU199"/>
      <c r="AGV199"/>
      <c r="AGW199"/>
      <c r="AGX199"/>
      <c r="AGY199"/>
      <c r="AGZ199"/>
      <c r="AHA199"/>
      <c r="AHB199"/>
      <c r="AHC199"/>
      <c r="AHD199"/>
      <c r="AHE199"/>
      <c r="AHF199"/>
      <c r="AHG199"/>
      <c r="AHH199"/>
      <c r="AHI199"/>
      <c r="AHJ199"/>
      <c r="AHK199"/>
      <c r="AHL199"/>
      <c r="AHM199"/>
      <c r="AHN199"/>
      <c r="AHO199"/>
      <c r="AHP199"/>
      <c r="AHQ199"/>
      <c r="AHR199"/>
      <c r="AHS199"/>
      <c r="AHT199"/>
      <c r="AHU199"/>
      <c r="AHV199"/>
      <c r="AHW199"/>
      <c r="AHX199"/>
      <c r="AHY199"/>
      <c r="AHZ199"/>
      <c r="AIA199"/>
      <c r="AIB199"/>
      <c r="AIC199"/>
      <c r="AID199"/>
      <c r="AIE199"/>
      <c r="AIF199"/>
      <c r="AIG199"/>
      <c r="AIH199"/>
      <c r="AII199"/>
      <c r="AIJ199"/>
      <c r="AIK199"/>
      <c r="AIL199"/>
      <c r="AIM199"/>
      <c r="AIN199"/>
      <c r="AIO199"/>
      <c r="AIP199"/>
      <c r="AIQ199"/>
      <c r="AIR199"/>
      <c r="AIS199"/>
      <c r="AIT199"/>
      <c r="AIU199"/>
      <c r="AIV199"/>
      <c r="AIW199"/>
      <c r="AIX199"/>
      <c r="AIY199"/>
      <c r="AIZ199"/>
      <c r="AJA199"/>
      <c r="AJB199"/>
      <c r="AJC199"/>
      <c r="AJD199"/>
      <c r="AJE199"/>
      <c r="AJF199"/>
      <c r="AJG199"/>
      <c r="AJH199"/>
      <c r="AJI199"/>
      <c r="AJJ199"/>
      <c r="AJK199"/>
      <c r="AJL199"/>
      <c r="AJM199"/>
      <c r="AJN199"/>
      <c r="AJO199"/>
      <c r="AJP199"/>
      <c r="AJQ199"/>
      <c r="AJR199"/>
      <c r="AJS199"/>
      <c r="AJT199"/>
      <c r="AJU199"/>
      <c r="AJV199"/>
      <c r="AJW199"/>
      <c r="AJX199"/>
      <c r="AJY199"/>
      <c r="AJZ199"/>
      <c r="AKA199"/>
      <c r="AKB199"/>
      <c r="AKC199"/>
      <c r="AKD199"/>
      <c r="AKE199"/>
      <c r="AKF199"/>
      <c r="AKG199"/>
      <c r="AKH199"/>
      <c r="AKI199"/>
      <c r="AKJ199"/>
      <c r="AKK199"/>
      <c r="AKL199"/>
      <c r="AKM199"/>
      <c r="AKN199"/>
      <c r="AKO199"/>
      <c r="AKP199"/>
      <c r="AKQ199"/>
      <c r="AKR199"/>
      <c r="AKS199"/>
      <c r="AKT199"/>
      <c r="AKU199"/>
      <c r="AKV199"/>
      <c r="AKW199"/>
      <c r="AKX199"/>
      <c r="AKY199"/>
      <c r="AKZ199"/>
      <c r="ALA199"/>
      <c r="ALB199"/>
      <c r="ALC199"/>
      <c r="ALD199"/>
      <c r="ALE199"/>
      <c r="ALF199"/>
      <c r="ALG199"/>
      <c r="ALH199"/>
      <c r="ALI199"/>
      <c r="ALJ199"/>
      <c r="ALK199"/>
      <c r="ALL199"/>
      <c r="ALM199"/>
      <c r="ALN199"/>
      <c r="ALO199"/>
      <c r="ALP199"/>
      <c r="ALQ199"/>
      <c r="ALR199"/>
      <c r="ALS199"/>
      <c r="ALT199"/>
      <c r="ALU199"/>
      <c r="ALV199"/>
      <c r="ALW199"/>
      <c r="ALX199"/>
      <c r="ALY199"/>
      <c r="ALZ199"/>
      <c r="AMA199"/>
      <c r="AMB199"/>
      <c r="AMC199"/>
      <c r="AMD199"/>
      <c r="AME199"/>
      <c r="AMF199"/>
      <c r="AMG199"/>
      <c r="AMH199"/>
      <c r="AMI199"/>
      <c r="AMJ199"/>
    </row>
    <row r="200" spans="1:1024" ht="17" customHeight="1">
      <c r="A200" s="19" t="s">
        <v>1161</v>
      </c>
      <c r="B200" s="3">
        <f t="shared" si="5"/>
        <v>121</v>
      </c>
      <c r="C200" s="3">
        <f>SUM(0)</f>
        <v>0</v>
      </c>
      <c r="D200" s="3">
        <v>0</v>
      </c>
      <c r="E200" s="3">
        <v>0</v>
      </c>
      <c r="G200" s="4"/>
      <c r="I200" s="4">
        <v>42</v>
      </c>
      <c r="J200" s="4">
        <v>42</v>
      </c>
      <c r="L200" s="4">
        <v>37</v>
      </c>
    </row>
    <row r="201" spans="1:1024" ht="17" customHeight="1">
      <c r="A201" s="19" t="s">
        <v>1369</v>
      </c>
      <c r="B201" s="3">
        <f t="shared" si="5"/>
        <v>120</v>
      </c>
      <c r="C201" s="3">
        <f>SUM(120)</f>
        <v>120</v>
      </c>
      <c r="E201" s="3">
        <v>0</v>
      </c>
    </row>
    <row r="202" spans="1:1024" ht="17" customHeight="1">
      <c r="A202" s="19" t="s">
        <v>1370</v>
      </c>
      <c r="B202" s="3">
        <f t="shared" si="5"/>
        <v>120</v>
      </c>
      <c r="C202" s="3">
        <f>SUM(120)</f>
        <v>120</v>
      </c>
      <c r="E202" s="3">
        <v>0</v>
      </c>
    </row>
    <row r="203" spans="1:1024" ht="17" customHeight="1">
      <c r="A203" s="19" t="s">
        <v>1327</v>
      </c>
      <c r="B203" s="3">
        <f t="shared" si="5"/>
        <v>118.6</v>
      </c>
      <c r="C203" s="3">
        <f>SUM(53.6+35)</f>
        <v>88.6</v>
      </c>
      <c r="D203" s="3">
        <f>SUM(30)</f>
        <v>30</v>
      </c>
      <c r="E203" s="3">
        <v>0</v>
      </c>
    </row>
    <row r="204" spans="1:1024" ht="17" customHeight="1">
      <c r="A204" s="20" t="s">
        <v>1163</v>
      </c>
      <c r="B204" s="3">
        <f t="shared" si="5"/>
        <v>118</v>
      </c>
      <c r="C204" s="3">
        <f>SUM(0)</f>
        <v>0</v>
      </c>
      <c r="D204" s="3">
        <v>0</v>
      </c>
      <c r="E204" s="3">
        <f>SUM(32+52+34)</f>
        <v>118</v>
      </c>
    </row>
    <row r="205" spans="1:1024" ht="17" customHeight="1">
      <c r="A205" s="19" t="s">
        <v>1164</v>
      </c>
      <c r="B205" s="3">
        <f t="shared" si="5"/>
        <v>117.6</v>
      </c>
      <c r="C205" s="3">
        <f>SUM(0)</f>
        <v>0</v>
      </c>
      <c r="D205" s="3">
        <v>0</v>
      </c>
      <c r="E205" s="3">
        <f>SUM(83)</f>
        <v>83</v>
      </c>
      <c r="F205" s="4">
        <f>SUM(34.6)</f>
        <v>34.6</v>
      </c>
      <c r="G205" s="4"/>
      <c r="IZ205" s="4"/>
      <c r="JA205" s="4"/>
      <c r="JB205" s="4"/>
      <c r="JC205" s="4"/>
      <c r="JD205" s="4"/>
      <c r="JE205" s="4"/>
      <c r="JF205" s="4"/>
      <c r="JG205" s="4"/>
      <c r="JH205" s="4"/>
      <c r="JI205" s="4"/>
      <c r="JJ205" s="4"/>
      <c r="JK205" s="4"/>
      <c r="JL205" s="4"/>
      <c r="JM205" s="4"/>
      <c r="JN205" s="4"/>
      <c r="JO205" s="4"/>
      <c r="JP205" s="4"/>
      <c r="JQ205" s="4"/>
      <c r="JR205" s="4"/>
      <c r="JS205" s="4"/>
      <c r="JT205" s="4"/>
      <c r="JU205" s="4"/>
      <c r="JV205" s="4"/>
      <c r="JW205" s="4"/>
      <c r="JX205" s="4"/>
      <c r="JY205" s="4"/>
      <c r="JZ205" s="4"/>
      <c r="KA205" s="4"/>
      <c r="KB205" s="4"/>
      <c r="KC205" s="4"/>
      <c r="KD205" s="4"/>
      <c r="KE205" s="4"/>
      <c r="KF205" s="4"/>
      <c r="KG205" s="4"/>
      <c r="KH205" s="4"/>
      <c r="KI205" s="4"/>
      <c r="KJ205" s="4"/>
      <c r="KK205" s="4"/>
      <c r="KL205" s="4"/>
      <c r="KM205" s="4"/>
      <c r="KN205" s="4"/>
      <c r="KO205" s="4"/>
      <c r="KP205" s="4"/>
      <c r="KQ205" s="4"/>
      <c r="KR205" s="4"/>
      <c r="KS205" s="4"/>
      <c r="KT205" s="4"/>
      <c r="KU205" s="4"/>
      <c r="KV205" s="4"/>
      <c r="KW205" s="4"/>
      <c r="KX205" s="4"/>
      <c r="KY205" s="4"/>
      <c r="KZ205" s="4"/>
      <c r="LA205" s="4"/>
      <c r="LB205" s="4"/>
      <c r="LC205" s="4"/>
      <c r="LD205" s="4"/>
      <c r="LE205" s="4"/>
      <c r="LF205" s="4"/>
      <c r="LG205" s="4"/>
      <c r="LH205" s="4"/>
      <c r="LI205" s="4"/>
      <c r="LJ205" s="4"/>
      <c r="LK205" s="4"/>
      <c r="LL205" s="4"/>
      <c r="LM205" s="4"/>
      <c r="LN205" s="4"/>
      <c r="LO205" s="4"/>
      <c r="LP205" s="4"/>
      <c r="LQ205" s="4"/>
      <c r="LR205" s="4"/>
      <c r="LS205" s="4"/>
      <c r="LT205" s="4"/>
      <c r="LU205" s="4"/>
      <c r="LV205" s="4"/>
      <c r="LW205" s="4"/>
      <c r="LX205" s="4"/>
      <c r="LY205" s="4"/>
      <c r="LZ205" s="4"/>
      <c r="MA205" s="4"/>
      <c r="MB205" s="4"/>
      <c r="MC205" s="4"/>
      <c r="MD205" s="4"/>
      <c r="ME205" s="4"/>
      <c r="MF205" s="4"/>
      <c r="MG205" s="4"/>
      <c r="MH205" s="4"/>
      <c r="MI205" s="4"/>
      <c r="MJ205" s="4"/>
      <c r="MK205" s="4"/>
      <c r="ML205" s="4"/>
      <c r="MM205" s="4"/>
      <c r="MN205" s="4"/>
      <c r="MO205" s="4"/>
      <c r="MP205" s="4"/>
      <c r="MQ205" s="4"/>
      <c r="MR205" s="4"/>
      <c r="MS205" s="4"/>
      <c r="MT205" s="4"/>
      <c r="MU205" s="4"/>
      <c r="MV205" s="4"/>
      <c r="MW205" s="4"/>
      <c r="MX205" s="4"/>
      <c r="MY205" s="4"/>
      <c r="MZ205" s="4"/>
      <c r="NA205" s="4"/>
      <c r="NB205" s="4"/>
      <c r="NC205" s="4"/>
      <c r="ND205" s="4"/>
      <c r="NE205" s="4"/>
      <c r="NF205" s="4"/>
      <c r="NG205" s="4"/>
      <c r="NH205" s="4"/>
      <c r="NI205" s="4"/>
      <c r="NJ205" s="4"/>
      <c r="NK205" s="4"/>
      <c r="NL205" s="4"/>
      <c r="NM205" s="4"/>
      <c r="NN205" s="4"/>
      <c r="NO205" s="4"/>
      <c r="NP205" s="4"/>
      <c r="NQ205" s="4"/>
      <c r="NR205" s="4"/>
      <c r="NS205" s="4"/>
      <c r="NT205" s="4"/>
      <c r="NU205" s="4"/>
      <c r="NV205" s="4"/>
      <c r="NW205" s="4"/>
      <c r="NX205" s="4"/>
      <c r="NY205" s="4"/>
      <c r="NZ205" s="4"/>
      <c r="OA205" s="4"/>
      <c r="OB205" s="4"/>
      <c r="OC205" s="4"/>
      <c r="OD205" s="4"/>
      <c r="OE205" s="4"/>
      <c r="OF205" s="4"/>
      <c r="OG205" s="4"/>
      <c r="OH205" s="4"/>
      <c r="OI205" s="4"/>
      <c r="OJ205" s="4"/>
      <c r="OK205" s="4"/>
      <c r="OL205" s="4"/>
      <c r="OM205" s="4"/>
      <c r="ON205" s="4"/>
      <c r="OO205" s="4"/>
      <c r="OP205" s="4"/>
      <c r="OQ205" s="4"/>
      <c r="OR205" s="4"/>
      <c r="OS205" s="4"/>
      <c r="OT205" s="4"/>
      <c r="OU205" s="4"/>
      <c r="OV205" s="4"/>
      <c r="OW205" s="4"/>
      <c r="OX205" s="4"/>
      <c r="OY205" s="4"/>
      <c r="OZ205" s="4"/>
      <c r="PA205" s="4"/>
      <c r="PB205" s="4"/>
      <c r="PC205" s="4"/>
      <c r="PD205" s="4"/>
      <c r="PE205" s="4"/>
      <c r="PF205" s="4"/>
      <c r="PG205" s="4"/>
      <c r="PH205" s="4"/>
      <c r="PI205" s="4"/>
      <c r="PJ205" s="4"/>
      <c r="PK205" s="4"/>
      <c r="PL205" s="4"/>
      <c r="PM205" s="4"/>
      <c r="PN205" s="4"/>
      <c r="PO205" s="4"/>
      <c r="PP205" s="4"/>
      <c r="PQ205" s="4"/>
      <c r="PR205" s="4"/>
      <c r="PS205" s="4"/>
      <c r="PT205" s="4"/>
      <c r="PU205" s="4"/>
      <c r="PV205" s="4"/>
      <c r="PW205" s="4"/>
      <c r="PX205" s="4"/>
      <c r="PY205" s="4"/>
      <c r="PZ205" s="4"/>
      <c r="QA205" s="4"/>
      <c r="QB205" s="4"/>
      <c r="QC205" s="4"/>
      <c r="QD205" s="4"/>
      <c r="QE205" s="4"/>
      <c r="QF205" s="4"/>
      <c r="QG205" s="4"/>
      <c r="QH205" s="4"/>
      <c r="QI205" s="4"/>
      <c r="QJ205" s="4"/>
      <c r="QK205" s="4"/>
      <c r="QL205" s="4"/>
      <c r="QM205" s="4"/>
      <c r="QN205" s="4"/>
      <c r="QO205" s="4"/>
      <c r="QP205" s="4"/>
      <c r="QQ205" s="4"/>
      <c r="QR205" s="4"/>
      <c r="QS205" s="4"/>
      <c r="QT205" s="4"/>
      <c r="QU205" s="4"/>
      <c r="QV205" s="4"/>
      <c r="QW205" s="4"/>
      <c r="QX205" s="4"/>
      <c r="QY205" s="4"/>
      <c r="QZ205" s="4"/>
      <c r="RA205" s="4"/>
      <c r="RB205" s="4"/>
      <c r="RC205" s="4"/>
      <c r="RD205" s="4"/>
      <c r="RE205" s="4"/>
      <c r="RF205" s="4"/>
      <c r="RG205" s="4"/>
      <c r="RH205" s="4"/>
      <c r="RI205" s="4"/>
      <c r="RJ205" s="4"/>
      <c r="RK205" s="4"/>
      <c r="RL205" s="4"/>
      <c r="RM205" s="4"/>
      <c r="RN205" s="4"/>
      <c r="RO205" s="4"/>
      <c r="RP205" s="4"/>
      <c r="RQ205" s="4"/>
      <c r="RR205" s="4"/>
      <c r="RS205" s="4"/>
      <c r="RT205" s="4"/>
      <c r="RU205" s="4"/>
      <c r="RV205" s="4"/>
      <c r="RW205" s="4"/>
      <c r="RX205" s="4"/>
      <c r="RY205" s="4"/>
      <c r="RZ205" s="4"/>
      <c r="SA205" s="4"/>
      <c r="SB205" s="4"/>
      <c r="SC205" s="4"/>
      <c r="SD205" s="4"/>
      <c r="SE205" s="4"/>
      <c r="SF205" s="4"/>
      <c r="SG205" s="4"/>
      <c r="SH205" s="4"/>
      <c r="SI205" s="4"/>
      <c r="SJ205" s="4"/>
      <c r="SK205" s="4"/>
      <c r="SL205" s="4"/>
      <c r="SM205" s="4"/>
      <c r="SN205" s="4"/>
      <c r="SO205" s="4"/>
      <c r="SP205" s="4"/>
      <c r="SQ205" s="4"/>
      <c r="SR205" s="4"/>
      <c r="SS205" s="4"/>
      <c r="ST205" s="4"/>
      <c r="SU205" s="4"/>
      <c r="SV205" s="4"/>
      <c r="SW205" s="4"/>
      <c r="SX205" s="4"/>
      <c r="SY205" s="4"/>
      <c r="SZ205" s="4"/>
      <c r="TA205" s="4"/>
      <c r="TB205" s="4"/>
      <c r="TC205" s="4"/>
      <c r="TD205" s="4"/>
      <c r="TE205" s="4"/>
      <c r="TF205" s="4"/>
      <c r="TG205" s="4"/>
      <c r="TH205" s="4"/>
      <c r="TI205" s="4"/>
      <c r="TJ205" s="4"/>
      <c r="TK205" s="4"/>
      <c r="TL205" s="4"/>
      <c r="TM205" s="4"/>
      <c r="TN205" s="4"/>
      <c r="TO205" s="4"/>
      <c r="TP205" s="4"/>
      <c r="TQ205" s="4"/>
      <c r="TR205" s="4"/>
      <c r="TS205" s="4"/>
      <c r="TT205" s="4"/>
      <c r="TU205" s="4"/>
      <c r="TV205" s="4"/>
      <c r="TW205" s="4"/>
      <c r="TX205" s="4"/>
      <c r="TY205" s="4"/>
      <c r="TZ205" s="4"/>
      <c r="UA205" s="4"/>
      <c r="UB205" s="4"/>
      <c r="UC205" s="4"/>
      <c r="UD205" s="4"/>
      <c r="UE205" s="4"/>
      <c r="UF205" s="4"/>
      <c r="UG205" s="4"/>
      <c r="UH205" s="4"/>
      <c r="UI205" s="4"/>
      <c r="UJ205" s="4"/>
      <c r="UK205" s="4"/>
      <c r="UL205" s="4"/>
      <c r="UM205" s="4"/>
      <c r="UN205" s="4"/>
      <c r="UO205" s="4"/>
      <c r="UP205" s="4"/>
      <c r="UQ205" s="4"/>
      <c r="UR205" s="4"/>
      <c r="US205" s="4"/>
      <c r="UT205" s="4"/>
      <c r="UU205" s="4"/>
      <c r="UV205" s="4"/>
      <c r="UW205" s="4"/>
      <c r="UX205" s="4"/>
      <c r="UY205" s="4"/>
      <c r="UZ205" s="4"/>
      <c r="VA205" s="4"/>
      <c r="VB205" s="4"/>
      <c r="VC205" s="4"/>
      <c r="VD205" s="4"/>
      <c r="VE205" s="4"/>
      <c r="VF205" s="4"/>
      <c r="VG205" s="4"/>
      <c r="VH205" s="4"/>
      <c r="VI205" s="4"/>
      <c r="VJ205" s="4"/>
      <c r="VK205" s="4"/>
      <c r="VL205" s="4"/>
      <c r="VM205" s="4"/>
      <c r="VN205" s="4"/>
      <c r="VO205" s="4"/>
      <c r="VP205" s="4"/>
      <c r="VQ205" s="4"/>
      <c r="VR205" s="4"/>
      <c r="VS205" s="4"/>
      <c r="VT205" s="4"/>
      <c r="VU205" s="4"/>
      <c r="VV205" s="4"/>
      <c r="VW205" s="4"/>
      <c r="VX205" s="4"/>
      <c r="VY205" s="4"/>
      <c r="VZ205" s="4"/>
      <c r="WA205" s="4"/>
      <c r="WB205" s="4"/>
      <c r="WC205" s="4"/>
      <c r="WD205" s="4"/>
      <c r="WE205" s="4"/>
      <c r="WF205" s="4"/>
      <c r="WG205" s="4"/>
      <c r="WH205" s="4"/>
      <c r="WI205" s="4"/>
      <c r="WJ205" s="4"/>
      <c r="WK205" s="4"/>
      <c r="WL205" s="4"/>
      <c r="WM205" s="4"/>
      <c r="WN205" s="4"/>
      <c r="WO205" s="4"/>
      <c r="WP205" s="4"/>
      <c r="WQ205" s="4"/>
      <c r="WR205" s="4"/>
      <c r="WS205" s="4"/>
      <c r="WT205" s="4"/>
      <c r="WU205" s="4"/>
      <c r="WV205" s="4"/>
      <c r="WW205" s="4"/>
      <c r="WX205" s="4"/>
      <c r="WY205" s="4"/>
      <c r="WZ205" s="4"/>
      <c r="XA205" s="4"/>
      <c r="XB205" s="4"/>
      <c r="XC205" s="4"/>
      <c r="XD205" s="4"/>
      <c r="XE205" s="4"/>
      <c r="XF205" s="4"/>
      <c r="XG205" s="4"/>
      <c r="XH205" s="4"/>
      <c r="XI205" s="4"/>
      <c r="XJ205" s="4"/>
      <c r="XK205" s="4"/>
      <c r="XL205" s="4"/>
      <c r="XM205" s="4"/>
      <c r="XN205" s="4"/>
      <c r="XO205" s="4"/>
      <c r="XP205" s="4"/>
      <c r="XQ205" s="4"/>
      <c r="XR205" s="4"/>
      <c r="XS205" s="4"/>
      <c r="XT205" s="4"/>
      <c r="XU205" s="4"/>
      <c r="XV205" s="4"/>
      <c r="XW205" s="4"/>
      <c r="XX205" s="4"/>
      <c r="XY205" s="4"/>
      <c r="XZ205" s="4"/>
      <c r="YA205" s="4"/>
      <c r="YB205" s="4"/>
      <c r="YC205" s="4"/>
      <c r="YD205" s="4"/>
      <c r="YE205" s="4"/>
      <c r="YF205" s="4"/>
      <c r="YG205" s="4"/>
      <c r="YH205" s="4"/>
      <c r="YI205" s="4"/>
      <c r="YJ205" s="4"/>
      <c r="YK205" s="4"/>
      <c r="YL205" s="4"/>
      <c r="YM205" s="4"/>
      <c r="YN205" s="4"/>
      <c r="YO205" s="4"/>
      <c r="YP205" s="4"/>
      <c r="YQ205" s="4"/>
      <c r="YR205" s="4"/>
      <c r="YS205" s="4"/>
      <c r="YT205" s="4"/>
      <c r="YU205" s="4"/>
      <c r="YV205" s="4"/>
      <c r="YW205" s="4"/>
      <c r="YX205" s="4"/>
      <c r="YY205" s="4"/>
      <c r="YZ205" s="4"/>
      <c r="ZA205" s="4"/>
      <c r="ZB205" s="4"/>
      <c r="ZC205" s="4"/>
      <c r="ZD205" s="4"/>
      <c r="ZE205" s="4"/>
      <c r="ZF205" s="4"/>
      <c r="ZG205" s="4"/>
      <c r="ZH205" s="4"/>
      <c r="ZI205" s="4"/>
      <c r="ZJ205" s="4"/>
      <c r="ZK205" s="4"/>
      <c r="ZL205" s="4"/>
      <c r="ZM205" s="4"/>
      <c r="ZN205" s="4"/>
      <c r="ZO205" s="4"/>
      <c r="ZP205" s="4"/>
      <c r="ZQ205" s="4"/>
      <c r="ZR205" s="4"/>
      <c r="ZS205" s="4"/>
      <c r="ZT205" s="4"/>
      <c r="ZU205" s="4"/>
      <c r="ZV205" s="4"/>
      <c r="ZW205" s="4"/>
      <c r="ZX205" s="4"/>
      <c r="ZY205" s="4"/>
      <c r="ZZ205" s="4"/>
      <c r="AAA205" s="4"/>
      <c r="AAB205" s="4"/>
      <c r="AAC205" s="4"/>
      <c r="AAD205" s="4"/>
      <c r="AAE205" s="4"/>
      <c r="AAF205" s="4"/>
      <c r="AAG205" s="4"/>
      <c r="AAH205" s="4"/>
      <c r="AAI205" s="4"/>
      <c r="AAJ205" s="4"/>
      <c r="AAK205" s="4"/>
      <c r="AAL205" s="4"/>
      <c r="AAM205" s="4"/>
      <c r="AAN205" s="4"/>
      <c r="AAO205" s="4"/>
      <c r="AAP205" s="4"/>
      <c r="AAQ205" s="4"/>
      <c r="AAR205" s="4"/>
      <c r="AAS205" s="4"/>
      <c r="AAT205" s="4"/>
      <c r="AAU205" s="4"/>
      <c r="AAV205" s="4"/>
      <c r="AAW205" s="4"/>
      <c r="AAX205" s="4"/>
      <c r="AAY205" s="4"/>
      <c r="AAZ205" s="4"/>
      <c r="ABA205" s="4"/>
      <c r="ABB205" s="4"/>
      <c r="ABC205" s="4"/>
      <c r="ABD205" s="4"/>
      <c r="ABE205" s="4"/>
      <c r="ABF205" s="4"/>
      <c r="ABG205" s="4"/>
      <c r="ABH205" s="4"/>
      <c r="ABI205" s="4"/>
      <c r="ABJ205" s="4"/>
      <c r="ABK205" s="4"/>
      <c r="ABL205" s="4"/>
      <c r="ABM205" s="4"/>
      <c r="ABN205" s="4"/>
      <c r="ABO205" s="4"/>
      <c r="ABP205" s="4"/>
      <c r="ABQ205" s="4"/>
      <c r="ABR205" s="4"/>
      <c r="ABS205" s="4"/>
      <c r="ABT205" s="4"/>
      <c r="ABU205" s="4"/>
      <c r="ABV205" s="4"/>
      <c r="ABW205" s="4"/>
      <c r="ABX205" s="4"/>
      <c r="ABY205" s="4"/>
      <c r="ABZ205" s="4"/>
      <c r="ACA205" s="4"/>
      <c r="ACB205" s="4"/>
      <c r="ACC205" s="4"/>
      <c r="ACD205" s="4"/>
      <c r="ACE205" s="4"/>
      <c r="ACF205" s="4"/>
      <c r="ACG205" s="4"/>
      <c r="ACH205" s="4"/>
      <c r="ACI205" s="4"/>
      <c r="ACJ205" s="4"/>
      <c r="ACK205" s="4"/>
      <c r="ACL205" s="4"/>
      <c r="ACM205" s="4"/>
      <c r="ACN205" s="4"/>
      <c r="ACO205" s="4"/>
      <c r="ACP205" s="4"/>
      <c r="ACQ205" s="4"/>
      <c r="ACR205" s="4"/>
      <c r="ACS205" s="4"/>
      <c r="ACT205" s="4"/>
      <c r="ACU205" s="4"/>
      <c r="ACV205" s="4"/>
      <c r="ACW205" s="4"/>
      <c r="ACX205" s="4"/>
      <c r="ACY205" s="4"/>
      <c r="ACZ205" s="4"/>
      <c r="ADA205" s="4"/>
      <c r="ADB205" s="4"/>
      <c r="ADC205" s="4"/>
      <c r="ADD205" s="4"/>
      <c r="ADE205" s="4"/>
      <c r="ADF205" s="4"/>
      <c r="ADG205" s="4"/>
      <c r="ADH205" s="4"/>
      <c r="ADI205" s="4"/>
      <c r="ADJ205" s="4"/>
      <c r="ADK205" s="4"/>
      <c r="ADL205" s="4"/>
      <c r="ADM205" s="4"/>
      <c r="ADN205" s="4"/>
      <c r="ADO205" s="4"/>
      <c r="ADP205" s="4"/>
      <c r="ADQ205" s="4"/>
      <c r="ADR205" s="4"/>
      <c r="ADS205" s="4"/>
      <c r="ADT205" s="4"/>
      <c r="ADU205" s="4"/>
      <c r="ADV205" s="4"/>
      <c r="ADW205" s="4"/>
      <c r="ADX205" s="4"/>
      <c r="ADY205" s="4"/>
      <c r="ADZ205" s="4"/>
      <c r="AEA205" s="4"/>
      <c r="AEB205" s="4"/>
      <c r="AEC205" s="4"/>
      <c r="AED205" s="4"/>
      <c r="AEE205" s="4"/>
      <c r="AEF205" s="4"/>
      <c r="AEG205" s="4"/>
      <c r="AEH205" s="4"/>
      <c r="AEI205" s="4"/>
      <c r="AEJ205" s="4"/>
      <c r="AEK205" s="4"/>
      <c r="AEL205" s="4"/>
      <c r="AEM205" s="4"/>
      <c r="AEN205" s="4"/>
      <c r="AEO205" s="4"/>
      <c r="AEP205" s="4"/>
      <c r="AEQ205" s="4"/>
      <c r="AER205" s="4"/>
      <c r="AES205" s="4"/>
      <c r="AET205" s="4"/>
      <c r="AEU205" s="4"/>
      <c r="AEV205" s="4"/>
      <c r="AEW205" s="4"/>
      <c r="AEX205" s="4"/>
      <c r="AEY205" s="4"/>
      <c r="AEZ205" s="4"/>
      <c r="AFA205" s="4"/>
      <c r="AFB205" s="4"/>
      <c r="AFC205" s="4"/>
      <c r="AFD205" s="4"/>
      <c r="AFE205" s="4"/>
      <c r="AFF205" s="4"/>
      <c r="AFG205" s="4"/>
      <c r="AFH205" s="4"/>
      <c r="AFI205" s="4"/>
      <c r="AFJ205" s="4"/>
      <c r="AFK205" s="4"/>
      <c r="AFL205" s="4"/>
      <c r="AFM205" s="4"/>
      <c r="AFN205" s="4"/>
      <c r="AFO205" s="4"/>
      <c r="AFP205" s="4"/>
      <c r="AFQ205" s="4"/>
      <c r="AFR205" s="4"/>
      <c r="AFS205" s="4"/>
      <c r="AFT205" s="4"/>
      <c r="AFU205" s="4"/>
      <c r="AFV205" s="4"/>
      <c r="AFW205" s="4"/>
      <c r="AFX205" s="4"/>
      <c r="AFY205" s="4"/>
      <c r="AFZ205" s="4"/>
      <c r="AGA205" s="4"/>
      <c r="AGB205" s="4"/>
      <c r="AGC205" s="4"/>
      <c r="AGD205" s="4"/>
      <c r="AGE205" s="4"/>
      <c r="AGF205" s="4"/>
      <c r="AGG205" s="4"/>
      <c r="AGH205" s="4"/>
      <c r="AGI205" s="4"/>
      <c r="AGJ205" s="4"/>
      <c r="AGK205" s="4"/>
      <c r="AGL205" s="4"/>
      <c r="AGM205" s="4"/>
      <c r="AGN205" s="4"/>
      <c r="AGO205" s="4"/>
      <c r="AGP205" s="4"/>
      <c r="AGQ205" s="4"/>
      <c r="AGR205" s="4"/>
      <c r="AGS205" s="4"/>
      <c r="AGT205" s="4"/>
      <c r="AGU205" s="4"/>
      <c r="AGV205" s="4"/>
      <c r="AGW205" s="4"/>
      <c r="AGX205" s="4"/>
      <c r="AGY205" s="4"/>
      <c r="AGZ205" s="4"/>
      <c r="AHA205" s="4"/>
      <c r="AHB205" s="4"/>
      <c r="AHC205" s="4"/>
      <c r="AHD205" s="4"/>
      <c r="AHE205" s="4"/>
      <c r="AHF205" s="4"/>
      <c r="AHG205" s="4"/>
      <c r="AHH205" s="4"/>
      <c r="AHI205" s="4"/>
      <c r="AHJ205" s="4"/>
      <c r="AHK205" s="4"/>
      <c r="AHL205" s="4"/>
      <c r="AHM205" s="4"/>
      <c r="AHN205" s="4"/>
      <c r="AHO205" s="4"/>
      <c r="AHP205" s="4"/>
      <c r="AHQ205" s="4"/>
      <c r="AHR205" s="4"/>
      <c r="AHS205" s="4"/>
      <c r="AHT205" s="4"/>
      <c r="AHU205" s="4"/>
      <c r="AHV205" s="4"/>
      <c r="AHW205" s="4"/>
      <c r="AHX205" s="4"/>
      <c r="AHY205" s="4"/>
      <c r="AHZ205" s="4"/>
      <c r="AIA205" s="4"/>
      <c r="AIB205" s="4"/>
      <c r="AIC205" s="4"/>
      <c r="AID205" s="4"/>
      <c r="AIE205" s="4"/>
      <c r="AIF205" s="4"/>
      <c r="AIG205" s="4"/>
      <c r="AIH205" s="4"/>
      <c r="AII205" s="4"/>
      <c r="AIJ205" s="4"/>
      <c r="AIK205" s="4"/>
      <c r="AIL205" s="4"/>
      <c r="AIM205" s="4"/>
      <c r="AIN205" s="4"/>
      <c r="AIO205" s="4"/>
      <c r="AIP205" s="4"/>
      <c r="AIQ205" s="4"/>
      <c r="AIR205" s="4"/>
      <c r="AIS205" s="4"/>
      <c r="AIT205" s="4"/>
      <c r="AIU205" s="4"/>
      <c r="AIV205" s="4"/>
      <c r="AIW205" s="4"/>
      <c r="AIX205" s="4"/>
      <c r="AIY205" s="4"/>
      <c r="AIZ205" s="4"/>
      <c r="AJA205" s="4"/>
      <c r="AJB205" s="4"/>
      <c r="AJC205" s="4"/>
      <c r="AJD205" s="4"/>
      <c r="AJE205" s="4"/>
      <c r="AJF205" s="4"/>
      <c r="AJG205" s="4"/>
      <c r="AJH205" s="4"/>
      <c r="AJI205" s="4"/>
      <c r="AJJ205" s="4"/>
      <c r="AJK205" s="4"/>
      <c r="AJL205" s="4"/>
      <c r="AJM205" s="4"/>
      <c r="AJN205" s="4"/>
      <c r="AJO205" s="4"/>
      <c r="AJP205" s="4"/>
      <c r="AJQ205" s="4"/>
      <c r="AJR205" s="4"/>
      <c r="AJS205" s="4"/>
      <c r="AJT205" s="4"/>
      <c r="AJU205" s="4"/>
      <c r="AJV205" s="4"/>
      <c r="AJW205" s="4"/>
      <c r="AJX205" s="4"/>
      <c r="AJY205" s="4"/>
      <c r="AJZ205" s="4"/>
      <c r="AKA205" s="4"/>
      <c r="AKB205" s="4"/>
      <c r="AKC205" s="4"/>
      <c r="AKD205" s="4"/>
      <c r="AKE205" s="4"/>
      <c r="AKF205" s="4"/>
      <c r="AKG205" s="4"/>
      <c r="AKH205" s="4"/>
      <c r="AKI205" s="4"/>
      <c r="AKJ205" s="4"/>
      <c r="AKK205" s="4"/>
      <c r="AKL205" s="4"/>
      <c r="AKM205" s="4"/>
      <c r="AKN205" s="4"/>
      <c r="AKO205" s="4"/>
      <c r="AKP205" s="4"/>
      <c r="AKQ205" s="4"/>
      <c r="AKR205" s="4"/>
      <c r="AKS205" s="4"/>
      <c r="AKT205" s="4"/>
      <c r="AKU205" s="4"/>
      <c r="AKV205" s="4"/>
      <c r="AKW205" s="4"/>
      <c r="AKX205" s="4"/>
      <c r="AKY205" s="4"/>
      <c r="AKZ205" s="4"/>
      <c r="ALA205" s="4"/>
      <c r="ALB205" s="4"/>
      <c r="ALC205" s="4"/>
      <c r="ALD205" s="4"/>
      <c r="ALE205" s="4"/>
      <c r="ALF205" s="4"/>
      <c r="ALG205" s="4"/>
      <c r="ALH205" s="4"/>
      <c r="ALI205" s="4"/>
      <c r="ALJ205" s="4"/>
      <c r="ALK205" s="4"/>
      <c r="ALL205" s="4"/>
      <c r="ALM205" s="4"/>
      <c r="ALN205" s="4"/>
      <c r="ALO205" s="4"/>
      <c r="ALP205" s="4"/>
      <c r="ALQ205" s="4"/>
      <c r="ALR205" s="4"/>
      <c r="ALS205" s="4"/>
      <c r="ALT205" s="4"/>
      <c r="ALU205" s="4"/>
      <c r="ALV205" s="4"/>
      <c r="ALW205" s="4"/>
      <c r="ALX205" s="4"/>
      <c r="ALY205" s="4"/>
      <c r="ALZ205" s="4"/>
      <c r="AMA205" s="4"/>
      <c r="AMB205" s="4"/>
      <c r="AMC205" s="4"/>
      <c r="AMD205" s="4"/>
      <c r="AME205" s="4"/>
      <c r="AMF205" s="4"/>
      <c r="AMG205" s="4"/>
      <c r="AMH205" s="4"/>
      <c r="AMI205" s="4"/>
      <c r="AMJ205" s="4"/>
    </row>
    <row r="206" spans="1:1024" ht="17" customHeight="1">
      <c r="A206" s="19" t="s">
        <v>1165</v>
      </c>
      <c r="B206" s="3">
        <f t="shared" si="5"/>
        <v>115.6</v>
      </c>
      <c r="C206" s="3">
        <f>SUM(0)</f>
        <v>0</v>
      </c>
      <c r="D206" s="3">
        <v>0</v>
      </c>
      <c r="E206" s="3">
        <f>SUM(54)</f>
        <v>54</v>
      </c>
      <c r="F206" s="4">
        <f>SUM(30+31.6)</f>
        <v>61.6</v>
      </c>
      <c r="G206" s="4"/>
      <c r="IZ206" s="4"/>
      <c r="JA206" s="4"/>
      <c r="JB206" s="4"/>
      <c r="JC206" s="4"/>
      <c r="JD206" s="4"/>
      <c r="JE206" s="4"/>
      <c r="JF206" s="4"/>
      <c r="JG206" s="4"/>
      <c r="JH206" s="4"/>
      <c r="JI206" s="4"/>
      <c r="JJ206" s="4"/>
      <c r="JK206" s="4"/>
      <c r="JL206" s="4"/>
      <c r="JM206" s="4"/>
      <c r="JN206" s="4"/>
      <c r="JO206" s="4"/>
      <c r="JP206" s="4"/>
      <c r="JQ206" s="4"/>
      <c r="JR206" s="4"/>
      <c r="JS206" s="4"/>
      <c r="JT206" s="4"/>
      <c r="JU206" s="4"/>
      <c r="JV206" s="4"/>
      <c r="JW206" s="4"/>
      <c r="JX206" s="4"/>
      <c r="JY206" s="4"/>
      <c r="JZ206" s="4"/>
      <c r="KA206" s="4"/>
      <c r="KB206" s="4"/>
      <c r="KC206" s="4"/>
      <c r="KD206" s="4"/>
      <c r="KE206" s="4"/>
      <c r="KF206" s="4"/>
      <c r="KG206" s="4"/>
      <c r="KH206" s="4"/>
      <c r="KI206" s="4"/>
      <c r="KJ206" s="4"/>
      <c r="KK206" s="4"/>
      <c r="KL206" s="4"/>
      <c r="KM206" s="4"/>
      <c r="KN206" s="4"/>
      <c r="KO206" s="4"/>
      <c r="KP206" s="4"/>
      <c r="KQ206" s="4"/>
      <c r="KR206" s="4"/>
      <c r="KS206" s="4"/>
      <c r="KT206" s="4"/>
      <c r="KU206" s="4"/>
      <c r="KV206" s="4"/>
      <c r="KW206" s="4"/>
      <c r="KX206" s="4"/>
      <c r="KY206" s="4"/>
      <c r="KZ206" s="4"/>
      <c r="LA206" s="4"/>
      <c r="LB206" s="4"/>
      <c r="LC206" s="4"/>
      <c r="LD206" s="4"/>
      <c r="LE206" s="4"/>
      <c r="LF206" s="4"/>
      <c r="LG206" s="4"/>
      <c r="LH206" s="4"/>
      <c r="LI206" s="4"/>
      <c r="LJ206" s="4"/>
      <c r="LK206" s="4"/>
      <c r="LL206" s="4"/>
      <c r="LM206" s="4"/>
      <c r="LN206" s="4"/>
      <c r="LO206" s="4"/>
      <c r="LP206" s="4"/>
      <c r="LQ206" s="4"/>
      <c r="LR206" s="4"/>
      <c r="LS206" s="4"/>
      <c r="LT206" s="4"/>
      <c r="LU206" s="4"/>
      <c r="LV206" s="4"/>
      <c r="LW206" s="4"/>
      <c r="LX206" s="4"/>
      <c r="LY206" s="4"/>
      <c r="LZ206" s="4"/>
      <c r="MA206" s="4"/>
      <c r="MB206" s="4"/>
      <c r="MC206" s="4"/>
      <c r="MD206" s="4"/>
      <c r="ME206" s="4"/>
      <c r="MF206" s="4"/>
      <c r="MG206" s="4"/>
      <c r="MH206" s="4"/>
      <c r="MI206" s="4"/>
      <c r="MJ206" s="4"/>
      <c r="MK206" s="4"/>
      <c r="ML206" s="4"/>
      <c r="MM206" s="4"/>
      <c r="MN206" s="4"/>
      <c r="MO206" s="4"/>
      <c r="MP206" s="4"/>
      <c r="MQ206" s="4"/>
      <c r="MR206" s="4"/>
      <c r="MS206" s="4"/>
      <c r="MT206" s="4"/>
      <c r="MU206" s="4"/>
      <c r="MV206" s="4"/>
      <c r="MW206" s="4"/>
      <c r="MX206" s="4"/>
      <c r="MY206" s="4"/>
      <c r="MZ206" s="4"/>
      <c r="NA206" s="4"/>
      <c r="NB206" s="4"/>
      <c r="NC206" s="4"/>
      <c r="ND206" s="4"/>
      <c r="NE206" s="4"/>
      <c r="NF206" s="4"/>
      <c r="NG206" s="4"/>
      <c r="NH206" s="4"/>
      <c r="NI206" s="4"/>
      <c r="NJ206" s="4"/>
      <c r="NK206" s="4"/>
      <c r="NL206" s="4"/>
      <c r="NM206" s="4"/>
      <c r="NN206" s="4"/>
      <c r="NO206" s="4"/>
      <c r="NP206" s="4"/>
      <c r="NQ206" s="4"/>
      <c r="NR206" s="4"/>
      <c r="NS206" s="4"/>
      <c r="NT206" s="4"/>
      <c r="NU206" s="4"/>
      <c r="NV206" s="4"/>
      <c r="NW206" s="4"/>
      <c r="NX206" s="4"/>
      <c r="NY206" s="4"/>
      <c r="NZ206" s="4"/>
      <c r="OA206" s="4"/>
      <c r="OB206" s="4"/>
      <c r="OC206" s="4"/>
      <c r="OD206" s="4"/>
      <c r="OE206" s="4"/>
      <c r="OF206" s="4"/>
      <c r="OG206" s="4"/>
      <c r="OH206" s="4"/>
      <c r="OI206" s="4"/>
      <c r="OJ206" s="4"/>
      <c r="OK206" s="4"/>
      <c r="OL206" s="4"/>
      <c r="OM206" s="4"/>
      <c r="ON206" s="4"/>
      <c r="OO206" s="4"/>
      <c r="OP206" s="4"/>
      <c r="OQ206" s="4"/>
      <c r="OR206" s="4"/>
      <c r="OS206" s="4"/>
      <c r="OT206" s="4"/>
      <c r="OU206" s="4"/>
      <c r="OV206" s="4"/>
      <c r="OW206" s="4"/>
      <c r="OX206" s="4"/>
      <c r="OY206" s="4"/>
      <c r="OZ206" s="4"/>
      <c r="PA206" s="4"/>
      <c r="PB206" s="4"/>
      <c r="PC206" s="4"/>
      <c r="PD206" s="4"/>
      <c r="PE206" s="4"/>
      <c r="PF206" s="4"/>
      <c r="PG206" s="4"/>
      <c r="PH206" s="4"/>
      <c r="PI206" s="4"/>
      <c r="PJ206" s="4"/>
      <c r="PK206" s="4"/>
      <c r="PL206" s="4"/>
      <c r="PM206" s="4"/>
      <c r="PN206" s="4"/>
      <c r="PO206" s="4"/>
      <c r="PP206" s="4"/>
      <c r="PQ206" s="4"/>
      <c r="PR206" s="4"/>
      <c r="PS206" s="4"/>
      <c r="PT206" s="4"/>
      <c r="PU206" s="4"/>
      <c r="PV206" s="4"/>
      <c r="PW206" s="4"/>
      <c r="PX206" s="4"/>
      <c r="PY206" s="4"/>
      <c r="PZ206" s="4"/>
      <c r="QA206" s="4"/>
      <c r="QB206" s="4"/>
      <c r="QC206" s="4"/>
      <c r="QD206" s="4"/>
      <c r="QE206" s="4"/>
      <c r="QF206" s="4"/>
      <c r="QG206" s="4"/>
      <c r="QH206" s="4"/>
      <c r="QI206" s="4"/>
      <c r="QJ206" s="4"/>
      <c r="QK206" s="4"/>
      <c r="QL206" s="4"/>
      <c r="QM206" s="4"/>
      <c r="QN206" s="4"/>
      <c r="QO206" s="4"/>
      <c r="QP206" s="4"/>
      <c r="QQ206" s="4"/>
      <c r="QR206" s="4"/>
      <c r="QS206" s="4"/>
      <c r="QT206" s="4"/>
      <c r="QU206" s="4"/>
      <c r="QV206" s="4"/>
      <c r="QW206" s="4"/>
      <c r="QX206" s="4"/>
      <c r="QY206" s="4"/>
      <c r="QZ206" s="4"/>
      <c r="RA206" s="4"/>
      <c r="RB206" s="4"/>
      <c r="RC206" s="4"/>
      <c r="RD206" s="4"/>
      <c r="RE206" s="4"/>
      <c r="RF206" s="4"/>
      <c r="RG206" s="4"/>
      <c r="RH206" s="4"/>
      <c r="RI206" s="4"/>
      <c r="RJ206" s="4"/>
      <c r="RK206" s="4"/>
      <c r="RL206" s="4"/>
      <c r="RM206" s="4"/>
      <c r="RN206" s="4"/>
      <c r="RO206" s="4"/>
      <c r="RP206" s="4"/>
      <c r="RQ206" s="4"/>
      <c r="RR206" s="4"/>
      <c r="RS206" s="4"/>
      <c r="RT206" s="4"/>
      <c r="RU206" s="4"/>
      <c r="RV206" s="4"/>
      <c r="RW206" s="4"/>
      <c r="RX206" s="4"/>
      <c r="RY206" s="4"/>
      <c r="RZ206" s="4"/>
      <c r="SA206" s="4"/>
      <c r="SB206" s="4"/>
      <c r="SC206" s="4"/>
      <c r="SD206" s="4"/>
      <c r="SE206" s="4"/>
      <c r="SF206" s="4"/>
      <c r="SG206" s="4"/>
      <c r="SH206" s="4"/>
      <c r="SI206" s="4"/>
      <c r="SJ206" s="4"/>
      <c r="SK206" s="4"/>
      <c r="SL206" s="4"/>
      <c r="SM206" s="4"/>
      <c r="SN206" s="4"/>
      <c r="SO206" s="4"/>
      <c r="SP206" s="4"/>
      <c r="SQ206" s="4"/>
      <c r="SR206" s="4"/>
      <c r="SS206" s="4"/>
      <c r="ST206" s="4"/>
      <c r="SU206" s="4"/>
      <c r="SV206" s="4"/>
      <c r="SW206" s="4"/>
      <c r="SX206" s="4"/>
      <c r="SY206" s="4"/>
      <c r="SZ206" s="4"/>
      <c r="TA206" s="4"/>
      <c r="TB206" s="4"/>
      <c r="TC206" s="4"/>
      <c r="TD206" s="4"/>
      <c r="TE206" s="4"/>
      <c r="TF206" s="4"/>
      <c r="TG206" s="4"/>
      <c r="TH206" s="4"/>
      <c r="TI206" s="4"/>
      <c r="TJ206" s="4"/>
      <c r="TK206" s="4"/>
      <c r="TL206" s="4"/>
      <c r="TM206" s="4"/>
      <c r="TN206" s="4"/>
      <c r="TO206" s="4"/>
      <c r="TP206" s="4"/>
      <c r="TQ206" s="4"/>
      <c r="TR206" s="4"/>
      <c r="TS206" s="4"/>
      <c r="TT206" s="4"/>
      <c r="TU206" s="4"/>
      <c r="TV206" s="4"/>
      <c r="TW206" s="4"/>
      <c r="TX206" s="4"/>
      <c r="TY206" s="4"/>
      <c r="TZ206" s="4"/>
      <c r="UA206" s="4"/>
      <c r="UB206" s="4"/>
      <c r="UC206" s="4"/>
      <c r="UD206" s="4"/>
      <c r="UE206" s="4"/>
      <c r="UF206" s="4"/>
      <c r="UG206" s="4"/>
      <c r="UH206" s="4"/>
      <c r="UI206" s="4"/>
      <c r="UJ206" s="4"/>
      <c r="UK206" s="4"/>
      <c r="UL206" s="4"/>
      <c r="UM206" s="4"/>
      <c r="UN206" s="4"/>
      <c r="UO206" s="4"/>
      <c r="UP206" s="4"/>
      <c r="UQ206" s="4"/>
      <c r="UR206" s="4"/>
      <c r="US206" s="4"/>
      <c r="UT206" s="4"/>
      <c r="UU206" s="4"/>
      <c r="UV206" s="4"/>
      <c r="UW206" s="4"/>
      <c r="UX206" s="4"/>
      <c r="UY206" s="4"/>
      <c r="UZ206" s="4"/>
      <c r="VA206" s="4"/>
      <c r="VB206" s="4"/>
      <c r="VC206" s="4"/>
      <c r="VD206" s="4"/>
      <c r="VE206" s="4"/>
      <c r="VF206" s="4"/>
      <c r="VG206" s="4"/>
      <c r="VH206" s="4"/>
      <c r="VI206" s="4"/>
      <c r="VJ206" s="4"/>
      <c r="VK206" s="4"/>
      <c r="VL206" s="4"/>
      <c r="VM206" s="4"/>
      <c r="VN206" s="4"/>
      <c r="VO206" s="4"/>
      <c r="VP206" s="4"/>
      <c r="VQ206" s="4"/>
      <c r="VR206" s="4"/>
      <c r="VS206" s="4"/>
      <c r="VT206" s="4"/>
      <c r="VU206" s="4"/>
      <c r="VV206" s="4"/>
      <c r="VW206" s="4"/>
      <c r="VX206" s="4"/>
      <c r="VY206" s="4"/>
      <c r="VZ206" s="4"/>
      <c r="WA206" s="4"/>
      <c r="WB206" s="4"/>
      <c r="WC206" s="4"/>
      <c r="WD206" s="4"/>
      <c r="WE206" s="4"/>
      <c r="WF206" s="4"/>
      <c r="WG206" s="4"/>
      <c r="WH206" s="4"/>
      <c r="WI206" s="4"/>
      <c r="WJ206" s="4"/>
      <c r="WK206" s="4"/>
      <c r="WL206" s="4"/>
      <c r="WM206" s="4"/>
      <c r="WN206" s="4"/>
      <c r="WO206" s="4"/>
      <c r="WP206" s="4"/>
      <c r="WQ206" s="4"/>
      <c r="WR206" s="4"/>
      <c r="WS206" s="4"/>
      <c r="WT206" s="4"/>
      <c r="WU206" s="4"/>
      <c r="WV206" s="4"/>
      <c r="WW206" s="4"/>
      <c r="WX206" s="4"/>
      <c r="WY206" s="4"/>
      <c r="WZ206" s="4"/>
      <c r="XA206" s="4"/>
      <c r="XB206" s="4"/>
      <c r="XC206" s="4"/>
      <c r="XD206" s="4"/>
      <c r="XE206" s="4"/>
      <c r="XF206" s="4"/>
      <c r="XG206" s="4"/>
      <c r="XH206" s="4"/>
      <c r="XI206" s="4"/>
      <c r="XJ206" s="4"/>
      <c r="XK206" s="4"/>
      <c r="XL206" s="4"/>
      <c r="XM206" s="4"/>
      <c r="XN206" s="4"/>
      <c r="XO206" s="4"/>
      <c r="XP206" s="4"/>
      <c r="XQ206" s="4"/>
      <c r="XR206" s="4"/>
      <c r="XS206" s="4"/>
      <c r="XT206" s="4"/>
      <c r="XU206" s="4"/>
      <c r="XV206" s="4"/>
      <c r="XW206" s="4"/>
      <c r="XX206" s="4"/>
      <c r="XY206" s="4"/>
      <c r="XZ206" s="4"/>
      <c r="YA206" s="4"/>
      <c r="YB206" s="4"/>
      <c r="YC206" s="4"/>
      <c r="YD206" s="4"/>
      <c r="YE206" s="4"/>
      <c r="YF206" s="4"/>
      <c r="YG206" s="4"/>
      <c r="YH206" s="4"/>
      <c r="YI206" s="4"/>
      <c r="YJ206" s="4"/>
      <c r="YK206" s="4"/>
      <c r="YL206" s="4"/>
      <c r="YM206" s="4"/>
      <c r="YN206" s="4"/>
      <c r="YO206" s="4"/>
      <c r="YP206" s="4"/>
      <c r="YQ206" s="4"/>
      <c r="YR206" s="4"/>
      <c r="YS206" s="4"/>
      <c r="YT206" s="4"/>
      <c r="YU206" s="4"/>
      <c r="YV206" s="4"/>
      <c r="YW206" s="4"/>
      <c r="YX206" s="4"/>
      <c r="YY206" s="4"/>
      <c r="YZ206" s="4"/>
      <c r="ZA206" s="4"/>
      <c r="ZB206" s="4"/>
      <c r="ZC206" s="4"/>
      <c r="ZD206" s="4"/>
      <c r="ZE206" s="4"/>
      <c r="ZF206" s="4"/>
      <c r="ZG206" s="4"/>
      <c r="ZH206" s="4"/>
      <c r="ZI206" s="4"/>
      <c r="ZJ206" s="4"/>
      <c r="ZK206" s="4"/>
      <c r="ZL206" s="4"/>
      <c r="ZM206" s="4"/>
      <c r="ZN206" s="4"/>
      <c r="ZO206" s="4"/>
      <c r="ZP206" s="4"/>
      <c r="ZQ206" s="4"/>
      <c r="ZR206" s="4"/>
      <c r="ZS206" s="4"/>
      <c r="ZT206" s="4"/>
      <c r="ZU206" s="4"/>
      <c r="ZV206" s="4"/>
      <c r="ZW206" s="4"/>
      <c r="ZX206" s="4"/>
      <c r="ZY206" s="4"/>
      <c r="ZZ206" s="4"/>
      <c r="AAA206" s="4"/>
      <c r="AAB206" s="4"/>
      <c r="AAC206" s="4"/>
      <c r="AAD206" s="4"/>
      <c r="AAE206" s="4"/>
      <c r="AAF206" s="4"/>
      <c r="AAG206" s="4"/>
      <c r="AAH206" s="4"/>
      <c r="AAI206" s="4"/>
      <c r="AAJ206" s="4"/>
      <c r="AAK206" s="4"/>
      <c r="AAL206" s="4"/>
      <c r="AAM206" s="4"/>
      <c r="AAN206" s="4"/>
      <c r="AAO206" s="4"/>
      <c r="AAP206" s="4"/>
      <c r="AAQ206" s="4"/>
      <c r="AAR206" s="4"/>
      <c r="AAS206" s="4"/>
      <c r="AAT206" s="4"/>
      <c r="AAU206" s="4"/>
      <c r="AAV206" s="4"/>
      <c r="AAW206" s="4"/>
      <c r="AAX206" s="4"/>
      <c r="AAY206" s="4"/>
      <c r="AAZ206" s="4"/>
      <c r="ABA206" s="4"/>
      <c r="ABB206" s="4"/>
      <c r="ABC206" s="4"/>
      <c r="ABD206" s="4"/>
      <c r="ABE206" s="4"/>
      <c r="ABF206" s="4"/>
      <c r="ABG206" s="4"/>
      <c r="ABH206" s="4"/>
      <c r="ABI206" s="4"/>
      <c r="ABJ206" s="4"/>
      <c r="ABK206" s="4"/>
      <c r="ABL206" s="4"/>
      <c r="ABM206" s="4"/>
      <c r="ABN206" s="4"/>
      <c r="ABO206" s="4"/>
      <c r="ABP206" s="4"/>
      <c r="ABQ206" s="4"/>
      <c r="ABR206" s="4"/>
      <c r="ABS206" s="4"/>
      <c r="ABT206" s="4"/>
      <c r="ABU206" s="4"/>
      <c r="ABV206" s="4"/>
      <c r="ABW206" s="4"/>
      <c r="ABX206" s="4"/>
      <c r="ABY206" s="4"/>
      <c r="ABZ206" s="4"/>
      <c r="ACA206" s="4"/>
      <c r="ACB206" s="4"/>
      <c r="ACC206" s="4"/>
      <c r="ACD206" s="4"/>
      <c r="ACE206" s="4"/>
      <c r="ACF206" s="4"/>
      <c r="ACG206" s="4"/>
      <c r="ACH206" s="4"/>
      <c r="ACI206" s="4"/>
      <c r="ACJ206" s="4"/>
      <c r="ACK206" s="4"/>
      <c r="ACL206" s="4"/>
      <c r="ACM206" s="4"/>
      <c r="ACN206" s="4"/>
      <c r="ACO206" s="4"/>
      <c r="ACP206" s="4"/>
      <c r="ACQ206" s="4"/>
      <c r="ACR206" s="4"/>
      <c r="ACS206" s="4"/>
      <c r="ACT206" s="4"/>
      <c r="ACU206" s="4"/>
      <c r="ACV206" s="4"/>
      <c r="ACW206" s="4"/>
      <c r="ACX206" s="4"/>
      <c r="ACY206" s="4"/>
      <c r="ACZ206" s="4"/>
      <c r="ADA206" s="4"/>
      <c r="ADB206" s="4"/>
      <c r="ADC206" s="4"/>
      <c r="ADD206" s="4"/>
      <c r="ADE206" s="4"/>
      <c r="ADF206" s="4"/>
      <c r="ADG206" s="4"/>
      <c r="ADH206" s="4"/>
      <c r="ADI206" s="4"/>
      <c r="ADJ206" s="4"/>
      <c r="ADK206" s="4"/>
      <c r="ADL206" s="4"/>
      <c r="ADM206" s="4"/>
      <c r="ADN206" s="4"/>
      <c r="ADO206" s="4"/>
      <c r="ADP206" s="4"/>
      <c r="ADQ206" s="4"/>
      <c r="ADR206" s="4"/>
      <c r="ADS206" s="4"/>
      <c r="ADT206" s="4"/>
      <c r="ADU206" s="4"/>
      <c r="ADV206" s="4"/>
      <c r="ADW206" s="4"/>
      <c r="ADX206" s="4"/>
      <c r="ADY206" s="4"/>
      <c r="ADZ206" s="4"/>
      <c r="AEA206" s="4"/>
      <c r="AEB206" s="4"/>
      <c r="AEC206" s="4"/>
      <c r="AED206" s="4"/>
      <c r="AEE206" s="4"/>
      <c r="AEF206" s="4"/>
      <c r="AEG206" s="4"/>
      <c r="AEH206" s="4"/>
      <c r="AEI206" s="4"/>
      <c r="AEJ206" s="4"/>
      <c r="AEK206" s="4"/>
      <c r="AEL206" s="4"/>
      <c r="AEM206" s="4"/>
      <c r="AEN206" s="4"/>
      <c r="AEO206" s="4"/>
      <c r="AEP206" s="4"/>
      <c r="AEQ206" s="4"/>
      <c r="AER206" s="4"/>
      <c r="AES206" s="4"/>
      <c r="AET206" s="4"/>
      <c r="AEU206" s="4"/>
      <c r="AEV206" s="4"/>
      <c r="AEW206" s="4"/>
      <c r="AEX206" s="4"/>
      <c r="AEY206" s="4"/>
      <c r="AEZ206" s="4"/>
      <c r="AFA206" s="4"/>
      <c r="AFB206" s="4"/>
      <c r="AFC206" s="4"/>
      <c r="AFD206" s="4"/>
      <c r="AFE206" s="4"/>
      <c r="AFF206" s="4"/>
      <c r="AFG206" s="4"/>
      <c r="AFH206" s="4"/>
      <c r="AFI206" s="4"/>
      <c r="AFJ206" s="4"/>
      <c r="AFK206" s="4"/>
      <c r="AFL206" s="4"/>
      <c r="AFM206" s="4"/>
      <c r="AFN206" s="4"/>
      <c r="AFO206" s="4"/>
      <c r="AFP206" s="4"/>
      <c r="AFQ206" s="4"/>
      <c r="AFR206" s="4"/>
      <c r="AFS206" s="4"/>
      <c r="AFT206" s="4"/>
      <c r="AFU206" s="4"/>
      <c r="AFV206" s="4"/>
      <c r="AFW206" s="4"/>
      <c r="AFX206" s="4"/>
      <c r="AFY206" s="4"/>
      <c r="AFZ206" s="4"/>
      <c r="AGA206" s="4"/>
      <c r="AGB206" s="4"/>
      <c r="AGC206" s="4"/>
      <c r="AGD206" s="4"/>
      <c r="AGE206" s="4"/>
      <c r="AGF206" s="4"/>
      <c r="AGG206" s="4"/>
      <c r="AGH206" s="4"/>
      <c r="AGI206" s="4"/>
      <c r="AGJ206" s="4"/>
      <c r="AGK206" s="4"/>
      <c r="AGL206" s="4"/>
      <c r="AGM206" s="4"/>
      <c r="AGN206" s="4"/>
      <c r="AGO206" s="4"/>
      <c r="AGP206" s="4"/>
      <c r="AGQ206" s="4"/>
      <c r="AGR206" s="4"/>
      <c r="AGS206" s="4"/>
      <c r="AGT206" s="4"/>
      <c r="AGU206" s="4"/>
      <c r="AGV206" s="4"/>
      <c r="AGW206" s="4"/>
      <c r="AGX206" s="4"/>
      <c r="AGY206" s="4"/>
      <c r="AGZ206" s="4"/>
      <c r="AHA206" s="4"/>
      <c r="AHB206" s="4"/>
      <c r="AHC206" s="4"/>
      <c r="AHD206" s="4"/>
      <c r="AHE206" s="4"/>
      <c r="AHF206" s="4"/>
      <c r="AHG206" s="4"/>
      <c r="AHH206" s="4"/>
      <c r="AHI206" s="4"/>
      <c r="AHJ206" s="4"/>
      <c r="AHK206" s="4"/>
      <c r="AHL206" s="4"/>
      <c r="AHM206" s="4"/>
      <c r="AHN206" s="4"/>
      <c r="AHO206" s="4"/>
      <c r="AHP206" s="4"/>
      <c r="AHQ206" s="4"/>
      <c r="AHR206" s="4"/>
      <c r="AHS206" s="4"/>
      <c r="AHT206" s="4"/>
      <c r="AHU206" s="4"/>
      <c r="AHV206" s="4"/>
      <c r="AHW206" s="4"/>
      <c r="AHX206" s="4"/>
      <c r="AHY206" s="4"/>
      <c r="AHZ206" s="4"/>
      <c r="AIA206" s="4"/>
      <c r="AIB206" s="4"/>
      <c r="AIC206" s="4"/>
      <c r="AID206" s="4"/>
      <c r="AIE206" s="4"/>
      <c r="AIF206" s="4"/>
      <c r="AIG206" s="4"/>
      <c r="AIH206" s="4"/>
      <c r="AII206" s="4"/>
      <c r="AIJ206" s="4"/>
      <c r="AIK206" s="4"/>
      <c r="AIL206" s="4"/>
      <c r="AIM206" s="4"/>
      <c r="AIN206" s="4"/>
      <c r="AIO206" s="4"/>
      <c r="AIP206" s="4"/>
      <c r="AIQ206" s="4"/>
      <c r="AIR206" s="4"/>
      <c r="AIS206" s="4"/>
      <c r="AIT206" s="4"/>
      <c r="AIU206" s="4"/>
      <c r="AIV206" s="4"/>
      <c r="AIW206" s="4"/>
      <c r="AIX206" s="4"/>
      <c r="AIY206" s="4"/>
      <c r="AIZ206" s="4"/>
      <c r="AJA206" s="4"/>
      <c r="AJB206" s="4"/>
      <c r="AJC206" s="4"/>
      <c r="AJD206" s="4"/>
      <c r="AJE206" s="4"/>
      <c r="AJF206" s="4"/>
      <c r="AJG206" s="4"/>
      <c r="AJH206" s="4"/>
      <c r="AJI206" s="4"/>
      <c r="AJJ206" s="4"/>
      <c r="AJK206" s="4"/>
      <c r="AJL206" s="4"/>
      <c r="AJM206" s="4"/>
      <c r="AJN206" s="4"/>
      <c r="AJO206" s="4"/>
      <c r="AJP206" s="4"/>
      <c r="AJQ206" s="4"/>
      <c r="AJR206" s="4"/>
      <c r="AJS206" s="4"/>
      <c r="AJT206" s="4"/>
      <c r="AJU206" s="4"/>
      <c r="AJV206" s="4"/>
      <c r="AJW206" s="4"/>
      <c r="AJX206" s="4"/>
      <c r="AJY206" s="4"/>
      <c r="AJZ206" s="4"/>
      <c r="AKA206" s="4"/>
      <c r="AKB206" s="4"/>
      <c r="AKC206" s="4"/>
      <c r="AKD206" s="4"/>
      <c r="AKE206" s="4"/>
      <c r="AKF206" s="4"/>
      <c r="AKG206" s="4"/>
      <c r="AKH206" s="4"/>
      <c r="AKI206" s="4"/>
      <c r="AKJ206" s="4"/>
      <c r="AKK206" s="4"/>
      <c r="AKL206" s="4"/>
      <c r="AKM206" s="4"/>
      <c r="AKN206" s="4"/>
      <c r="AKO206" s="4"/>
      <c r="AKP206" s="4"/>
      <c r="AKQ206" s="4"/>
      <c r="AKR206" s="4"/>
      <c r="AKS206" s="4"/>
      <c r="AKT206" s="4"/>
      <c r="AKU206" s="4"/>
      <c r="AKV206" s="4"/>
      <c r="AKW206" s="4"/>
      <c r="AKX206" s="4"/>
      <c r="AKY206" s="4"/>
      <c r="AKZ206" s="4"/>
      <c r="ALA206" s="4"/>
      <c r="ALB206" s="4"/>
      <c r="ALC206" s="4"/>
      <c r="ALD206" s="4"/>
      <c r="ALE206" s="4"/>
      <c r="ALF206" s="4"/>
      <c r="ALG206" s="4"/>
      <c r="ALH206" s="4"/>
      <c r="ALI206" s="4"/>
      <c r="ALJ206" s="4"/>
      <c r="ALK206" s="4"/>
      <c r="ALL206" s="4"/>
      <c r="ALM206" s="4"/>
      <c r="ALN206" s="4"/>
      <c r="ALO206" s="4"/>
      <c r="ALP206" s="4"/>
      <c r="ALQ206" s="4"/>
      <c r="ALR206" s="4"/>
      <c r="ALS206" s="4"/>
      <c r="ALT206" s="4"/>
      <c r="ALU206" s="4"/>
      <c r="ALV206" s="4"/>
      <c r="ALW206" s="4"/>
      <c r="ALX206" s="4"/>
      <c r="ALY206" s="4"/>
      <c r="ALZ206" s="4"/>
      <c r="AMA206" s="4"/>
      <c r="AMB206" s="4"/>
      <c r="AMC206" s="4"/>
      <c r="AMD206" s="4"/>
      <c r="AME206" s="4"/>
      <c r="AMF206" s="4"/>
      <c r="AMG206" s="4"/>
      <c r="AMH206" s="4"/>
      <c r="AMI206" s="4"/>
      <c r="AMJ206" s="4"/>
    </row>
    <row r="207" spans="1:1024" ht="17" customHeight="1">
      <c r="A207" s="19" t="s">
        <v>1284</v>
      </c>
      <c r="B207" s="3">
        <f t="shared" si="5"/>
        <v>106</v>
      </c>
      <c r="C207" s="3">
        <f>SUM(0)</f>
        <v>0</v>
      </c>
      <c r="D207" s="3">
        <f>SUM(35+40)</f>
        <v>75</v>
      </c>
      <c r="E207" s="3">
        <v>0</v>
      </c>
      <c r="F207" s="4">
        <f>SUM(31)</f>
        <v>31</v>
      </c>
      <c r="G207" s="4"/>
    </row>
    <row r="208" spans="1:1024" ht="17" customHeight="1">
      <c r="A208" s="21" t="s">
        <v>1315</v>
      </c>
      <c r="B208" s="3">
        <f t="shared" si="5"/>
        <v>106</v>
      </c>
      <c r="C208" s="3">
        <f>SUM(46)</f>
        <v>46</v>
      </c>
      <c r="D208" s="3">
        <f>SUM(30+30)</f>
        <v>60</v>
      </c>
      <c r="E208" s="3">
        <v>0</v>
      </c>
    </row>
    <row r="209" spans="1:1024" s="4" customFormat="1" ht="17" customHeight="1">
      <c r="A209" s="21" t="s">
        <v>1166</v>
      </c>
      <c r="B209" s="3">
        <f t="shared" si="5"/>
        <v>105</v>
      </c>
      <c r="C209" s="3">
        <f>SUM(0)</f>
        <v>0</v>
      </c>
      <c r="D209" s="3">
        <v>0</v>
      </c>
      <c r="E209" s="3">
        <v>0</v>
      </c>
      <c r="F209" s="4">
        <f>SUM(34)</f>
        <v>34</v>
      </c>
      <c r="G209" s="4">
        <f>SUM(34+37)</f>
        <v>71</v>
      </c>
    </row>
    <row r="210" spans="1:1024" s="4" customFormat="1" ht="17" customHeight="1">
      <c r="A210" s="19" t="s">
        <v>1217</v>
      </c>
      <c r="B210" s="3">
        <f t="shared" si="5"/>
        <v>105</v>
      </c>
      <c r="C210" s="3">
        <f>SUM(31)</f>
        <v>31</v>
      </c>
      <c r="D210" s="3">
        <v>0</v>
      </c>
      <c r="E210" s="3">
        <v>32</v>
      </c>
      <c r="I210" s="4">
        <v>42</v>
      </c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  <c r="UC210"/>
      <c r="UD210"/>
      <c r="UE210"/>
      <c r="UF210"/>
      <c r="UG210"/>
      <c r="UH210"/>
      <c r="UI210"/>
      <c r="UJ210"/>
      <c r="UK210"/>
      <c r="UL210"/>
      <c r="UM210"/>
      <c r="UN210"/>
      <c r="UO210"/>
      <c r="UP210"/>
      <c r="UQ210"/>
      <c r="UR210"/>
      <c r="US210"/>
      <c r="UT210"/>
      <c r="UU210"/>
      <c r="UV210"/>
      <c r="UW210"/>
      <c r="UX210"/>
      <c r="UY210"/>
      <c r="UZ210"/>
      <c r="VA210"/>
      <c r="VB210"/>
      <c r="VC210"/>
      <c r="VD210"/>
      <c r="VE210"/>
      <c r="VF210"/>
      <c r="VG210"/>
      <c r="VH210"/>
      <c r="VI210"/>
      <c r="VJ210"/>
      <c r="VK210"/>
      <c r="VL210"/>
      <c r="VM210"/>
      <c r="VN210"/>
      <c r="VO210"/>
      <c r="VP210"/>
      <c r="VQ210"/>
      <c r="VR210"/>
      <c r="VS210"/>
      <c r="VT210"/>
      <c r="VU210"/>
      <c r="VV210"/>
      <c r="VW210"/>
      <c r="VX210"/>
      <c r="VY210"/>
      <c r="VZ210"/>
      <c r="WA210"/>
      <c r="WB210"/>
      <c r="WC210"/>
      <c r="WD210"/>
      <c r="WE210"/>
      <c r="WF210"/>
      <c r="WG210"/>
      <c r="WH210"/>
      <c r="WI210"/>
      <c r="WJ210"/>
      <c r="WK210"/>
      <c r="WL210"/>
      <c r="WM210"/>
      <c r="WN210"/>
      <c r="WO210"/>
      <c r="WP210"/>
      <c r="WQ210"/>
      <c r="WR210"/>
      <c r="WS210"/>
      <c r="WT210"/>
      <c r="WU210"/>
      <c r="WV210"/>
      <c r="WW210"/>
      <c r="WX210"/>
      <c r="WY210"/>
      <c r="WZ210"/>
      <c r="XA210"/>
      <c r="XB210"/>
      <c r="XC210"/>
      <c r="XD210"/>
      <c r="XE210"/>
      <c r="XF210"/>
      <c r="XG210"/>
      <c r="XH210"/>
      <c r="XI210"/>
      <c r="XJ210"/>
      <c r="XK210"/>
      <c r="XL210"/>
      <c r="XM210"/>
      <c r="XN210"/>
      <c r="XO210"/>
      <c r="XP210"/>
      <c r="XQ210"/>
      <c r="XR210"/>
      <c r="XS210"/>
      <c r="XT210"/>
      <c r="XU210"/>
      <c r="XV210"/>
      <c r="XW210"/>
      <c r="XX210"/>
      <c r="XY210"/>
      <c r="XZ210"/>
      <c r="YA210"/>
      <c r="YB210"/>
      <c r="YC210"/>
      <c r="YD210"/>
      <c r="YE210"/>
      <c r="YF210"/>
      <c r="YG210"/>
      <c r="YH210"/>
      <c r="YI210"/>
      <c r="YJ210"/>
      <c r="YK210"/>
      <c r="YL210"/>
      <c r="YM210"/>
      <c r="YN210"/>
      <c r="YO210"/>
      <c r="YP210"/>
      <c r="YQ210"/>
      <c r="YR210"/>
      <c r="YS210"/>
      <c r="YT210"/>
      <c r="YU210"/>
      <c r="YV210"/>
      <c r="YW210"/>
      <c r="YX210"/>
      <c r="YY210"/>
      <c r="YZ210"/>
      <c r="ZA210"/>
      <c r="ZB210"/>
      <c r="ZC210"/>
      <c r="ZD210"/>
      <c r="ZE210"/>
      <c r="ZF210"/>
      <c r="ZG210"/>
      <c r="ZH210"/>
      <c r="ZI210"/>
      <c r="ZJ210"/>
      <c r="ZK210"/>
      <c r="ZL210"/>
      <c r="ZM210"/>
      <c r="ZN210"/>
      <c r="ZO210"/>
      <c r="ZP210"/>
      <c r="ZQ210"/>
      <c r="ZR210"/>
      <c r="ZS210"/>
      <c r="ZT210"/>
      <c r="ZU210"/>
      <c r="ZV210"/>
      <c r="ZW210"/>
      <c r="ZX210"/>
      <c r="ZY210"/>
      <c r="ZZ210"/>
      <c r="AAA210"/>
      <c r="AAB210"/>
      <c r="AAC210"/>
      <c r="AAD210"/>
      <c r="AAE210"/>
      <c r="AAF210"/>
      <c r="AAG210"/>
      <c r="AAH210"/>
      <c r="AAI210"/>
      <c r="AAJ210"/>
      <c r="AAK210"/>
      <c r="AAL210"/>
      <c r="AAM210"/>
      <c r="AAN210"/>
      <c r="AAO210"/>
      <c r="AAP210"/>
      <c r="AAQ210"/>
      <c r="AAR210"/>
      <c r="AAS210"/>
      <c r="AAT210"/>
      <c r="AAU210"/>
      <c r="AAV210"/>
      <c r="AAW210"/>
      <c r="AAX210"/>
      <c r="AAY210"/>
      <c r="AAZ210"/>
      <c r="ABA210"/>
      <c r="ABB210"/>
      <c r="ABC210"/>
      <c r="ABD210"/>
      <c r="ABE210"/>
      <c r="ABF210"/>
      <c r="ABG210"/>
      <c r="ABH210"/>
      <c r="ABI210"/>
      <c r="ABJ210"/>
      <c r="ABK210"/>
      <c r="ABL210"/>
      <c r="ABM210"/>
      <c r="ABN210"/>
      <c r="ABO210"/>
      <c r="ABP210"/>
      <c r="ABQ210"/>
      <c r="ABR210"/>
      <c r="ABS210"/>
      <c r="ABT210"/>
      <c r="ABU210"/>
      <c r="ABV210"/>
      <c r="ABW210"/>
      <c r="ABX210"/>
      <c r="ABY210"/>
      <c r="ABZ210"/>
      <c r="ACA210"/>
      <c r="ACB210"/>
      <c r="ACC210"/>
      <c r="ACD210"/>
      <c r="ACE210"/>
      <c r="ACF210"/>
      <c r="ACG210"/>
      <c r="ACH210"/>
      <c r="ACI210"/>
      <c r="ACJ210"/>
      <c r="ACK210"/>
      <c r="ACL210"/>
      <c r="ACM210"/>
      <c r="ACN210"/>
      <c r="ACO210"/>
      <c r="ACP210"/>
      <c r="ACQ210"/>
      <c r="ACR210"/>
      <c r="ACS210"/>
      <c r="ACT210"/>
      <c r="ACU210"/>
      <c r="ACV210"/>
      <c r="ACW210"/>
      <c r="ACX210"/>
      <c r="ACY210"/>
      <c r="ACZ210"/>
      <c r="ADA210"/>
      <c r="ADB210"/>
      <c r="ADC210"/>
      <c r="ADD210"/>
      <c r="ADE210"/>
      <c r="ADF210"/>
      <c r="ADG210"/>
      <c r="ADH210"/>
      <c r="ADI210"/>
      <c r="ADJ210"/>
      <c r="ADK210"/>
      <c r="ADL210"/>
      <c r="ADM210"/>
      <c r="ADN210"/>
      <c r="ADO210"/>
      <c r="ADP210"/>
      <c r="ADQ210"/>
      <c r="ADR210"/>
      <c r="ADS210"/>
      <c r="ADT210"/>
      <c r="ADU210"/>
      <c r="ADV210"/>
      <c r="ADW210"/>
      <c r="ADX210"/>
      <c r="ADY210"/>
      <c r="ADZ210"/>
      <c r="AEA210"/>
      <c r="AEB210"/>
      <c r="AEC210"/>
      <c r="AED210"/>
      <c r="AEE210"/>
      <c r="AEF210"/>
      <c r="AEG210"/>
      <c r="AEH210"/>
      <c r="AEI210"/>
      <c r="AEJ210"/>
      <c r="AEK210"/>
      <c r="AEL210"/>
      <c r="AEM210"/>
      <c r="AEN210"/>
      <c r="AEO210"/>
      <c r="AEP210"/>
      <c r="AEQ210"/>
      <c r="AER210"/>
      <c r="AES210"/>
      <c r="AET210"/>
      <c r="AEU210"/>
      <c r="AEV210"/>
      <c r="AEW210"/>
      <c r="AEX210"/>
      <c r="AEY210"/>
      <c r="AEZ210"/>
      <c r="AFA210"/>
      <c r="AFB210"/>
      <c r="AFC210"/>
      <c r="AFD210"/>
      <c r="AFE210"/>
      <c r="AFF210"/>
      <c r="AFG210"/>
      <c r="AFH210"/>
      <c r="AFI210"/>
      <c r="AFJ210"/>
      <c r="AFK210"/>
      <c r="AFL210"/>
      <c r="AFM210"/>
      <c r="AFN210"/>
      <c r="AFO210"/>
      <c r="AFP210"/>
      <c r="AFQ210"/>
      <c r="AFR210"/>
      <c r="AFS210"/>
      <c r="AFT210"/>
      <c r="AFU210"/>
      <c r="AFV210"/>
      <c r="AFW210"/>
      <c r="AFX210"/>
      <c r="AFY210"/>
      <c r="AFZ210"/>
      <c r="AGA210"/>
      <c r="AGB210"/>
      <c r="AGC210"/>
      <c r="AGD210"/>
      <c r="AGE210"/>
      <c r="AGF210"/>
      <c r="AGG210"/>
      <c r="AGH210"/>
      <c r="AGI210"/>
      <c r="AGJ210"/>
      <c r="AGK210"/>
      <c r="AGL210"/>
      <c r="AGM210"/>
      <c r="AGN210"/>
      <c r="AGO210"/>
      <c r="AGP210"/>
      <c r="AGQ210"/>
      <c r="AGR210"/>
      <c r="AGS210"/>
      <c r="AGT210"/>
      <c r="AGU210"/>
      <c r="AGV210"/>
      <c r="AGW210"/>
      <c r="AGX210"/>
      <c r="AGY210"/>
      <c r="AGZ210"/>
      <c r="AHA210"/>
      <c r="AHB210"/>
      <c r="AHC210"/>
      <c r="AHD210"/>
      <c r="AHE210"/>
      <c r="AHF210"/>
      <c r="AHG210"/>
      <c r="AHH210"/>
      <c r="AHI210"/>
      <c r="AHJ210"/>
      <c r="AHK210"/>
      <c r="AHL210"/>
      <c r="AHM210"/>
      <c r="AHN210"/>
      <c r="AHO210"/>
      <c r="AHP210"/>
      <c r="AHQ210"/>
      <c r="AHR210"/>
      <c r="AHS210"/>
      <c r="AHT210"/>
      <c r="AHU210"/>
      <c r="AHV210"/>
      <c r="AHW210"/>
      <c r="AHX210"/>
      <c r="AHY210"/>
      <c r="AHZ210"/>
      <c r="AIA210"/>
      <c r="AIB210"/>
      <c r="AIC210"/>
      <c r="AID210"/>
      <c r="AIE210"/>
      <c r="AIF210"/>
      <c r="AIG210"/>
      <c r="AIH210"/>
      <c r="AII210"/>
      <c r="AIJ210"/>
      <c r="AIK210"/>
      <c r="AIL210"/>
      <c r="AIM210"/>
      <c r="AIN210"/>
      <c r="AIO210"/>
      <c r="AIP210"/>
      <c r="AIQ210"/>
      <c r="AIR210"/>
      <c r="AIS210"/>
      <c r="AIT210"/>
      <c r="AIU210"/>
      <c r="AIV210"/>
      <c r="AIW210"/>
      <c r="AIX210"/>
      <c r="AIY210"/>
      <c r="AIZ210"/>
      <c r="AJA210"/>
      <c r="AJB210"/>
      <c r="AJC210"/>
      <c r="AJD210"/>
      <c r="AJE210"/>
      <c r="AJF210"/>
      <c r="AJG210"/>
      <c r="AJH210"/>
      <c r="AJI210"/>
      <c r="AJJ210"/>
      <c r="AJK210"/>
      <c r="AJL210"/>
      <c r="AJM210"/>
      <c r="AJN210"/>
      <c r="AJO210"/>
      <c r="AJP210"/>
      <c r="AJQ210"/>
      <c r="AJR210"/>
      <c r="AJS210"/>
      <c r="AJT210"/>
      <c r="AJU210"/>
      <c r="AJV210"/>
      <c r="AJW210"/>
      <c r="AJX210"/>
      <c r="AJY210"/>
      <c r="AJZ210"/>
      <c r="AKA210"/>
      <c r="AKB210"/>
      <c r="AKC210"/>
      <c r="AKD210"/>
      <c r="AKE210"/>
      <c r="AKF210"/>
      <c r="AKG210"/>
      <c r="AKH210"/>
      <c r="AKI210"/>
      <c r="AKJ210"/>
      <c r="AKK210"/>
      <c r="AKL210"/>
      <c r="AKM210"/>
      <c r="AKN210"/>
      <c r="AKO210"/>
      <c r="AKP210"/>
      <c r="AKQ210"/>
      <c r="AKR210"/>
      <c r="AKS210"/>
      <c r="AKT210"/>
      <c r="AKU210"/>
      <c r="AKV210"/>
      <c r="AKW210"/>
      <c r="AKX210"/>
      <c r="AKY210"/>
      <c r="AKZ210"/>
      <c r="ALA210"/>
      <c r="ALB210"/>
      <c r="ALC210"/>
      <c r="ALD210"/>
      <c r="ALE210"/>
      <c r="ALF210"/>
      <c r="ALG210"/>
      <c r="ALH210"/>
      <c r="ALI210"/>
      <c r="ALJ210"/>
      <c r="ALK210"/>
      <c r="ALL210"/>
      <c r="ALM210"/>
      <c r="ALN210"/>
      <c r="ALO210"/>
      <c r="ALP210"/>
      <c r="ALQ210"/>
      <c r="ALR210"/>
      <c r="ALS210"/>
      <c r="ALT210"/>
      <c r="ALU210"/>
      <c r="ALV210"/>
      <c r="ALW210"/>
      <c r="ALX210"/>
      <c r="ALY210"/>
      <c r="ALZ210"/>
      <c r="AMA210"/>
      <c r="AMB210"/>
      <c r="AMC210"/>
      <c r="AMD210"/>
      <c r="AME210"/>
      <c r="AMF210"/>
      <c r="AMG210"/>
      <c r="AMH210"/>
      <c r="AMI210"/>
      <c r="AMJ210"/>
    </row>
    <row r="211" spans="1:1024" s="4" customFormat="1" ht="17" customHeight="1">
      <c r="A211" s="19" t="s">
        <v>1167</v>
      </c>
      <c r="B211" s="3">
        <f t="shared" si="5"/>
        <v>102</v>
      </c>
      <c r="C211" s="3">
        <f>SUM(0)</f>
        <v>0</v>
      </c>
      <c r="D211" s="3">
        <v>0</v>
      </c>
      <c r="E211" s="3">
        <v>0</v>
      </c>
      <c r="H211" s="4">
        <v>60</v>
      </c>
      <c r="I211" s="4">
        <v>42</v>
      </c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  <c r="UC211"/>
      <c r="UD211"/>
      <c r="UE211"/>
      <c r="UF211"/>
      <c r="UG211"/>
      <c r="UH211"/>
      <c r="UI211"/>
      <c r="UJ211"/>
      <c r="UK211"/>
      <c r="UL211"/>
      <c r="UM211"/>
      <c r="UN211"/>
      <c r="UO211"/>
      <c r="UP211"/>
      <c r="UQ211"/>
      <c r="UR211"/>
      <c r="US211"/>
      <c r="UT211"/>
      <c r="UU211"/>
      <c r="UV211"/>
      <c r="UW211"/>
      <c r="UX211"/>
      <c r="UY211"/>
      <c r="UZ211"/>
      <c r="VA211"/>
      <c r="VB211"/>
      <c r="VC211"/>
      <c r="VD211"/>
      <c r="VE211"/>
      <c r="VF211"/>
      <c r="VG211"/>
      <c r="VH211"/>
      <c r="VI211"/>
      <c r="VJ211"/>
      <c r="VK211"/>
      <c r="VL211"/>
      <c r="VM211"/>
      <c r="VN211"/>
      <c r="VO211"/>
      <c r="VP211"/>
      <c r="VQ211"/>
      <c r="VR211"/>
      <c r="VS211"/>
      <c r="VT211"/>
      <c r="VU211"/>
      <c r="VV211"/>
      <c r="VW211"/>
      <c r="VX211"/>
      <c r="VY211"/>
      <c r="VZ211"/>
      <c r="WA211"/>
      <c r="WB211"/>
      <c r="WC211"/>
      <c r="WD211"/>
      <c r="WE211"/>
      <c r="WF211"/>
      <c r="WG211"/>
      <c r="WH211"/>
      <c r="WI211"/>
      <c r="WJ211"/>
      <c r="WK211"/>
      <c r="WL211"/>
      <c r="WM211"/>
      <c r="WN211"/>
      <c r="WO211"/>
      <c r="WP211"/>
      <c r="WQ211"/>
      <c r="WR211"/>
      <c r="WS211"/>
      <c r="WT211"/>
      <c r="WU211"/>
      <c r="WV211"/>
      <c r="WW211"/>
      <c r="WX211"/>
      <c r="WY211"/>
      <c r="WZ211"/>
      <c r="XA211"/>
      <c r="XB211"/>
      <c r="XC211"/>
      <c r="XD211"/>
      <c r="XE211"/>
      <c r="XF211"/>
      <c r="XG211"/>
      <c r="XH211"/>
      <c r="XI211"/>
      <c r="XJ211"/>
      <c r="XK211"/>
      <c r="XL211"/>
      <c r="XM211"/>
      <c r="XN211"/>
      <c r="XO211"/>
      <c r="XP211"/>
      <c r="XQ211"/>
      <c r="XR211"/>
      <c r="XS211"/>
      <c r="XT211"/>
      <c r="XU211"/>
      <c r="XV211"/>
      <c r="XW211"/>
      <c r="XX211"/>
      <c r="XY211"/>
      <c r="XZ211"/>
      <c r="YA211"/>
      <c r="YB211"/>
      <c r="YC211"/>
      <c r="YD211"/>
      <c r="YE211"/>
      <c r="YF211"/>
      <c r="YG211"/>
      <c r="YH211"/>
      <c r="YI211"/>
      <c r="YJ211"/>
      <c r="YK211"/>
      <c r="YL211"/>
      <c r="YM211"/>
      <c r="YN211"/>
      <c r="YO211"/>
      <c r="YP211"/>
      <c r="YQ211"/>
      <c r="YR211"/>
      <c r="YS211"/>
      <c r="YT211"/>
      <c r="YU211"/>
      <c r="YV211"/>
      <c r="YW211"/>
      <c r="YX211"/>
      <c r="YY211"/>
      <c r="YZ211"/>
      <c r="ZA211"/>
      <c r="ZB211"/>
      <c r="ZC211"/>
      <c r="ZD211"/>
      <c r="ZE211"/>
      <c r="ZF211"/>
      <c r="ZG211"/>
      <c r="ZH211"/>
      <c r="ZI211"/>
      <c r="ZJ211"/>
      <c r="ZK211"/>
      <c r="ZL211"/>
      <c r="ZM211"/>
      <c r="ZN211"/>
      <c r="ZO211"/>
      <c r="ZP211"/>
      <c r="ZQ211"/>
      <c r="ZR211"/>
      <c r="ZS211"/>
      <c r="ZT211"/>
      <c r="ZU211"/>
      <c r="ZV211"/>
      <c r="ZW211"/>
      <c r="ZX211"/>
      <c r="ZY211"/>
      <c r="ZZ211"/>
      <c r="AAA211"/>
      <c r="AAB211"/>
      <c r="AAC211"/>
      <c r="AAD211"/>
      <c r="AAE211"/>
      <c r="AAF211"/>
      <c r="AAG211"/>
      <c r="AAH211"/>
      <c r="AAI211"/>
      <c r="AAJ211"/>
      <c r="AAK211"/>
      <c r="AAL211"/>
      <c r="AAM211"/>
      <c r="AAN211"/>
      <c r="AAO211"/>
      <c r="AAP211"/>
      <c r="AAQ211"/>
      <c r="AAR211"/>
      <c r="AAS211"/>
      <c r="AAT211"/>
      <c r="AAU211"/>
      <c r="AAV211"/>
      <c r="AAW211"/>
      <c r="AAX211"/>
      <c r="AAY211"/>
      <c r="AAZ211"/>
      <c r="ABA211"/>
      <c r="ABB211"/>
      <c r="ABC211"/>
      <c r="ABD211"/>
      <c r="ABE211"/>
      <c r="ABF211"/>
      <c r="ABG211"/>
      <c r="ABH211"/>
      <c r="ABI211"/>
      <c r="ABJ211"/>
      <c r="ABK211"/>
      <c r="ABL211"/>
      <c r="ABM211"/>
      <c r="ABN211"/>
      <c r="ABO211"/>
      <c r="ABP211"/>
      <c r="ABQ211"/>
      <c r="ABR211"/>
      <c r="ABS211"/>
      <c r="ABT211"/>
      <c r="ABU211"/>
      <c r="ABV211"/>
      <c r="ABW211"/>
      <c r="ABX211"/>
      <c r="ABY211"/>
      <c r="ABZ211"/>
      <c r="ACA211"/>
      <c r="ACB211"/>
      <c r="ACC211"/>
      <c r="ACD211"/>
      <c r="ACE211"/>
      <c r="ACF211"/>
      <c r="ACG211"/>
      <c r="ACH211"/>
      <c r="ACI211"/>
      <c r="ACJ211"/>
      <c r="ACK211"/>
      <c r="ACL211"/>
      <c r="ACM211"/>
      <c r="ACN211"/>
      <c r="ACO211"/>
      <c r="ACP211"/>
      <c r="ACQ211"/>
      <c r="ACR211"/>
      <c r="ACS211"/>
      <c r="ACT211"/>
      <c r="ACU211"/>
      <c r="ACV211"/>
      <c r="ACW211"/>
      <c r="ACX211"/>
      <c r="ACY211"/>
      <c r="ACZ211"/>
      <c r="ADA211"/>
      <c r="ADB211"/>
      <c r="ADC211"/>
      <c r="ADD211"/>
      <c r="ADE211"/>
      <c r="ADF211"/>
      <c r="ADG211"/>
      <c r="ADH211"/>
      <c r="ADI211"/>
      <c r="ADJ211"/>
      <c r="ADK211"/>
      <c r="ADL211"/>
      <c r="ADM211"/>
      <c r="ADN211"/>
      <c r="ADO211"/>
      <c r="ADP211"/>
      <c r="ADQ211"/>
      <c r="ADR211"/>
      <c r="ADS211"/>
      <c r="ADT211"/>
      <c r="ADU211"/>
      <c r="ADV211"/>
      <c r="ADW211"/>
      <c r="ADX211"/>
      <c r="ADY211"/>
      <c r="ADZ211"/>
      <c r="AEA211"/>
      <c r="AEB211"/>
      <c r="AEC211"/>
      <c r="AED211"/>
      <c r="AEE211"/>
      <c r="AEF211"/>
      <c r="AEG211"/>
      <c r="AEH211"/>
      <c r="AEI211"/>
      <c r="AEJ211"/>
      <c r="AEK211"/>
      <c r="AEL211"/>
      <c r="AEM211"/>
      <c r="AEN211"/>
      <c r="AEO211"/>
      <c r="AEP211"/>
      <c r="AEQ211"/>
      <c r="AER211"/>
      <c r="AES211"/>
      <c r="AET211"/>
      <c r="AEU211"/>
      <c r="AEV211"/>
      <c r="AEW211"/>
      <c r="AEX211"/>
      <c r="AEY211"/>
      <c r="AEZ211"/>
      <c r="AFA211"/>
      <c r="AFB211"/>
      <c r="AFC211"/>
      <c r="AFD211"/>
      <c r="AFE211"/>
      <c r="AFF211"/>
      <c r="AFG211"/>
      <c r="AFH211"/>
      <c r="AFI211"/>
      <c r="AFJ211"/>
      <c r="AFK211"/>
      <c r="AFL211"/>
      <c r="AFM211"/>
      <c r="AFN211"/>
      <c r="AFO211"/>
      <c r="AFP211"/>
      <c r="AFQ211"/>
      <c r="AFR211"/>
      <c r="AFS211"/>
      <c r="AFT211"/>
      <c r="AFU211"/>
      <c r="AFV211"/>
      <c r="AFW211"/>
      <c r="AFX211"/>
      <c r="AFY211"/>
      <c r="AFZ211"/>
      <c r="AGA211"/>
      <c r="AGB211"/>
      <c r="AGC211"/>
      <c r="AGD211"/>
      <c r="AGE211"/>
      <c r="AGF211"/>
      <c r="AGG211"/>
      <c r="AGH211"/>
      <c r="AGI211"/>
      <c r="AGJ211"/>
      <c r="AGK211"/>
      <c r="AGL211"/>
      <c r="AGM211"/>
      <c r="AGN211"/>
      <c r="AGO211"/>
      <c r="AGP211"/>
      <c r="AGQ211"/>
      <c r="AGR211"/>
      <c r="AGS211"/>
      <c r="AGT211"/>
      <c r="AGU211"/>
      <c r="AGV211"/>
      <c r="AGW211"/>
      <c r="AGX211"/>
      <c r="AGY211"/>
      <c r="AGZ211"/>
      <c r="AHA211"/>
      <c r="AHB211"/>
      <c r="AHC211"/>
      <c r="AHD211"/>
      <c r="AHE211"/>
      <c r="AHF211"/>
      <c r="AHG211"/>
      <c r="AHH211"/>
      <c r="AHI211"/>
      <c r="AHJ211"/>
      <c r="AHK211"/>
      <c r="AHL211"/>
      <c r="AHM211"/>
      <c r="AHN211"/>
      <c r="AHO211"/>
      <c r="AHP211"/>
      <c r="AHQ211"/>
      <c r="AHR211"/>
      <c r="AHS211"/>
      <c r="AHT211"/>
      <c r="AHU211"/>
      <c r="AHV211"/>
      <c r="AHW211"/>
      <c r="AHX211"/>
      <c r="AHY211"/>
      <c r="AHZ211"/>
      <c r="AIA211"/>
      <c r="AIB211"/>
      <c r="AIC211"/>
      <c r="AID211"/>
      <c r="AIE211"/>
      <c r="AIF211"/>
      <c r="AIG211"/>
      <c r="AIH211"/>
      <c r="AII211"/>
      <c r="AIJ211"/>
      <c r="AIK211"/>
      <c r="AIL211"/>
      <c r="AIM211"/>
      <c r="AIN211"/>
      <c r="AIO211"/>
      <c r="AIP211"/>
      <c r="AIQ211"/>
      <c r="AIR211"/>
      <c r="AIS211"/>
      <c r="AIT211"/>
      <c r="AIU211"/>
      <c r="AIV211"/>
      <c r="AIW211"/>
      <c r="AIX211"/>
      <c r="AIY211"/>
      <c r="AIZ211"/>
      <c r="AJA211"/>
      <c r="AJB211"/>
      <c r="AJC211"/>
      <c r="AJD211"/>
      <c r="AJE211"/>
      <c r="AJF211"/>
      <c r="AJG211"/>
      <c r="AJH211"/>
      <c r="AJI211"/>
      <c r="AJJ211"/>
      <c r="AJK211"/>
      <c r="AJL211"/>
      <c r="AJM211"/>
      <c r="AJN211"/>
      <c r="AJO211"/>
      <c r="AJP211"/>
      <c r="AJQ211"/>
      <c r="AJR211"/>
      <c r="AJS211"/>
      <c r="AJT211"/>
      <c r="AJU211"/>
      <c r="AJV211"/>
      <c r="AJW211"/>
      <c r="AJX211"/>
      <c r="AJY211"/>
      <c r="AJZ211"/>
      <c r="AKA211"/>
      <c r="AKB211"/>
      <c r="AKC211"/>
      <c r="AKD211"/>
      <c r="AKE211"/>
      <c r="AKF211"/>
      <c r="AKG211"/>
      <c r="AKH211"/>
      <c r="AKI211"/>
      <c r="AKJ211"/>
      <c r="AKK211"/>
      <c r="AKL211"/>
      <c r="AKM211"/>
      <c r="AKN211"/>
      <c r="AKO211"/>
      <c r="AKP211"/>
      <c r="AKQ211"/>
      <c r="AKR211"/>
      <c r="AKS211"/>
      <c r="AKT211"/>
      <c r="AKU211"/>
      <c r="AKV211"/>
      <c r="AKW211"/>
      <c r="AKX211"/>
      <c r="AKY211"/>
      <c r="AKZ211"/>
      <c r="ALA211"/>
      <c r="ALB211"/>
      <c r="ALC211"/>
      <c r="ALD211"/>
      <c r="ALE211"/>
      <c r="ALF211"/>
      <c r="ALG211"/>
      <c r="ALH211"/>
      <c r="ALI211"/>
      <c r="ALJ211"/>
      <c r="ALK211"/>
      <c r="ALL211"/>
      <c r="ALM211"/>
      <c r="ALN211"/>
      <c r="ALO211"/>
      <c r="ALP211"/>
      <c r="ALQ211"/>
      <c r="ALR211"/>
      <c r="ALS211"/>
      <c r="ALT211"/>
      <c r="ALU211"/>
      <c r="ALV211"/>
      <c r="ALW211"/>
      <c r="ALX211"/>
      <c r="ALY211"/>
      <c r="ALZ211"/>
      <c r="AMA211"/>
      <c r="AMB211"/>
      <c r="AMC211"/>
      <c r="AMD211"/>
      <c r="AME211"/>
      <c r="AMF211"/>
      <c r="AMG211"/>
      <c r="AMH211"/>
      <c r="AMI211"/>
      <c r="AMJ211"/>
    </row>
    <row r="212" spans="1:1024" s="4" customFormat="1" ht="17" customHeight="1">
      <c r="A212" s="19" t="s">
        <v>1168</v>
      </c>
      <c r="B212" s="3">
        <f t="shared" si="5"/>
        <v>101.6</v>
      </c>
      <c r="C212" s="3">
        <f>SUM(0)</f>
        <v>0</v>
      </c>
      <c r="D212" s="3">
        <v>0</v>
      </c>
      <c r="E212" s="3">
        <f>SUM(67)</f>
        <v>67</v>
      </c>
      <c r="F212" s="4">
        <f>SUM(34.6)</f>
        <v>34.6</v>
      </c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  <c r="RR212"/>
      <c r="RS212"/>
      <c r="RT212"/>
      <c r="RU212"/>
      <c r="RV212"/>
      <c r="RW212"/>
      <c r="RX212"/>
      <c r="RY212"/>
      <c r="RZ212"/>
      <c r="SA212"/>
      <c r="SB212"/>
      <c r="SC212"/>
      <c r="SD212"/>
      <c r="SE212"/>
      <c r="SF212"/>
      <c r="SG212"/>
      <c r="SH212"/>
      <c r="SI212"/>
      <c r="SJ212"/>
      <c r="SK212"/>
      <c r="SL212"/>
      <c r="SM212"/>
      <c r="SN212"/>
      <c r="SO212"/>
      <c r="SP212"/>
      <c r="SQ212"/>
      <c r="SR212"/>
      <c r="SS212"/>
      <c r="ST212"/>
      <c r="SU212"/>
      <c r="SV212"/>
      <c r="SW212"/>
      <c r="SX212"/>
      <c r="SY212"/>
      <c r="SZ212"/>
      <c r="TA212"/>
      <c r="TB212"/>
      <c r="TC212"/>
      <c r="TD212"/>
      <c r="TE212"/>
      <c r="TF212"/>
      <c r="TG212"/>
      <c r="TH212"/>
      <c r="TI212"/>
      <c r="TJ212"/>
      <c r="TK212"/>
      <c r="TL212"/>
      <c r="TM212"/>
      <c r="TN212"/>
      <c r="TO212"/>
      <c r="TP212"/>
      <c r="TQ212"/>
      <c r="TR212"/>
      <c r="TS212"/>
      <c r="TT212"/>
      <c r="TU212"/>
      <c r="TV212"/>
      <c r="TW212"/>
      <c r="TX212"/>
      <c r="TY212"/>
      <c r="TZ212"/>
      <c r="UA212"/>
      <c r="UB212"/>
      <c r="UC212"/>
      <c r="UD212"/>
      <c r="UE212"/>
      <c r="UF212"/>
      <c r="UG212"/>
      <c r="UH212"/>
      <c r="UI212"/>
      <c r="UJ212"/>
      <c r="UK212"/>
      <c r="UL212"/>
      <c r="UM212"/>
      <c r="UN212"/>
      <c r="UO212"/>
      <c r="UP212"/>
      <c r="UQ212"/>
      <c r="UR212"/>
      <c r="US212"/>
      <c r="UT212"/>
      <c r="UU212"/>
      <c r="UV212"/>
      <c r="UW212"/>
      <c r="UX212"/>
      <c r="UY212"/>
      <c r="UZ212"/>
      <c r="VA212"/>
      <c r="VB212"/>
      <c r="VC212"/>
      <c r="VD212"/>
      <c r="VE212"/>
      <c r="VF212"/>
      <c r="VG212"/>
      <c r="VH212"/>
      <c r="VI212"/>
      <c r="VJ212"/>
      <c r="VK212"/>
      <c r="VL212"/>
      <c r="VM212"/>
      <c r="VN212"/>
      <c r="VO212"/>
      <c r="VP212"/>
      <c r="VQ212"/>
      <c r="VR212"/>
      <c r="VS212"/>
      <c r="VT212"/>
      <c r="VU212"/>
      <c r="VV212"/>
      <c r="VW212"/>
      <c r="VX212"/>
      <c r="VY212"/>
      <c r="VZ212"/>
      <c r="WA212"/>
      <c r="WB212"/>
      <c r="WC212"/>
      <c r="WD212"/>
      <c r="WE212"/>
      <c r="WF212"/>
      <c r="WG212"/>
      <c r="WH212"/>
      <c r="WI212"/>
      <c r="WJ212"/>
      <c r="WK212"/>
      <c r="WL212"/>
      <c r="WM212"/>
      <c r="WN212"/>
      <c r="WO212"/>
      <c r="WP212"/>
      <c r="WQ212"/>
      <c r="WR212"/>
      <c r="WS212"/>
      <c r="WT212"/>
      <c r="WU212"/>
      <c r="WV212"/>
      <c r="WW212"/>
      <c r="WX212"/>
      <c r="WY212"/>
      <c r="WZ212"/>
      <c r="XA212"/>
      <c r="XB212"/>
      <c r="XC212"/>
      <c r="XD212"/>
      <c r="XE212"/>
      <c r="XF212"/>
      <c r="XG212"/>
      <c r="XH212"/>
      <c r="XI212"/>
      <c r="XJ212"/>
      <c r="XK212"/>
      <c r="XL212"/>
      <c r="XM212"/>
      <c r="XN212"/>
      <c r="XO212"/>
      <c r="XP212"/>
      <c r="XQ212"/>
      <c r="XR212"/>
      <c r="XS212"/>
      <c r="XT212"/>
      <c r="XU212"/>
      <c r="XV212"/>
      <c r="XW212"/>
      <c r="XX212"/>
      <c r="XY212"/>
      <c r="XZ212"/>
      <c r="YA212"/>
      <c r="YB212"/>
      <c r="YC212"/>
      <c r="YD212"/>
      <c r="YE212"/>
      <c r="YF212"/>
      <c r="YG212"/>
      <c r="YH212"/>
      <c r="YI212"/>
      <c r="YJ212"/>
      <c r="YK212"/>
      <c r="YL212"/>
      <c r="YM212"/>
      <c r="YN212"/>
      <c r="YO212"/>
      <c r="YP212"/>
      <c r="YQ212"/>
      <c r="YR212"/>
      <c r="YS212"/>
      <c r="YT212"/>
      <c r="YU212"/>
      <c r="YV212"/>
      <c r="YW212"/>
      <c r="YX212"/>
      <c r="YY212"/>
      <c r="YZ212"/>
      <c r="ZA212"/>
      <c r="ZB212"/>
      <c r="ZC212"/>
      <c r="ZD212"/>
      <c r="ZE212"/>
      <c r="ZF212"/>
      <c r="ZG212"/>
      <c r="ZH212"/>
      <c r="ZI212"/>
      <c r="ZJ212"/>
      <c r="ZK212"/>
      <c r="ZL212"/>
      <c r="ZM212"/>
      <c r="ZN212"/>
      <c r="ZO212"/>
      <c r="ZP212"/>
      <c r="ZQ212"/>
      <c r="ZR212"/>
      <c r="ZS212"/>
      <c r="ZT212"/>
      <c r="ZU212"/>
      <c r="ZV212"/>
      <c r="ZW212"/>
      <c r="ZX212"/>
      <c r="ZY212"/>
      <c r="ZZ212"/>
      <c r="AAA212"/>
      <c r="AAB212"/>
      <c r="AAC212"/>
      <c r="AAD212"/>
      <c r="AAE212"/>
      <c r="AAF212"/>
      <c r="AAG212"/>
      <c r="AAH212"/>
      <c r="AAI212"/>
      <c r="AAJ212"/>
      <c r="AAK212"/>
      <c r="AAL212"/>
      <c r="AAM212"/>
      <c r="AAN212"/>
      <c r="AAO212"/>
      <c r="AAP212"/>
      <c r="AAQ212"/>
      <c r="AAR212"/>
      <c r="AAS212"/>
      <c r="AAT212"/>
      <c r="AAU212"/>
      <c r="AAV212"/>
      <c r="AAW212"/>
      <c r="AAX212"/>
      <c r="AAY212"/>
      <c r="AAZ212"/>
      <c r="ABA212"/>
      <c r="ABB212"/>
      <c r="ABC212"/>
      <c r="ABD212"/>
      <c r="ABE212"/>
      <c r="ABF212"/>
      <c r="ABG212"/>
      <c r="ABH212"/>
      <c r="ABI212"/>
      <c r="ABJ212"/>
      <c r="ABK212"/>
      <c r="ABL212"/>
      <c r="ABM212"/>
      <c r="ABN212"/>
      <c r="ABO212"/>
      <c r="ABP212"/>
      <c r="ABQ212"/>
      <c r="ABR212"/>
      <c r="ABS212"/>
      <c r="ABT212"/>
      <c r="ABU212"/>
      <c r="ABV212"/>
      <c r="ABW212"/>
      <c r="ABX212"/>
      <c r="ABY212"/>
      <c r="ABZ212"/>
      <c r="ACA212"/>
      <c r="ACB212"/>
      <c r="ACC212"/>
      <c r="ACD212"/>
      <c r="ACE212"/>
      <c r="ACF212"/>
      <c r="ACG212"/>
      <c r="ACH212"/>
      <c r="ACI212"/>
      <c r="ACJ212"/>
      <c r="ACK212"/>
      <c r="ACL212"/>
      <c r="ACM212"/>
      <c r="ACN212"/>
      <c r="ACO212"/>
      <c r="ACP212"/>
      <c r="ACQ212"/>
      <c r="ACR212"/>
      <c r="ACS212"/>
      <c r="ACT212"/>
      <c r="ACU212"/>
      <c r="ACV212"/>
      <c r="ACW212"/>
      <c r="ACX212"/>
      <c r="ACY212"/>
      <c r="ACZ212"/>
      <c r="ADA212"/>
      <c r="ADB212"/>
      <c r="ADC212"/>
      <c r="ADD212"/>
      <c r="ADE212"/>
      <c r="ADF212"/>
      <c r="ADG212"/>
      <c r="ADH212"/>
      <c r="ADI212"/>
      <c r="ADJ212"/>
      <c r="ADK212"/>
      <c r="ADL212"/>
      <c r="ADM212"/>
      <c r="ADN212"/>
      <c r="ADO212"/>
      <c r="ADP212"/>
      <c r="ADQ212"/>
      <c r="ADR212"/>
      <c r="ADS212"/>
      <c r="ADT212"/>
      <c r="ADU212"/>
      <c r="ADV212"/>
      <c r="ADW212"/>
      <c r="ADX212"/>
      <c r="ADY212"/>
      <c r="ADZ212"/>
      <c r="AEA212"/>
      <c r="AEB212"/>
      <c r="AEC212"/>
      <c r="AED212"/>
      <c r="AEE212"/>
      <c r="AEF212"/>
      <c r="AEG212"/>
      <c r="AEH212"/>
      <c r="AEI212"/>
      <c r="AEJ212"/>
      <c r="AEK212"/>
      <c r="AEL212"/>
      <c r="AEM212"/>
      <c r="AEN212"/>
      <c r="AEO212"/>
      <c r="AEP212"/>
      <c r="AEQ212"/>
      <c r="AER212"/>
      <c r="AES212"/>
      <c r="AET212"/>
      <c r="AEU212"/>
      <c r="AEV212"/>
      <c r="AEW212"/>
      <c r="AEX212"/>
      <c r="AEY212"/>
      <c r="AEZ212"/>
      <c r="AFA212"/>
      <c r="AFB212"/>
      <c r="AFC212"/>
      <c r="AFD212"/>
      <c r="AFE212"/>
      <c r="AFF212"/>
      <c r="AFG212"/>
      <c r="AFH212"/>
      <c r="AFI212"/>
      <c r="AFJ212"/>
      <c r="AFK212"/>
      <c r="AFL212"/>
      <c r="AFM212"/>
      <c r="AFN212"/>
      <c r="AFO212"/>
      <c r="AFP212"/>
      <c r="AFQ212"/>
      <c r="AFR212"/>
      <c r="AFS212"/>
      <c r="AFT212"/>
      <c r="AFU212"/>
      <c r="AFV212"/>
      <c r="AFW212"/>
      <c r="AFX212"/>
      <c r="AFY212"/>
      <c r="AFZ212"/>
      <c r="AGA212"/>
      <c r="AGB212"/>
      <c r="AGC212"/>
      <c r="AGD212"/>
      <c r="AGE212"/>
      <c r="AGF212"/>
      <c r="AGG212"/>
      <c r="AGH212"/>
      <c r="AGI212"/>
      <c r="AGJ212"/>
      <c r="AGK212"/>
      <c r="AGL212"/>
      <c r="AGM212"/>
      <c r="AGN212"/>
      <c r="AGO212"/>
      <c r="AGP212"/>
      <c r="AGQ212"/>
      <c r="AGR212"/>
      <c r="AGS212"/>
      <c r="AGT212"/>
      <c r="AGU212"/>
      <c r="AGV212"/>
      <c r="AGW212"/>
      <c r="AGX212"/>
      <c r="AGY212"/>
      <c r="AGZ212"/>
      <c r="AHA212"/>
      <c r="AHB212"/>
      <c r="AHC212"/>
      <c r="AHD212"/>
      <c r="AHE212"/>
      <c r="AHF212"/>
      <c r="AHG212"/>
      <c r="AHH212"/>
      <c r="AHI212"/>
      <c r="AHJ212"/>
      <c r="AHK212"/>
      <c r="AHL212"/>
      <c r="AHM212"/>
      <c r="AHN212"/>
      <c r="AHO212"/>
      <c r="AHP212"/>
      <c r="AHQ212"/>
      <c r="AHR212"/>
      <c r="AHS212"/>
      <c r="AHT212"/>
      <c r="AHU212"/>
      <c r="AHV212"/>
      <c r="AHW212"/>
      <c r="AHX212"/>
      <c r="AHY212"/>
      <c r="AHZ212"/>
      <c r="AIA212"/>
      <c r="AIB212"/>
      <c r="AIC212"/>
      <c r="AID212"/>
      <c r="AIE212"/>
      <c r="AIF212"/>
      <c r="AIG212"/>
      <c r="AIH212"/>
      <c r="AII212"/>
      <c r="AIJ212"/>
      <c r="AIK212"/>
      <c r="AIL212"/>
      <c r="AIM212"/>
      <c r="AIN212"/>
      <c r="AIO212"/>
      <c r="AIP212"/>
      <c r="AIQ212"/>
      <c r="AIR212"/>
      <c r="AIS212"/>
      <c r="AIT212"/>
      <c r="AIU212"/>
      <c r="AIV212"/>
      <c r="AIW212"/>
      <c r="AIX212"/>
      <c r="AIY212"/>
      <c r="AIZ212"/>
      <c r="AJA212"/>
      <c r="AJB212"/>
      <c r="AJC212"/>
      <c r="AJD212"/>
      <c r="AJE212"/>
      <c r="AJF212"/>
      <c r="AJG212"/>
      <c r="AJH212"/>
      <c r="AJI212"/>
      <c r="AJJ212"/>
      <c r="AJK212"/>
      <c r="AJL212"/>
      <c r="AJM212"/>
      <c r="AJN212"/>
      <c r="AJO212"/>
      <c r="AJP212"/>
      <c r="AJQ212"/>
      <c r="AJR212"/>
      <c r="AJS212"/>
      <c r="AJT212"/>
      <c r="AJU212"/>
      <c r="AJV212"/>
      <c r="AJW212"/>
      <c r="AJX212"/>
      <c r="AJY212"/>
      <c r="AJZ212"/>
      <c r="AKA212"/>
      <c r="AKB212"/>
      <c r="AKC212"/>
      <c r="AKD212"/>
      <c r="AKE212"/>
      <c r="AKF212"/>
      <c r="AKG212"/>
      <c r="AKH212"/>
      <c r="AKI212"/>
      <c r="AKJ212"/>
      <c r="AKK212"/>
      <c r="AKL212"/>
      <c r="AKM212"/>
      <c r="AKN212"/>
      <c r="AKO212"/>
      <c r="AKP212"/>
      <c r="AKQ212"/>
      <c r="AKR212"/>
      <c r="AKS212"/>
      <c r="AKT212"/>
      <c r="AKU212"/>
      <c r="AKV212"/>
      <c r="AKW212"/>
      <c r="AKX212"/>
      <c r="AKY212"/>
      <c r="AKZ212"/>
      <c r="ALA212"/>
      <c r="ALB212"/>
      <c r="ALC212"/>
      <c r="ALD212"/>
      <c r="ALE212"/>
      <c r="ALF212"/>
      <c r="ALG212"/>
      <c r="ALH212"/>
      <c r="ALI212"/>
      <c r="ALJ212"/>
      <c r="ALK212"/>
      <c r="ALL212"/>
      <c r="ALM212"/>
      <c r="ALN212"/>
      <c r="ALO212"/>
      <c r="ALP212"/>
      <c r="ALQ212"/>
      <c r="ALR212"/>
      <c r="ALS212"/>
      <c r="ALT212"/>
      <c r="ALU212"/>
      <c r="ALV212"/>
      <c r="ALW212"/>
      <c r="ALX212"/>
      <c r="ALY212"/>
      <c r="ALZ212"/>
      <c r="AMA212"/>
      <c r="AMB212"/>
      <c r="AMC212"/>
      <c r="AMD212"/>
      <c r="AME212"/>
      <c r="AMF212"/>
      <c r="AMG212"/>
      <c r="AMH212"/>
      <c r="AMI212"/>
      <c r="AMJ212"/>
    </row>
    <row r="213" spans="1:1024" s="4" customFormat="1" ht="17" customHeight="1">
      <c r="A213" s="19" t="s">
        <v>1352</v>
      </c>
      <c r="B213" s="3">
        <f t="shared" si="5"/>
        <v>101</v>
      </c>
      <c r="C213" s="3">
        <f>SUM(34+31+36)</f>
        <v>101</v>
      </c>
      <c r="D213" s="3"/>
      <c r="E213" s="3">
        <v>0</v>
      </c>
      <c r="G213" s="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  <c r="YT213"/>
      <c r="YU213"/>
      <c r="YV213"/>
      <c r="YW213"/>
      <c r="YX213"/>
      <c r="YY213"/>
      <c r="YZ213"/>
      <c r="ZA213"/>
      <c r="ZB213"/>
      <c r="ZC213"/>
      <c r="ZD213"/>
      <c r="ZE213"/>
      <c r="ZF213"/>
      <c r="ZG213"/>
      <c r="ZH213"/>
      <c r="ZI213"/>
      <c r="ZJ213"/>
      <c r="ZK213"/>
      <c r="ZL213"/>
      <c r="ZM213"/>
      <c r="ZN213"/>
      <c r="ZO213"/>
      <c r="ZP213"/>
      <c r="ZQ213"/>
      <c r="ZR213"/>
      <c r="ZS213"/>
      <c r="ZT213"/>
      <c r="ZU213"/>
      <c r="ZV213"/>
      <c r="ZW213"/>
      <c r="ZX213"/>
      <c r="ZY213"/>
      <c r="ZZ213"/>
      <c r="AAA213"/>
      <c r="AAB213"/>
      <c r="AAC213"/>
      <c r="AAD213"/>
      <c r="AAE213"/>
      <c r="AAF213"/>
      <c r="AAG213"/>
      <c r="AAH213"/>
      <c r="AAI213"/>
      <c r="AAJ213"/>
      <c r="AAK213"/>
      <c r="AAL213"/>
      <c r="AAM213"/>
      <c r="AAN213"/>
      <c r="AAO213"/>
      <c r="AAP213"/>
      <c r="AAQ213"/>
      <c r="AAR213"/>
      <c r="AAS213"/>
      <c r="AAT213"/>
      <c r="AAU213"/>
      <c r="AAV213"/>
      <c r="AAW213"/>
      <c r="AAX213"/>
      <c r="AAY213"/>
      <c r="AAZ213"/>
      <c r="ABA213"/>
      <c r="ABB213"/>
      <c r="ABC213"/>
      <c r="ABD213"/>
      <c r="ABE213"/>
      <c r="ABF213"/>
      <c r="ABG213"/>
      <c r="ABH213"/>
      <c r="ABI213"/>
      <c r="ABJ213"/>
      <c r="ABK213"/>
      <c r="ABL213"/>
      <c r="ABM213"/>
      <c r="ABN213"/>
      <c r="ABO213"/>
      <c r="ABP213"/>
      <c r="ABQ213"/>
      <c r="ABR213"/>
      <c r="ABS213"/>
      <c r="ABT213"/>
      <c r="ABU213"/>
      <c r="ABV213"/>
      <c r="ABW213"/>
      <c r="ABX213"/>
      <c r="ABY213"/>
      <c r="ABZ213"/>
      <c r="ACA213"/>
      <c r="ACB213"/>
      <c r="ACC213"/>
      <c r="ACD213"/>
      <c r="ACE213"/>
      <c r="ACF213"/>
      <c r="ACG213"/>
      <c r="ACH213"/>
      <c r="ACI213"/>
      <c r="ACJ213"/>
      <c r="ACK213"/>
      <c r="ACL213"/>
      <c r="ACM213"/>
      <c r="ACN213"/>
      <c r="ACO213"/>
      <c r="ACP213"/>
      <c r="ACQ213"/>
      <c r="ACR213"/>
      <c r="ACS213"/>
      <c r="ACT213"/>
      <c r="ACU213"/>
      <c r="ACV213"/>
      <c r="ACW213"/>
      <c r="ACX213"/>
      <c r="ACY213"/>
      <c r="ACZ213"/>
      <c r="ADA213"/>
      <c r="ADB213"/>
      <c r="ADC213"/>
      <c r="ADD213"/>
      <c r="ADE213"/>
      <c r="ADF213"/>
      <c r="ADG213"/>
      <c r="ADH213"/>
      <c r="ADI213"/>
      <c r="ADJ213"/>
      <c r="ADK213"/>
      <c r="ADL213"/>
      <c r="ADM213"/>
      <c r="ADN213"/>
      <c r="ADO213"/>
      <c r="ADP213"/>
      <c r="ADQ213"/>
      <c r="ADR213"/>
      <c r="ADS213"/>
      <c r="ADT213"/>
      <c r="ADU213"/>
      <c r="ADV213"/>
      <c r="ADW213"/>
      <c r="ADX213"/>
      <c r="ADY213"/>
      <c r="ADZ213"/>
      <c r="AEA213"/>
      <c r="AEB213"/>
      <c r="AEC213"/>
      <c r="AED213"/>
      <c r="AEE213"/>
      <c r="AEF213"/>
      <c r="AEG213"/>
      <c r="AEH213"/>
      <c r="AEI213"/>
      <c r="AEJ213"/>
      <c r="AEK213"/>
      <c r="AEL213"/>
      <c r="AEM213"/>
      <c r="AEN213"/>
      <c r="AEO213"/>
      <c r="AEP213"/>
      <c r="AEQ213"/>
      <c r="AER213"/>
      <c r="AES213"/>
      <c r="AET213"/>
      <c r="AEU213"/>
      <c r="AEV213"/>
      <c r="AEW213"/>
      <c r="AEX213"/>
      <c r="AEY213"/>
      <c r="AEZ213"/>
      <c r="AFA213"/>
      <c r="AFB213"/>
      <c r="AFC213"/>
      <c r="AFD213"/>
      <c r="AFE213"/>
      <c r="AFF213"/>
      <c r="AFG213"/>
      <c r="AFH213"/>
      <c r="AFI213"/>
      <c r="AFJ213"/>
      <c r="AFK213"/>
      <c r="AFL213"/>
      <c r="AFM213"/>
      <c r="AFN213"/>
      <c r="AFO213"/>
      <c r="AFP213"/>
      <c r="AFQ213"/>
      <c r="AFR213"/>
      <c r="AFS213"/>
      <c r="AFT213"/>
      <c r="AFU213"/>
      <c r="AFV213"/>
      <c r="AFW213"/>
      <c r="AFX213"/>
      <c r="AFY213"/>
      <c r="AFZ213"/>
      <c r="AGA213"/>
      <c r="AGB213"/>
      <c r="AGC213"/>
      <c r="AGD213"/>
      <c r="AGE213"/>
      <c r="AGF213"/>
      <c r="AGG213"/>
      <c r="AGH213"/>
      <c r="AGI213"/>
      <c r="AGJ213"/>
      <c r="AGK213"/>
      <c r="AGL213"/>
      <c r="AGM213"/>
      <c r="AGN213"/>
      <c r="AGO213"/>
      <c r="AGP213"/>
      <c r="AGQ213"/>
      <c r="AGR213"/>
      <c r="AGS213"/>
      <c r="AGT213"/>
      <c r="AGU213"/>
      <c r="AGV213"/>
      <c r="AGW213"/>
      <c r="AGX213"/>
      <c r="AGY213"/>
      <c r="AGZ213"/>
      <c r="AHA213"/>
      <c r="AHB213"/>
      <c r="AHC213"/>
      <c r="AHD213"/>
      <c r="AHE213"/>
      <c r="AHF213"/>
      <c r="AHG213"/>
      <c r="AHH213"/>
      <c r="AHI213"/>
      <c r="AHJ213"/>
      <c r="AHK213"/>
      <c r="AHL213"/>
      <c r="AHM213"/>
      <c r="AHN213"/>
      <c r="AHO213"/>
      <c r="AHP213"/>
      <c r="AHQ213"/>
      <c r="AHR213"/>
      <c r="AHS213"/>
      <c r="AHT213"/>
      <c r="AHU213"/>
      <c r="AHV213"/>
      <c r="AHW213"/>
      <c r="AHX213"/>
      <c r="AHY213"/>
      <c r="AHZ213"/>
      <c r="AIA213"/>
      <c r="AIB213"/>
      <c r="AIC213"/>
      <c r="AID213"/>
      <c r="AIE213"/>
      <c r="AIF213"/>
      <c r="AIG213"/>
      <c r="AIH213"/>
      <c r="AII213"/>
      <c r="AIJ213"/>
      <c r="AIK213"/>
      <c r="AIL213"/>
      <c r="AIM213"/>
      <c r="AIN213"/>
      <c r="AIO213"/>
      <c r="AIP213"/>
      <c r="AIQ213"/>
      <c r="AIR213"/>
      <c r="AIS213"/>
      <c r="AIT213"/>
      <c r="AIU213"/>
      <c r="AIV213"/>
      <c r="AIW213"/>
      <c r="AIX213"/>
      <c r="AIY213"/>
      <c r="AIZ213"/>
      <c r="AJA213"/>
      <c r="AJB213"/>
      <c r="AJC213"/>
      <c r="AJD213"/>
      <c r="AJE213"/>
      <c r="AJF213"/>
      <c r="AJG213"/>
      <c r="AJH213"/>
      <c r="AJI213"/>
      <c r="AJJ213"/>
      <c r="AJK213"/>
      <c r="AJL213"/>
      <c r="AJM213"/>
      <c r="AJN213"/>
      <c r="AJO213"/>
      <c r="AJP213"/>
      <c r="AJQ213"/>
      <c r="AJR213"/>
      <c r="AJS213"/>
      <c r="AJT213"/>
      <c r="AJU213"/>
      <c r="AJV213"/>
      <c r="AJW213"/>
      <c r="AJX213"/>
      <c r="AJY213"/>
      <c r="AJZ213"/>
      <c r="AKA213"/>
      <c r="AKB213"/>
      <c r="AKC213"/>
      <c r="AKD213"/>
      <c r="AKE213"/>
      <c r="AKF213"/>
      <c r="AKG213"/>
      <c r="AKH213"/>
      <c r="AKI213"/>
      <c r="AKJ213"/>
      <c r="AKK213"/>
      <c r="AKL213"/>
      <c r="AKM213"/>
      <c r="AKN213"/>
      <c r="AKO213"/>
      <c r="AKP213"/>
      <c r="AKQ213"/>
      <c r="AKR213"/>
      <c r="AKS213"/>
      <c r="AKT213"/>
      <c r="AKU213"/>
      <c r="AKV213"/>
      <c r="AKW213"/>
      <c r="AKX213"/>
      <c r="AKY213"/>
      <c r="AKZ213"/>
      <c r="ALA213"/>
      <c r="ALB213"/>
      <c r="ALC213"/>
      <c r="ALD213"/>
      <c r="ALE213"/>
      <c r="ALF213"/>
      <c r="ALG213"/>
      <c r="ALH213"/>
      <c r="ALI213"/>
      <c r="ALJ213"/>
      <c r="ALK213"/>
      <c r="ALL213"/>
      <c r="ALM213"/>
      <c r="ALN213"/>
      <c r="ALO213"/>
      <c r="ALP213"/>
      <c r="ALQ213"/>
      <c r="ALR213"/>
      <c r="ALS213"/>
      <c r="ALT213"/>
      <c r="ALU213"/>
      <c r="ALV213"/>
      <c r="ALW213"/>
      <c r="ALX213"/>
      <c r="ALY213"/>
      <c r="ALZ213"/>
      <c r="AMA213"/>
      <c r="AMB213"/>
      <c r="AMC213"/>
      <c r="AMD213"/>
      <c r="AME213"/>
      <c r="AMF213"/>
      <c r="AMG213"/>
      <c r="AMH213"/>
      <c r="AMI213"/>
      <c r="AMJ213"/>
    </row>
    <row r="214" spans="1:1024" ht="17" customHeight="1">
      <c r="A214" s="19" t="s">
        <v>1169</v>
      </c>
      <c r="B214" s="3">
        <f t="shared" si="5"/>
        <v>99.6</v>
      </c>
      <c r="C214" s="3">
        <f>SUM(0)</f>
        <v>0</v>
      </c>
      <c r="D214" s="3">
        <v>0</v>
      </c>
      <c r="E214" s="3">
        <v>0</v>
      </c>
      <c r="F214" s="4">
        <f>SUM(30+31.6+38)</f>
        <v>99.6</v>
      </c>
      <c r="G214" s="4"/>
    </row>
    <row r="215" spans="1:1024" ht="17" customHeight="1">
      <c r="A215" s="19" t="s">
        <v>1170</v>
      </c>
      <c r="B215" s="3">
        <f t="shared" si="5"/>
        <v>97</v>
      </c>
      <c r="C215" s="3">
        <f>SUM(0)</f>
        <v>0</v>
      </c>
      <c r="D215" s="3">
        <v>0</v>
      </c>
      <c r="E215" s="3">
        <v>0</v>
      </c>
      <c r="F215" s="4">
        <f>SUM(38+59)</f>
        <v>97</v>
      </c>
      <c r="G215" s="4"/>
    </row>
    <row r="216" spans="1:1024" s="4" customFormat="1" ht="17" customHeight="1">
      <c r="A216" s="19" t="s">
        <v>1325</v>
      </c>
      <c r="B216" s="3">
        <f t="shared" si="5"/>
        <v>97</v>
      </c>
      <c r="C216" s="3">
        <f>SUM(31+36)</f>
        <v>67</v>
      </c>
      <c r="D216" s="3">
        <f>SUM(30)</f>
        <v>30</v>
      </c>
      <c r="E216" s="3">
        <v>0</v>
      </c>
      <c r="G216" s="3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  <c r="RR216"/>
      <c r="RS216"/>
      <c r="RT216"/>
      <c r="RU216"/>
      <c r="RV216"/>
      <c r="RW216"/>
      <c r="RX216"/>
      <c r="RY216"/>
      <c r="RZ216"/>
      <c r="SA216"/>
      <c r="SB216"/>
      <c r="SC216"/>
      <c r="SD216"/>
      <c r="SE216"/>
      <c r="SF216"/>
      <c r="SG216"/>
      <c r="SH216"/>
      <c r="SI216"/>
      <c r="SJ216"/>
      <c r="SK216"/>
      <c r="SL216"/>
      <c r="SM216"/>
      <c r="SN216"/>
      <c r="SO216"/>
      <c r="SP216"/>
      <c r="SQ216"/>
      <c r="SR216"/>
      <c r="SS216"/>
      <c r="ST216"/>
      <c r="SU216"/>
      <c r="SV216"/>
      <c r="SW216"/>
      <c r="SX216"/>
      <c r="SY216"/>
      <c r="SZ216"/>
      <c r="TA216"/>
      <c r="TB216"/>
      <c r="TC216"/>
      <c r="TD216"/>
      <c r="TE216"/>
      <c r="TF216"/>
      <c r="TG216"/>
      <c r="TH216"/>
      <c r="TI216"/>
      <c r="TJ216"/>
      <c r="TK216"/>
      <c r="TL216"/>
      <c r="TM216"/>
      <c r="TN216"/>
      <c r="TO216"/>
      <c r="TP216"/>
      <c r="TQ216"/>
      <c r="TR216"/>
      <c r="TS216"/>
      <c r="TT216"/>
      <c r="TU216"/>
      <c r="TV216"/>
      <c r="TW216"/>
      <c r="TX216"/>
      <c r="TY216"/>
      <c r="TZ216"/>
      <c r="UA216"/>
      <c r="UB216"/>
      <c r="UC216"/>
      <c r="UD216"/>
      <c r="UE216"/>
      <c r="UF216"/>
      <c r="UG216"/>
      <c r="UH216"/>
      <c r="UI216"/>
      <c r="UJ216"/>
      <c r="UK216"/>
      <c r="UL216"/>
      <c r="UM216"/>
      <c r="UN216"/>
      <c r="UO216"/>
      <c r="UP216"/>
      <c r="UQ216"/>
      <c r="UR216"/>
      <c r="US216"/>
      <c r="UT216"/>
      <c r="UU216"/>
      <c r="UV216"/>
      <c r="UW216"/>
      <c r="UX216"/>
      <c r="UY216"/>
      <c r="UZ216"/>
      <c r="VA216"/>
      <c r="VB216"/>
      <c r="VC216"/>
      <c r="VD216"/>
      <c r="VE216"/>
      <c r="VF216"/>
      <c r="VG216"/>
      <c r="VH216"/>
      <c r="VI216"/>
      <c r="VJ216"/>
      <c r="VK216"/>
      <c r="VL216"/>
      <c r="VM216"/>
      <c r="VN216"/>
      <c r="VO216"/>
      <c r="VP216"/>
      <c r="VQ216"/>
      <c r="VR216"/>
      <c r="VS216"/>
      <c r="VT216"/>
      <c r="VU216"/>
      <c r="VV216"/>
      <c r="VW216"/>
      <c r="VX216"/>
      <c r="VY216"/>
      <c r="VZ216"/>
      <c r="WA216"/>
      <c r="WB216"/>
      <c r="WC216"/>
      <c r="WD216"/>
      <c r="WE216"/>
      <c r="WF216"/>
      <c r="WG216"/>
      <c r="WH216"/>
      <c r="WI216"/>
      <c r="WJ216"/>
      <c r="WK216"/>
      <c r="WL216"/>
      <c r="WM216"/>
      <c r="WN216"/>
      <c r="WO216"/>
      <c r="WP216"/>
      <c r="WQ216"/>
      <c r="WR216"/>
      <c r="WS216"/>
      <c r="WT216"/>
      <c r="WU216"/>
      <c r="WV216"/>
      <c r="WW216"/>
      <c r="WX216"/>
      <c r="WY216"/>
      <c r="WZ216"/>
      <c r="XA216"/>
      <c r="XB216"/>
      <c r="XC216"/>
      <c r="XD216"/>
      <c r="XE216"/>
      <c r="XF216"/>
      <c r="XG216"/>
      <c r="XH216"/>
      <c r="XI216"/>
      <c r="XJ216"/>
      <c r="XK216"/>
      <c r="XL216"/>
      <c r="XM216"/>
      <c r="XN216"/>
      <c r="XO216"/>
      <c r="XP216"/>
      <c r="XQ216"/>
      <c r="XR216"/>
      <c r="XS216"/>
      <c r="XT216"/>
      <c r="XU216"/>
      <c r="XV216"/>
      <c r="XW216"/>
      <c r="XX216"/>
      <c r="XY216"/>
      <c r="XZ216"/>
      <c r="YA216"/>
      <c r="YB216"/>
      <c r="YC216"/>
      <c r="YD216"/>
      <c r="YE216"/>
      <c r="YF216"/>
      <c r="YG216"/>
      <c r="YH216"/>
      <c r="YI216"/>
      <c r="YJ216"/>
      <c r="YK216"/>
      <c r="YL216"/>
      <c r="YM216"/>
      <c r="YN216"/>
      <c r="YO216"/>
      <c r="YP216"/>
      <c r="YQ216"/>
      <c r="YR216"/>
      <c r="YS216"/>
      <c r="YT216"/>
      <c r="YU216"/>
      <c r="YV216"/>
      <c r="YW216"/>
      <c r="YX216"/>
      <c r="YY216"/>
      <c r="YZ216"/>
      <c r="ZA216"/>
      <c r="ZB216"/>
      <c r="ZC216"/>
      <c r="ZD216"/>
      <c r="ZE216"/>
      <c r="ZF216"/>
      <c r="ZG216"/>
      <c r="ZH216"/>
      <c r="ZI216"/>
      <c r="ZJ216"/>
      <c r="ZK216"/>
      <c r="ZL216"/>
      <c r="ZM216"/>
      <c r="ZN216"/>
      <c r="ZO216"/>
      <c r="ZP216"/>
      <c r="ZQ216"/>
      <c r="ZR216"/>
      <c r="ZS216"/>
      <c r="ZT216"/>
      <c r="ZU216"/>
      <c r="ZV216"/>
      <c r="ZW216"/>
      <c r="ZX216"/>
      <c r="ZY216"/>
      <c r="ZZ216"/>
      <c r="AAA216"/>
      <c r="AAB216"/>
      <c r="AAC216"/>
      <c r="AAD216"/>
      <c r="AAE216"/>
      <c r="AAF216"/>
      <c r="AAG216"/>
      <c r="AAH216"/>
      <c r="AAI216"/>
      <c r="AAJ216"/>
      <c r="AAK216"/>
      <c r="AAL216"/>
      <c r="AAM216"/>
      <c r="AAN216"/>
      <c r="AAO216"/>
      <c r="AAP216"/>
      <c r="AAQ216"/>
      <c r="AAR216"/>
      <c r="AAS216"/>
      <c r="AAT216"/>
      <c r="AAU216"/>
      <c r="AAV216"/>
      <c r="AAW216"/>
      <c r="AAX216"/>
      <c r="AAY216"/>
      <c r="AAZ216"/>
      <c r="ABA216"/>
      <c r="ABB216"/>
      <c r="ABC216"/>
      <c r="ABD216"/>
      <c r="ABE216"/>
      <c r="ABF216"/>
      <c r="ABG216"/>
      <c r="ABH216"/>
      <c r="ABI216"/>
      <c r="ABJ216"/>
      <c r="ABK216"/>
      <c r="ABL216"/>
      <c r="ABM216"/>
      <c r="ABN216"/>
      <c r="ABO216"/>
      <c r="ABP216"/>
      <c r="ABQ216"/>
      <c r="ABR216"/>
      <c r="ABS216"/>
      <c r="ABT216"/>
      <c r="ABU216"/>
      <c r="ABV216"/>
      <c r="ABW216"/>
      <c r="ABX216"/>
      <c r="ABY216"/>
      <c r="ABZ216"/>
      <c r="ACA216"/>
      <c r="ACB216"/>
      <c r="ACC216"/>
      <c r="ACD216"/>
      <c r="ACE216"/>
      <c r="ACF216"/>
      <c r="ACG216"/>
      <c r="ACH216"/>
      <c r="ACI216"/>
      <c r="ACJ216"/>
      <c r="ACK216"/>
      <c r="ACL216"/>
      <c r="ACM216"/>
      <c r="ACN216"/>
      <c r="ACO216"/>
      <c r="ACP216"/>
      <c r="ACQ216"/>
      <c r="ACR216"/>
      <c r="ACS216"/>
      <c r="ACT216"/>
      <c r="ACU216"/>
      <c r="ACV216"/>
      <c r="ACW216"/>
      <c r="ACX216"/>
      <c r="ACY216"/>
      <c r="ACZ216"/>
      <c r="ADA216"/>
      <c r="ADB216"/>
      <c r="ADC216"/>
      <c r="ADD216"/>
      <c r="ADE216"/>
      <c r="ADF216"/>
      <c r="ADG216"/>
      <c r="ADH216"/>
      <c r="ADI216"/>
      <c r="ADJ216"/>
      <c r="ADK216"/>
      <c r="ADL216"/>
      <c r="ADM216"/>
      <c r="ADN216"/>
      <c r="ADO216"/>
      <c r="ADP216"/>
      <c r="ADQ216"/>
      <c r="ADR216"/>
      <c r="ADS216"/>
      <c r="ADT216"/>
      <c r="ADU216"/>
      <c r="ADV216"/>
      <c r="ADW216"/>
      <c r="ADX216"/>
      <c r="ADY216"/>
      <c r="ADZ216"/>
      <c r="AEA216"/>
      <c r="AEB216"/>
      <c r="AEC216"/>
      <c r="AED216"/>
      <c r="AEE216"/>
      <c r="AEF216"/>
      <c r="AEG216"/>
      <c r="AEH216"/>
      <c r="AEI216"/>
      <c r="AEJ216"/>
      <c r="AEK216"/>
      <c r="AEL216"/>
      <c r="AEM216"/>
      <c r="AEN216"/>
      <c r="AEO216"/>
      <c r="AEP216"/>
      <c r="AEQ216"/>
      <c r="AER216"/>
      <c r="AES216"/>
      <c r="AET216"/>
      <c r="AEU216"/>
      <c r="AEV216"/>
      <c r="AEW216"/>
      <c r="AEX216"/>
      <c r="AEY216"/>
      <c r="AEZ216"/>
      <c r="AFA216"/>
      <c r="AFB216"/>
      <c r="AFC216"/>
      <c r="AFD216"/>
      <c r="AFE216"/>
      <c r="AFF216"/>
      <c r="AFG216"/>
      <c r="AFH216"/>
      <c r="AFI216"/>
      <c r="AFJ216"/>
      <c r="AFK216"/>
      <c r="AFL216"/>
      <c r="AFM216"/>
      <c r="AFN216"/>
      <c r="AFO216"/>
      <c r="AFP216"/>
      <c r="AFQ216"/>
      <c r="AFR216"/>
      <c r="AFS216"/>
      <c r="AFT216"/>
      <c r="AFU216"/>
      <c r="AFV216"/>
      <c r="AFW216"/>
      <c r="AFX216"/>
      <c r="AFY216"/>
      <c r="AFZ216"/>
      <c r="AGA216"/>
      <c r="AGB216"/>
      <c r="AGC216"/>
      <c r="AGD216"/>
      <c r="AGE216"/>
      <c r="AGF216"/>
      <c r="AGG216"/>
      <c r="AGH216"/>
      <c r="AGI216"/>
      <c r="AGJ216"/>
      <c r="AGK216"/>
      <c r="AGL216"/>
      <c r="AGM216"/>
      <c r="AGN216"/>
      <c r="AGO216"/>
      <c r="AGP216"/>
      <c r="AGQ216"/>
      <c r="AGR216"/>
      <c r="AGS216"/>
      <c r="AGT216"/>
      <c r="AGU216"/>
      <c r="AGV216"/>
      <c r="AGW216"/>
      <c r="AGX216"/>
      <c r="AGY216"/>
      <c r="AGZ216"/>
      <c r="AHA216"/>
      <c r="AHB216"/>
      <c r="AHC216"/>
      <c r="AHD216"/>
      <c r="AHE216"/>
      <c r="AHF216"/>
      <c r="AHG216"/>
      <c r="AHH216"/>
      <c r="AHI216"/>
      <c r="AHJ216"/>
      <c r="AHK216"/>
      <c r="AHL216"/>
      <c r="AHM216"/>
      <c r="AHN216"/>
      <c r="AHO216"/>
      <c r="AHP216"/>
      <c r="AHQ216"/>
      <c r="AHR216"/>
      <c r="AHS216"/>
      <c r="AHT216"/>
      <c r="AHU216"/>
      <c r="AHV216"/>
      <c r="AHW216"/>
      <c r="AHX216"/>
      <c r="AHY216"/>
      <c r="AHZ216"/>
      <c r="AIA216"/>
      <c r="AIB216"/>
      <c r="AIC216"/>
      <c r="AID216"/>
      <c r="AIE216"/>
      <c r="AIF216"/>
      <c r="AIG216"/>
      <c r="AIH216"/>
      <c r="AII216"/>
      <c r="AIJ216"/>
      <c r="AIK216"/>
      <c r="AIL216"/>
      <c r="AIM216"/>
      <c r="AIN216"/>
      <c r="AIO216"/>
      <c r="AIP216"/>
      <c r="AIQ216"/>
      <c r="AIR216"/>
      <c r="AIS216"/>
      <c r="AIT216"/>
      <c r="AIU216"/>
      <c r="AIV216"/>
      <c r="AIW216"/>
      <c r="AIX216"/>
      <c r="AIY216"/>
      <c r="AIZ216"/>
      <c r="AJA216"/>
      <c r="AJB216"/>
      <c r="AJC216"/>
      <c r="AJD216"/>
      <c r="AJE216"/>
      <c r="AJF216"/>
      <c r="AJG216"/>
      <c r="AJH216"/>
      <c r="AJI216"/>
      <c r="AJJ216"/>
      <c r="AJK216"/>
      <c r="AJL216"/>
      <c r="AJM216"/>
      <c r="AJN216"/>
      <c r="AJO216"/>
      <c r="AJP216"/>
      <c r="AJQ216"/>
      <c r="AJR216"/>
      <c r="AJS216"/>
      <c r="AJT216"/>
      <c r="AJU216"/>
      <c r="AJV216"/>
      <c r="AJW216"/>
      <c r="AJX216"/>
      <c r="AJY216"/>
      <c r="AJZ216"/>
      <c r="AKA216"/>
      <c r="AKB216"/>
      <c r="AKC216"/>
      <c r="AKD216"/>
      <c r="AKE216"/>
      <c r="AKF216"/>
      <c r="AKG216"/>
      <c r="AKH216"/>
      <c r="AKI216"/>
      <c r="AKJ216"/>
      <c r="AKK216"/>
      <c r="AKL216"/>
      <c r="AKM216"/>
      <c r="AKN216"/>
      <c r="AKO216"/>
      <c r="AKP216"/>
      <c r="AKQ216"/>
      <c r="AKR216"/>
      <c r="AKS216"/>
      <c r="AKT216"/>
      <c r="AKU216"/>
      <c r="AKV216"/>
      <c r="AKW216"/>
      <c r="AKX216"/>
      <c r="AKY216"/>
      <c r="AKZ216"/>
      <c r="ALA216"/>
      <c r="ALB216"/>
      <c r="ALC216"/>
      <c r="ALD216"/>
      <c r="ALE216"/>
      <c r="ALF216"/>
      <c r="ALG216"/>
      <c r="ALH216"/>
      <c r="ALI216"/>
      <c r="ALJ216"/>
      <c r="ALK216"/>
      <c r="ALL216"/>
      <c r="ALM216"/>
      <c r="ALN216"/>
      <c r="ALO216"/>
      <c r="ALP216"/>
      <c r="ALQ216"/>
      <c r="ALR216"/>
      <c r="ALS216"/>
      <c r="ALT216"/>
      <c r="ALU216"/>
      <c r="ALV216"/>
      <c r="ALW216"/>
      <c r="ALX216"/>
      <c r="ALY216"/>
      <c r="ALZ216"/>
      <c r="AMA216"/>
      <c r="AMB216"/>
      <c r="AMC216"/>
      <c r="AMD216"/>
      <c r="AME216"/>
      <c r="AMF216"/>
      <c r="AMG216"/>
      <c r="AMH216"/>
      <c r="AMI216"/>
      <c r="AMJ216"/>
    </row>
    <row r="217" spans="1:1024" s="4" customFormat="1" ht="17" customHeight="1">
      <c r="A217" s="19" t="s">
        <v>1172</v>
      </c>
      <c r="B217" s="3">
        <f t="shared" si="5"/>
        <v>94</v>
      </c>
      <c r="C217" s="3">
        <f>SUM(0)</f>
        <v>0</v>
      </c>
      <c r="D217" s="3">
        <v>0</v>
      </c>
      <c r="E217" s="3">
        <v>0</v>
      </c>
      <c r="K217" s="4">
        <v>94</v>
      </c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  <c r="RR217"/>
      <c r="RS217"/>
      <c r="RT217"/>
      <c r="RU217"/>
      <c r="RV217"/>
      <c r="RW217"/>
      <c r="RX217"/>
      <c r="RY217"/>
      <c r="RZ217"/>
      <c r="SA217"/>
      <c r="SB217"/>
      <c r="SC217"/>
      <c r="SD217"/>
      <c r="SE217"/>
      <c r="SF217"/>
      <c r="SG217"/>
      <c r="SH217"/>
      <c r="SI217"/>
      <c r="SJ217"/>
      <c r="SK217"/>
      <c r="SL217"/>
      <c r="SM217"/>
      <c r="SN217"/>
      <c r="SO217"/>
      <c r="SP217"/>
      <c r="SQ217"/>
      <c r="SR217"/>
      <c r="SS217"/>
      <c r="ST217"/>
      <c r="SU217"/>
      <c r="SV217"/>
      <c r="SW217"/>
      <c r="SX217"/>
      <c r="SY217"/>
      <c r="SZ217"/>
      <c r="TA217"/>
      <c r="TB217"/>
      <c r="TC217"/>
      <c r="TD217"/>
      <c r="TE217"/>
      <c r="TF217"/>
      <c r="TG217"/>
      <c r="TH217"/>
      <c r="TI217"/>
      <c r="TJ217"/>
      <c r="TK217"/>
      <c r="TL217"/>
      <c r="TM217"/>
      <c r="TN217"/>
      <c r="TO217"/>
      <c r="TP217"/>
      <c r="TQ217"/>
      <c r="TR217"/>
      <c r="TS217"/>
      <c r="TT217"/>
      <c r="TU217"/>
      <c r="TV217"/>
      <c r="TW217"/>
      <c r="TX217"/>
      <c r="TY217"/>
      <c r="TZ217"/>
      <c r="UA217"/>
      <c r="UB217"/>
      <c r="UC217"/>
      <c r="UD217"/>
      <c r="UE217"/>
      <c r="UF217"/>
      <c r="UG217"/>
      <c r="UH217"/>
      <c r="UI217"/>
      <c r="UJ217"/>
      <c r="UK217"/>
      <c r="UL217"/>
      <c r="UM217"/>
      <c r="UN217"/>
      <c r="UO217"/>
      <c r="UP217"/>
      <c r="UQ217"/>
      <c r="UR217"/>
      <c r="US217"/>
      <c r="UT217"/>
      <c r="UU217"/>
      <c r="UV217"/>
      <c r="UW217"/>
      <c r="UX217"/>
      <c r="UY217"/>
      <c r="UZ217"/>
      <c r="VA217"/>
      <c r="VB217"/>
      <c r="VC217"/>
      <c r="VD217"/>
      <c r="VE217"/>
      <c r="VF217"/>
      <c r="VG217"/>
      <c r="VH217"/>
      <c r="VI217"/>
      <c r="VJ217"/>
      <c r="VK217"/>
      <c r="VL217"/>
      <c r="VM217"/>
      <c r="VN217"/>
      <c r="VO217"/>
      <c r="VP217"/>
      <c r="VQ217"/>
      <c r="VR217"/>
      <c r="VS217"/>
      <c r="VT217"/>
      <c r="VU217"/>
      <c r="VV217"/>
      <c r="VW217"/>
      <c r="VX217"/>
      <c r="VY217"/>
      <c r="VZ217"/>
      <c r="WA217"/>
      <c r="WB217"/>
      <c r="WC217"/>
      <c r="WD217"/>
      <c r="WE217"/>
      <c r="WF217"/>
      <c r="WG217"/>
      <c r="WH217"/>
      <c r="WI217"/>
      <c r="WJ217"/>
      <c r="WK217"/>
      <c r="WL217"/>
      <c r="WM217"/>
      <c r="WN217"/>
      <c r="WO217"/>
      <c r="WP217"/>
      <c r="WQ217"/>
      <c r="WR217"/>
      <c r="WS217"/>
      <c r="WT217"/>
      <c r="WU217"/>
      <c r="WV217"/>
      <c r="WW217"/>
      <c r="WX217"/>
      <c r="WY217"/>
      <c r="WZ217"/>
      <c r="XA217"/>
      <c r="XB217"/>
      <c r="XC217"/>
      <c r="XD217"/>
      <c r="XE217"/>
      <c r="XF217"/>
      <c r="XG217"/>
      <c r="XH217"/>
      <c r="XI217"/>
      <c r="XJ217"/>
      <c r="XK217"/>
      <c r="XL217"/>
      <c r="XM217"/>
      <c r="XN217"/>
      <c r="XO217"/>
      <c r="XP217"/>
      <c r="XQ217"/>
      <c r="XR217"/>
      <c r="XS217"/>
      <c r="XT217"/>
      <c r="XU217"/>
      <c r="XV217"/>
      <c r="XW217"/>
      <c r="XX217"/>
      <c r="XY217"/>
      <c r="XZ217"/>
      <c r="YA217"/>
      <c r="YB217"/>
      <c r="YC217"/>
      <c r="YD217"/>
      <c r="YE217"/>
      <c r="YF217"/>
      <c r="YG217"/>
      <c r="YH217"/>
      <c r="YI217"/>
      <c r="YJ217"/>
      <c r="YK217"/>
      <c r="YL217"/>
      <c r="YM217"/>
      <c r="YN217"/>
      <c r="YO217"/>
      <c r="YP217"/>
      <c r="YQ217"/>
      <c r="YR217"/>
      <c r="YS217"/>
      <c r="YT217"/>
      <c r="YU217"/>
      <c r="YV217"/>
      <c r="YW217"/>
      <c r="YX217"/>
      <c r="YY217"/>
      <c r="YZ217"/>
      <c r="ZA217"/>
      <c r="ZB217"/>
      <c r="ZC217"/>
      <c r="ZD217"/>
      <c r="ZE217"/>
      <c r="ZF217"/>
      <c r="ZG217"/>
      <c r="ZH217"/>
      <c r="ZI217"/>
      <c r="ZJ217"/>
      <c r="ZK217"/>
      <c r="ZL217"/>
      <c r="ZM217"/>
      <c r="ZN217"/>
      <c r="ZO217"/>
      <c r="ZP217"/>
      <c r="ZQ217"/>
      <c r="ZR217"/>
      <c r="ZS217"/>
      <c r="ZT217"/>
      <c r="ZU217"/>
      <c r="ZV217"/>
      <c r="ZW217"/>
      <c r="ZX217"/>
      <c r="ZY217"/>
      <c r="ZZ217"/>
      <c r="AAA217"/>
      <c r="AAB217"/>
      <c r="AAC217"/>
      <c r="AAD217"/>
      <c r="AAE217"/>
      <c r="AAF217"/>
      <c r="AAG217"/>
      <c r="AAH217"/>
      <c r="AAI217"/>
      <c r="AAJ217"/>
      <c r="AAK217"/>
      <c r="AAL217"/>
      <c r="AAM217"/>
      <c r="AAN217"/>
      <c r="AAO217"/>
      <c r="AAP217"/>
      <c r="AAQ217"/>
      <c r="AAR217"/>
      <c r="AAS217"/>
      <c r="AAT217"/>
      <c r="AAU217"/>
      <c r="AAV217"/>
      <c r="AAW217"/>
      <c r="AAX217"/>
      <c r="AAY217"/>
      <c r="AAZ217"/>
      <c r="ABA217"/>
      <c r="ABB217"/>
      <c r="ABC217"/>
      <c r="ABD217"/>
      <c r="ABE217"/>
      <c r="ABF217"/>
      <c r="ABG217"/>
      <c r="ABH217"/>
      <c r="ABI217"/>
      <c r="ABJ217"/>
      <c r="ABK217"/>
      <c r="ABL217"/>
      <c r="ABM217"/>
      <c r="ABN217"/>
      <c r="ABO217"/>
      <c r="ABP217"/>
      <c r="ABQ217"/>
      <c r="ABR217"/>
      <c r="ABS217"/>
      <c r="ABT217"/>
      <c r="ABU217"/>
      <c r="ABV217"/>
      <c r="ABW217"/>
      <c r="ABX217"/>
      <c r="ABY217"/>
      <c r="ABZ217"/>
      <c r="ACA217"/>
      <c r="ACB217"/>
      <c r="ACC217"/>
      <c r="ACD217"/>
      <c r="ACE217"/>
      <c r="ACF217"/>
      <c r="ACG217"/>
      <c r="ACH217"/>
      <c r="ACI217"/>
      <c r="ACJ217"/>
      <c r="ACK217"/>
      <c r="ACL217"/>
      <c r="ACM217"/>
      <c r="ACN217"/>
      <c r="ACO217"/>
      <c r="ACP217"/>
      <c r="ACQ217"/>
      <c r="ACR217"/>
      <c r="ACS217"/>
      <c r="ACT217"/>
      <c r="ACU217"/>
      <c r="ACV217"/>
      <c r="ACW217"/>
      <c r="ACX217"/>
      <c r="ACY217"/>
      <c r="ACZ217"/>
      <c r="ADA217"/>
      <c r="ADB217"/>
      <c r="ADC217"/>
      <c r="ADD217"/>
      <c r="ADE217"/>
      <c r="ADF217"/>
      <c r="ADG217"/>
      <c r="ADH217"/>
      <c r="ADI217"/>
      <c r="ADJ217"/>
      <c r="ADK217"/>
      <c r="ADL217"/>
      <c r="ADM217"/>
      <c r="ADN217"/>
      <c r="ADO217"/>
      <c r="ADP217"/>
      <c r="ADQ217"/>
      <c r="ADR217"/>
      <c r="ADS217"/>
      <c r="ADT217"/>
      <c r="ADU217"/>
      <c r="ADV217"/>
      <c r="ADW217"/>
      <c r="ADX217"/>
      <c r="ADY217"/>
      <c r="ADZ217"/>
      <c r="AEA217"/>
      <c r="AEB217"/>
      <c r="AEC217"/>
      <c r="AED217"/>
      <c r="AEE217"/>
      <c r="AEF217"/>
      <c r="AEG217"/>
      <c r="AEH217"/>
      <c r="AEI217"/>
      <c r="AEJ217"/>
      <c r="AEK217"/>
      <c r="AEL217"/>
      <c r="AEM217"/>
      <c r="AEN217"/>
      <c r="AEO217"/>
      <c r="AEP217"/>
      <c r="AEQ217"/>
      <c r="AER217"/>
      <c r="AES217"/>
      <c r="AET217"/>
      <c r="AEU217"/>
      <c r="AEV217"/>
      <c r="AEW217"/>
      <c r="AEX217"/>
      <c r="AEY217"/>
      <c r="AEZ217"/>
      <c r="AFA217"/>
      <c r="AFB217"/>
      <c r="AFC217"/>
      <c r="AFD217"/>
      <c r="AFE217"/>
      <c r="AFF217"/>
      <c r="AFG217"/>
      <c r="AFH217"/>
      <c r="AFI217"/>
      <c r="AFJ217"/>
      <c r="AFK217"/>
      <c r="AFL217"/>
      <c r="AFM217"/>
      <c r="AFN217"/>
      <c r="AFO217"/>
      <c r="AFP217"/>
      <c r="AFQ217"/>
      <c r="AFR217"/>
      <c r="AFS217"/>
      <c r="AFT217"/>
      <c r="AFU217"/>
      <c r="AFV217"/>
      <c r="AFW217"/>
      <c r="AFX217"/>
      <c r="AFY217"/>
      <c r="AFZ217"/>
      <c r="AGA217"/>
      <c r="AGB217"/>
      <c r="AGC217"/>
      <c r="AGD217"/>
      <c r="AGE217"/>
      <c r="AGF217"/>
      <c r="AGG217"/>
      <c r="AGH217"/>
      <c r="AGI217"/>
      <c r="AGJ217"/>
      <c r="AGK217"/>
      <c r="AGL217"/>
      <c r="AGM217"/>
      <c r="AGN217"/>
      <c r="AGO217"/>
      <c r="AGP217"/>
      <c r="AGQ217"/>
      <c r="AGR217"/>
      <c r="AGS217"/>
      <c r="AGT217"/>
      <c r="AGU217"/>
      <c r="AGV217"/>
      <c r="AGW217"/>
      <c r="AGX217"/>
      <c r="AGY217"/>
      <c r="AGZ217"/>
      <c r="AHA217"/>
      <c r="AHB217"/>
      <c r="AHC217"/>
      <c r="AHD217"/>
      <c r="AHE217"/>
      <c r="AHF217"/>
      <c r="AHG217"/>
      <c r="AHH217"/>
      <c r="AHI217"/>
      <c r="AHJ217"/>
      <c r="AHK217"/>
      <c r="AHL217"/>
      <c r="AHM217"/>
      <c r="AHN217"/>
      <c r="AHO217"/>
      <c r="AHP217"/>
      <c r="AHQ217"/>
      <c r="AHR217"/>
      <c r="AHS217"/>
      <c r="AHT217"/>
      <c r="AHU217"/>
      <c r="AHV217"/>
      <c r="AHW217"/>
      <c r="AHX217"/>
      <c r="AHY217"/>
      <c r="AHZ217"/>
      <c r="AIA217"/>
      <c r="AIB217"/>
      <c r="AIC217"/>
      <c r="AID217"/>
      <c r="AIE217"/>
      <c r="AIF217"/>
      <c r="AIG217"/>
      <c r="AIH217"/>
      <c r="AII217"/>
      <c r="AIJ217"/>
      <c r="AIK217"/>
      <c r="AIL217"/>
      <c r="AIM217"/>
      <c r="AIN217"/>
      <c r="AIO217"/>
      <c r="AIP217"/>
      <c r="AIQ217"/>
      <c r="AIR217"/>
      <c r="AIS217"/>
      <c r="AIT217"/>
      <c r="AIU217"/>
      <c r="AIV217"/>
      <c r="AIW217"/>
      <c r="AIX217"/>
      <c r="AIY217"/>
      <c r="AIZ217"/>
      <c r="AJA217"/>
      <c r="AJB217"/>
      <c r="AJC217"/>
      <c r="AJD217"/>
      <c r="AJE217"/>
      <c r="AJF217"/>
      <c r="AJG217"/>
      <c r="AJH217"/>
      <c r="AJI217"/>
      <c r="AJJ217"/>
      <c r="AJK217"/>
      <c r="AJL217"/>
      <c r="AJM217"/>
      <c r="AJN217"/>
      <c r="AJO217"/>
      <c r="AJP217"/>
      <c r="AJQ217"/>
      <c r="AJR217"/>
      <c r="AJS217"/>
      <c r="AJT217"/>
      <c r="AJU217"/>
      <c r="AJV217"/>
      <c r="AJW217"/>
      <c r="AJX217"/>
      <c r="AJY217"/>
      <c r="AJZ217"/>
      <c r="AKA217"/>
      <c r="AKB217"/>
      <c r="AKC217"/>
      <c r="AKD217"/>
      <c r="AKE217"/>
      <c r="AKF217"/>
      <c r="AKG217"/>
      <c r="AKH217"/>
      <c r="AKI217"/>
      <c r="AKJ217"/>
      <c r="AKK217"/>
      <c r="AKL217"/>
      <c r="AKM217"/>
      <c r="AKN217"/>
      <c r="AKO217"/>
      <c r="AKP217"/>
      <c r="AKQ217"/>
      <c r="AKR217"/>
      <c r="AKS217"/>
      <c r="AKT217"/>
      <c r="AKU217"/>
      <c r="AKV217"/>
      <c r="AKW217"/>
      <c r="AKX217"/>
      <c r="AKY217"/>
      <c r="AKZ217"/>
      <c r="ALA217"/>
      <c r="ALB217"/>
      <c r="ALC217"/>
      <c r="ALD217"/>
      <c r="ALE217"/>
      <c r="ALF217"/>
      <c r="ALG217"/>
      <c r="ALH217"/>
      <c r="ALI217"/>
      <c r="ALJ217"/>
      <c r="ALK217"/>
      <c r="ALL217"/>
      <c r="ALM217"/>
      <c r="ALN217"/>
      <c r="ALO217"/>
      <c r="ALP217"/>
      <c r="ALQ217"/>
      <c r="ALR217"/>
      <c r="ALS217"/>
      <c r="ALT217"/>
      <c r="ALU217"/>
      <c r="ALV217"/>
      <c r="ALW217"/>
      <c r="ALX217"/>
      <c r="ALY217"/>
      <c r="ALZ217"/>
      <c r="AMA217"/>
      <c r="AMB217"/>
      <c r="AMC217"/>
      <c r="AMD217"/>
      <c r="AME217"/>
      <c r="AMF217"/>
      <c r="AMG217"/>
      <c r="AMH217"/>
      <c r="AMI217"/>
      <c r="AMJ217"/>
    </row>
    <row r="218" spans="1:1024" ht="17" customHeight="1">
      <c r="A218" s="19" t="s">
        <v>1321</v>
      </c>
      <c r="B218" s="3">
        <f t="shared" si="5"/>
        <v>94</v>
      </c>
      <c r="C218" s="3">
        <f>SUM(34)</f>
        <v>34</v>
      </c>
      <c r="D218" s="3">
        <f>SUM(30+30)</f>
        <v>60</v>
      </c>
      <c r="E218" s="3">
        <v>0</v>
      </c>
    </row>
    <row r="219" spans="1:1024" ht="17" customHeight="1">
      <c r="A219" s="19" t="s">
        <v>1277</v>
      </c>
      <c r="B219" s="3">
        <f t="shared" si="5"/>
        <v>93</v>
      </c>
      <c r="C219" s="3">
        <f>SUM(31)</f>
        <v>31</v>
      </c>
      <c r="D219" s="3">
        <f>SUM(30)</f>
        <v>30</v>
      </c>
      <c r="E219" s="3">
        <f>SUM(32)</f>
        <v>32</v>
      </c>
    </row>
    <row r="220" spans="1:1024" ht="17" customHeight="1">
      <c r="A220" s="21" t="s">
        <v>1278</v>
      </c>
      <c r="B220" s="3">
        <f t="shared" si="5"/>
        <v>93</v>
      </c>
      <c r="C220" s="3">
        <f>SUM(31)</f>
        <v>31</v>
      </c>
      <c r="D220" s="3">
        <f>SUM(30)</f>
        <v>30</v>
      </c>
      <c r="E220" s="3">
        <f>SUM(32)</f>
        <v>32</v>
      </c>
    </row>
    <row r="221" spans="1:1024" ht="17" customHeight="1">
      <c r="A221" s="19" t="s">
        <v>1279</v>
      </c>
      <c r="B221" s="3">
        <f t="shared" si="5"/>
        <v>93</v>
      </c>
      <c r="C221" s="3">
        <f>SUM(31)</f>
        <v>31</v>
      </c>
      <c r="D221" s="3">
        <v>30</v>
      </c>
      <c r="E221" s="3">
        <f>SUM(32)</f>
        <v>32</v>
      </c>
    </row>
    <row r="222" spans="1:1024" s="4" customFormat="1" ht="17" customHeight="1">
      <c r="A222" s="19" t="s">
        <v>1280</v>
      </c>
      <c r="B222" s="3">
        <f t="shared" si="5"/>
        <v>93</v>
      </c>
      <c r="C222" s="3">
        <f>SUM(31)</f>
        <v>31</v>
      </c>
      <c r="D222" s="3">
        <f>SUM(30)</f>
        <v>30</v>
      </c>
      <c r="E222" s="3">
        <f>SUM(32)</f>
        <v>32</v>
      </c>
      <c r="G222" s="3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/>
      <c r="NC222"/>
      <c r="ND222"/>
      <c r="NE222"/>
      <c r="NF222"/>
      <c r="NG222"/>
      <c r="NH222"/>
      <c r="NI222"/>
      <c r="NJ222"/>
      <c r="NK222"/>
      <c r="NL222"/>
      <c r="NM222"/>
      <c r="NN222"/>
      <c r="NO222"/>
      <c r="NP222"/>
      <c r="NQ222"/>
      <c r="NR222"/>
      <c r="NS222"/>
      <c r="NT222"/>
      <c r="NU222"/>
      <c r="NV222"/>
      <c r="NW222"/>
      <c r="NX222"/>
      <c r="NY222"/>
      <c r="NZ222"/>
      <c r="OA222"/>
      <c r="OB222"/>
      <c r="OC222"/>
      <c r="OD222"/>
      <c r="OE222"/>
      <c r="OF222"/>
      <c r="OG222"/>
      <c r="OH222"/>
      <c r="OI222"/>
      <c r="OJ222"/>
      <c r="OK222"/>
      <c r="OL222"/>
      <c r="OM222"/>
      <c r="ON222"/>
      <c r="OO222"/>
      <c r="OP222"/>
      <c r="OQ222"/>
      <c r="OR222"/>
      <c r="OS222"/>
      <c r="OT222"/>
      <c r="OU222"/>
      <c r="OV222"/>
      <c r="OW222"/>
      <c r="OX222"/>
      <c r="OY222"/>
      <c r="OZ222"/>
      <c r="PA222"/>
      <c r="PB222"/>
      <c r="PC222"/>
      <c r="PD222"/>
      <c r="PE222"/>
      <c r="PF222"/>
      <c r="PG222"/>
      <c r="PH222"/>
      <c r="PI222"/>
      <c r="PJ222"/>
      <c r="PK222"/>
      <c r="PL222"/>
      <c r="PM222"/>
      <c r="PN222"/>
      <c r="PO222"/>
      <c r="PP222"/>
      <c r="PQ222"/>
      <c r="PR222"/>
      <c r="PS222"/>
      <c r="PT222"/>
      <c r="PU222"/>
      <c r="PV222"/>
      <c r="PW222"/>
      <c r="PX222"/>
      <c r="PY222"/>
      <c r="PZ222"/>
      <c r="QA222"/>
      <c r="QB222"/>
      <c r="QC222"/>
      <c r="QD222"/>
      <c r="QE222"/>
      <c r="QF222"/>
      <c r="QG222"/>
      <c r="QH222"/>
      <c r="QI222"/>
      <c r="QJ222"/>
      <c r="QK222"/>
      <c r="QL222"/>
      <c r="QM222"/>
      <c r="QN222"/>
      <c r="QO222"/>
      <c r="QP222"/>
      <c r="QQ222"/>
      <c r="QR222"/>
      <c r="QS222"/>
      <c r="QT222"/>
      <c r="QU222"/>
      <c r="QV222"/>
      <c r="QW222"/>
      <c r="QX222"/>
      <c r="QY222"/>
      <c r="QZ222"/>
      <c r="RA222"/>
      <c r="RB222"/>
      <c r="RC222"/>
      <c r="RD222"/>
      <c r="RE222"/>
      <c r="RF222"/>
      <c r="RG222"/>
      <c r="RH222"/>
      <c r="RI222"/>
      <c r="RJ222"/>
      <c r="RK222"/>
      <c r="RL222"/>
      <c r="RM222"/>
      <c r="RN222"/>
      <c r="RO222"/>
      <c r="RP222"/>
      <c r="RQ222"/>
      <c r="RR222"/>
      <c r="RS222"/>
      <c r="RT222"/>
      <c r="RU222"/>
      <c r="RV222"/>
      <c r="RW222"/>
      <c r="RX222"/>
      <c r="RY222"/>
      <c r="RZ222"/>
      <c r="SA222"/>
      <c r="SB222"/>
      <c r="SC222"/>
      <c r="SD222"/>
      <c r="SE222"/>
      <c r="SF222"/>
      <c r="SG222"/>
      <c r="SH222"/>
      <c r="SI222"/>
      <c r="SJ222"/>
      <c r="SK222"/>
      <c r="SL222"/>
      <c r="SM222"/>
      <c r="SN222"/>
      <c r="SO222"/>
      <c r="SP222"/>
      <c r="SQ222"/>
      <c r="SR222"/>
      <c r="SS222"/>
      <c r="ST222"/>
      <c r="SU222"/>
      <c r="SV222"/>
      <c r="SW222"/>
      <c r="SX222"/>
      <c r="SY222"/>
      <c r="SZ222"/>
      <c r="TA222"/>
      <c r="TB222"/>
      <c r="TC222"/>
      <c r="TD222"/>
      <c r="TE222"/>
      <c r="TF222"/>
      <c r="TG222"/>
      <c r="TH222"/>
      <c r="TI222"/>
      <c r="TJ222"/>
      <c r="TK222"/>
      <c r="TL222"/>
      <c r="TM222"/>
      <c r="TN222"/>
      <c r="TO222"/>
      <c r="TP222"/>
      <c r="TQ222"/>
      <c r="TR222"/>
      <c r="TS222"/>
      <c r="TT222"/>
      <c r="TU222"/>
      <c r="TV222"/>
      <c r="TW222"/>
      <c r="TX222"/>
      <c r="TY222"/>
      <c r="TZ222"/>
      <c r="UA222"/>
      <c r="UB222"/>
      <c r="UC222"/>
      <c r="UD222"/>
      <c r="UE222"/>
      <c r="UF222"/>
      <c r="UG222"/>
      <c r="UH222"/>
      <c r="UI222"/>
      <c r="UJ222"/>
      <c r="UK222"/>
      <c r="UL222"/>
      <c r="UM222"/>
      <c r="UN222"/>
      <c r="UO222"/>
      <c r="UP222"/>
      <c r="UQ222"/>
      <c r="UR222"/>
      <c r="US222"/>
      <c r="UT222"/>
      <c r="UU222"/>
      <c r="UV222"/>
      <c r="UW222"/>
      <c r="UX222"/>
      <c r="UY222"/>
      <c r="UZ222"/>
      <c r="VA222"/>
      <c r="VB222"/>
      <c r="VC222"/>
      <c r="VD222"/>
      <c r="VE222"/>
      <c r="VF222"/>
      <c r="VG222"/>
      <c r="VH222"/>
      <c r="VI222"/>
      <c r="VJ222"/>
      <c r="VK222"/>
      <c r="VL222"/>
      <c r="VM222"/>
      <c r="VN222"/>
      <c r="VO222"/>
      <c r="VP222"/>
      <c r="VQ222"/>
      <c r="VR222"/>
      <c r="VS222"/>
      <c r="VT222"/>
      <c r="VU222"/>
      <c r="VV222"/>
      <c r="VW222"/>
      <c r="VX222"/>
      <c r="VY222"/>
      <c r="VZ222"/>
      <c r="WA222"/>
      <c r="WB222"/>
      <c r="WC222"/>
      <c r="WD222"/>
      <c r="WE222"/>
      <c r="WF222"/>
      <c r="WG222"/>
      <c r="WH222"/>
      <c r="WI222"/>
      <c r="WJ222"/>
      <c r="WK222"/>
      <c r="WL222"/>
      <c r="WM222"/>
      <c r="WN222"/>
      <c r="WO222"/>
      <c r="WP222"/>
      <c r="WQ222"/>
      <c r="WR222"/>
      <c r="WS222"/>
      <c r="WT222"/>
      <c r="WU222"/>
      <c r="WV222"/>
      <c r="WW222"/>
      <c r="WX222"/>
      <c r="WY222"/>
      <c r="WZ222"/>
      <c r="XA222"/>
      <c r="XB222"/>
      <c r="XC222"/>
      <c r="XD222"/>
      <c r="XE222"/>
      <c r="XF222"/>
      <c r="XG222"/>
      <c r="XH222"/>
      <c r="XI222"/>
      <c r="XJ222"/>
      <c r="XK222"/>
      <c r="XL222"/>
      <c r="XM222"/>
      <c r="XN222"/>
      <c r="XO222"/>
      <c r="XP222"/>
      <c r="XQ222"/>
      <c r="XR222"/>
      <c r="XS222"/>
      <c r="XT222"/>
      <c r="XU222"/>
      <c r="XV222"/>
      <c r="XW222"/>
      <c r="XX222"/>
      <c r="XY222"/>
      <c r="XZ222"/>
      <c r="YA222"/>
      <c r="YB222"/>
      <c r="YC222"/>
      <c r="YD222"/>
      <c r="YE222"/>
      <c r="YF222"/>
      <c r="YG222"/>
      <c r="YH222"/>
      <c r="YI222"/>
      <c r="YJ222"/>
      <c r="YK222"/>
      <c r="YL222"/>
      <c r="YM222"/>
      <c r="YN222"/>
      <c r="YO222"/>
      <c r="YP222"/>
      <c r="YQ222"/>
      <c r="YR222"/>
      <c r="YS222"/>
      <c r="YT222"/>
      <c r="YU222"/>
      <c r="YV222"/>
      <c r="YW222"/>
      <c r="YX222"/>
      <c r="YY222"/>
      <c r="YZ222"/>
      <c r="ZA222"/>
      <c r="ZB222"/>
      <c r="ZC222"/>
      <c r="ZD222"/>
      <c r="ZE222"/>
      <c r="ZF222"/>
      <c r="ZG222"/>
      <c r="ZH222"/>
      <c r="ZI222"/>
      <c r="ZJ222"/>
      <c r="ZK222"/>
      <c r="ZL222"/>
      <c r="ZM222"/>
      <c r="ZN222"/>
      <c r="ZO222"/>
      <c r="ZP222"/>
      <c r="ZQ222"/>
      <c r="ZR222"/>
      <c r="ZS222"/>
      <c r="ZT222"/>
      <c r="ZU222"/>
      <c r="ZV222"/>
      <c r="ZW222"/>
      <c r="ZX222"/>
      <c r="ZY222"/>
      <c r="ZZ222"/>
      <c r="AAA222"/>
      <c r="AAB222"/>
      <c r="AAC222"/>
      <c r="AAD222"/>
      <c r="AAE222"/>
      <c r="AAF222"/>
      <c r="AAG222"/>
      <c r="AAH222"/>
      <c r="AAI222"/>
      <c r="AAJ222"/>
      <c r="AAK222"/>
      <c r="AAL222"/>
      <c r="AAM222"/>
      <c r="AAN222"/>
      <c r="AAO222"/>
      <c r="AAP222"/>
      <c r="AAQ222"/>
      <c r="AAR222"/>
      <c r="AAS222"/>
      <c r="AAT222"/>
      <c r="AAU222"/>
      <c r="AAV222"/>
      <c r="AAW222"/>
      <c r="AAX222"/>
      <c r="AAY222"/>
      <c r="AAZ222"/>
      <c r="ABA222"/>
      <c r="ABB222"/>
      <c r="ABC222"/>
      <c r="ABD222"/>
      <c r="ABE222"/>
      <c r="ABF222"/>
      <c r="ABG222"/>
      <c r="ABH222"/>
      <c r="ABI222"/>
      <c r="ABJ222"/>
      <c r="ABK222"/>
      <c r="ABL222"/>
      <c r="ABM222"/>
      <c r="ABN222"/>
      <c r="ABO222"/>
      <c r="ABP222"/>
      <c r="ABQ222"/>
      <c r="ABR222"/>
      <c r="ABS222"/>
      <c r="ABT222"/>
      <c r="ABU222"/>
      <c r="ABV222"/>
      <c r="ABW222"/>
      <c r="ABX222"/>
      <c r="ABY222"/>
      <c r="ABZ222"/>
      <c r="ACA222"/>
      <c r="ACB222"/>
      <c r="ACC222"/>
      <c r="ACD222"/>
      <c r="ACE222"/>
      <c r="ACF222"/>
      <c r="ACG222"/>
      <c r="ACH222"/>
      <c r="ACI222"/>
      <c r="ACJ222"/>
      <c r="ACK222"/>
      <c r="ACL222"/>
      <c r="ACM222"/>
      <c r="ACN222"/>
      <c r="ACO222"/>
      <c r="ACP222"/>
      <c r="ACQ222"/>
      <c r="ACR222"/>
      <c r="ACS222"/>
      <c r="ACT222"/>
      <c r="ACU222"/>
      <c r="ACV222"/>
      <c r="ACW222"/>
      <c r="ACX222"/>
      <c r="ACY222"/>
      <c r="ACZ222"/>
      <c r="ADA222"/>
      <c r="ADB222"/>
      <c r="ADC222"/>
      <c r="ADD222"/>
      <c r="ADE222"/>
      <c r="ADF222"/>
      <c r="ADG222"/>
      <c r="ADH222"/>
      <c r="ADI222"/>
      <c r="ADJ222"/>
      <c r="ADK222"/>
      <c r="ADL222"/>
      <c r="ADM222"/>
      <c r="ADN222"/>
      <c r="ADO222"/>
      <c r="ADP222"/>
      <c r="ADQ222"/>
      <c r="ADR222"/>
      <c r="ADS222"/>
      <c r="ADT222"/>
      <c r="ADU222"/>
      <c r="ADV222"/>
      <c r="ADW222"/>
      <c r="ADX222"/>
      <c r="ADY222"/>
      <c r="ADZ222"/>
      <c r="AEA222"/>
      <c r="AEB222"/>
      <c r="AEC222"/>
      <c r="AED222"/>
      <c r="AEE222"/>
      <c r="AEF222"/>
      <c r="AEG222"/>
      <c r="AEH222"/>
      <c r="AEI222"/>
      <c r="AEJ222"/>
      <c r="AEK222"/>
      <c r="AEL222"/>
      <c r="AEM222"/>
      <c r="AEN222"/>
      <c r="AEO222"/>
      <c r="AEP222"/>
      <c r="AEQ222"/>
      <c r="AER222"/>
      <c r="AES222"/>
      <c r="AET222"/>
      <c r="AEU222"/>
      <c r="AEV222"/>
      <c r="AEW222"/>
      <c r="AEX222"/>
      <c r="AEY222"/>
      <c r="AEZ222"/>
      <c r="AFA222"/>
      <c r="AFB222"/>
      <c r="AFC222"/>
      <c r="AFD222"/>
      <c r="AFE222"/>
      <c r="AFF222"/>
      <c r="AFG222"/>
      <c r="AFH222"/>
      <c r="AFI222"/>
      <c r="AFJ222"/>
      <c r="AFK222"/>
      <c r="AFL222"/>
      <c r="AFM222"/>
      <c r="AFN222"/>
      <c r="AFO222"/>
      <c r="AFP222"/>
      <c r="AFQ222"/>
      <c r="AFR222"/>
      <c r="AFS222"/>
      <c r="AFT222"/>
      <c r="AFU222"/>
      <c r="AFV222"/>
      <c r="AFW222"/>
      <c r="AFX222"/>
      <c r="AFY222"/>
      <c r="AFZ222"/>
      <c r="AGA222"/>
      <c r="AGB222"/>
      <c r="AGC222"/>
      <c r="AGD222"/>
      <c r="AGE222"/>
      <c r="AGF222"/>
      <c r="AGG222"/>
      <c r="AGH222"/>
      <c r="AGI222"/>
      <c r="AGJ222"/>
      <c r="AGK222"/>
      <c r="AGL222"/>
      <c r="AGM222"/>
      <c r="AGN222"/>
      <c r="AGO222"/>
      <c r="AGP222"/>
      <c r="AGQ222"/>
      <c r="AGR222"/>
      <c r="AGS222"/>
      <c r="AGT222"/>
      <c r="AGU222"/>
      <c r="AGV222"/>
      <c r="AGW222"/>
      <c r="AGX222"/>
      <c r="AGY222"/>
      <c r="AGZ222"/>
      <c r="AHA222"/>
      <c r="AHB222"/>
      <c r="AHC222"/>
      <c r="AHD222"/>
      <c r="AHE222"/>
      <c r="AHF222"/>
      <c r="AHG222"/>
      <c r="AHH222"/>
      <c r="AHI222"/>
      <c r="AHJ222"/>
      <c r="AHK222"/>
      <c r="AHL222"/>
      <c r="AHM222"/>
      <c r="AHN222"/>
      <c r="AHO222"/>
      <c r="AHP222"/>
      <c r="AHQ222"/>
      <c r="AHR222"/>
      <c r="AHS222"/>
      <c r="AHT222"/>
      <c r="AHU222"/>
      <c r="AHV222"/>
      <c r="AHW222"/>
      <c r="AHX222"/>
      <c r="AHY222"/>
      <c r="AHZ222"/>
      <c r="AIA222"/>
      <c r="AIB222"/>
      <c r="AIC222"/>
      <c r="AID222"/>
      <c r="AIE222"/>
      <c r="AIF222"/>
      <c r="AIG222"/>
      <c r="AIH222"/>
      <c r="AII222"/>
      <c r="AIJ222"/>
      <c r="AIK222"/>
      <c r="AIL222"/>
      <c r="AIM222"/>
      <c r="AIN222"/>
      <c r="AIO222"/>
      <c r="AIP222"/>
      <c r="AIQ222"/>
      <c r="AIR222"/>
      <c r="AIS222"/>
      <c r="AIT222"/>
      <c r="AIU222"/>
      <c r="AIV222"/>
      <c r="AIW222"/>
      <c r="AIX222"/>
      <c r="AIY222"/>
      <c r="AIZ222"/>
      <c r="AJA222"/>
      <c r="AJB222"/>
      <c r="AJC222"/>
      <c r="AJD222"/>
      <c r="AJE222"/>
      <c r="AJF222"/>
      <c r="AJG222"/>
      <c r="AJH222"/>
      <c r="AJI222"/>
      <c r="AJJ222"/>
      <c r="AJK222"/>
      <c r="AJL222"/>
      <c r="AJM222"/>
      <c r="AJN222"/>
      <c r="AJO222"/>
      <c r="AJP222"/>
      <c r="AJQ222"/>
      <c r="AJR222"/>
      <c r="AJS222"/>
      <c r="AJT222"/>
      <c r="AJU222"/>
      <c r="AJV222"/>
      <c r="AJW222"/>
      <c r="AJX222"/>
      <c r="AJY222"/>
      <c r="AJZ222"/>
      <c r="AKA222"/>
      <c r="AKB222"/>
      <c r="AKC222"/>
      <c r="AKD222"/>
      <c r="AKE222"/>
      <c r="AKF222"/>
      <c r="AKG222"/>
      <c r="AKH222"/>
      <c r="AKI222"/>
      <c r="AKJ222"/>
      <c r="AKK222"/>
      <c r="AKL222"/>
      <c r="AKM222"/>
      <c r="AKN222"/>
      <c r="AKO222"/>
      <c r="AKP222"/>
      <c r="AKQ222"/>
      <c r="AKR222"/>
      <c r="AKS222"/>
      <c r="AKT222"/>
      <c r="AKU222"/>
      <c r="AKV222"/>
      <c r="AKW222"/>
      <c r="AKX222"/>
      <c r="AKY222"/>
      <c r="AKZ222"/>
      <c r="ALA222"/>
      <c r="ALB222"/>
      <c r="ALC222"/>
      <c r="ALD222"/>
      <c r="ALE222"/>
      <c r="ALF222"/>
      <c r="ALG222"/>
      <c r="ALH222"/>
      <c r="ALI222"/>
      <c r="ALJ222"/>
      <c r="ALK222"/>
      <c r="ALL222"/>
      <c r="ALM222"/>
      <c r="ALN222"/>
      <c r="ALO222"/>
      <c r="ALP222"/>
      <c r="ALQ222"/>
      <c r="ALR222"/>
      <c r="ALS222"/>
      <c r="ALT222"/>
      <c r="ALU222"/>
      <c r="ALV222"/>
      <c r="ALW222"/>
      <c r="ALX222"/>
      <c r="ALY222"/>
      <c r="ALZ222"/>
      <c r="AMA222"/>
      <c r="AMB222"/>
      <c r="AMC222"/>
      <c r="AMD222"/>
      <c r="AME222"/>
      <c r="AMF222"/>
      <c r="AMG222"/>
      <c r="AMH222"/>
      <c r="AMI222"/>
      <c r="AMJ222"/>
    </row>
    <row r="223" spans="1:1024" s="4" customFormat="1" ht="17" customHeight="1">
      <c r="A223" s="21" t="s">
        <v>1173</v>
      </c>
      <c r="B223" s="3">
        <f t="shared" si="5"/>
        <v>91.5</v>
      </c>
      <c r="C223" s="3">
        <f t="shared" ref="C223:C228" si="6">SUM(0)</f>
        <v>0</v>
      </c>
      <c r="D223" s="3">
        <v>0</v>
      </c>
      <c r="E223" s="3">
        <v>0</v>
      </c>
      <c r="J223" s="4">
        <v>57.5</v>
      </c>
      <c r="K223" s="4">
        <v>34</v>
      </c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  <c r="LK223"/>
      <c r="LL223"/>
      <c r="LM223"/>
      <c r="LN223"/>
      <c r="LO223"/>
      <c r="LP223"/>
      <c r="LQ223"/>
      <c r="LR223"/>
      <c r="LS223"/>
      <c r="LT223"/>
      <c r="LU223"/>
      <c r="LV223"/>
      <c r="LW223"/>
      <c r="LX223"/>
      <c r="LY223"/>
      <c r="LZ223"/>
      <c r="MA223"/>
      <c r="MB223"/>
      <c r="MC223"/>
      <c r="MD223"/>
      <c r="ME223"/>
      <c r="MF223"/>
      <c r="MG223"/>
      <c r="MH223"/>
      <c r="MI223"/>
      <c r="MJ223"/>
      <c r="MK223"/>
      <c r="ML223"/>
      <c r="MM223"/>
      <c r="MN223"/>
      <c r="MO223"/>
      <c r="MP223"/>
      <c r="MQ223"/>
      <c r="MR223"/>
      <c r="MS223"/>
      <c r="MT223"/>
      <c r="MU223"/>
      <c r="MV223"/>
      <c r="MW223"/>
      <c r="MX223"/>
      <c r="MY223"/>
      <c r="MZ223"/>
      <c r="NA223"/>
      <c r="NB223"/>
      <c r="NC223"/>
      <c r="ND223"/>
      <c r="NE223"/>
      <c r="NF223"/>
      <c r="NG223"/>
      <c r="NH223"/>
      <c r="NI223"/>
      <c r="NJ223"/>
      <c r="NK223"/>
      <c r="NL223"/>
      <c r="NM223"/>
      <c r="NN223"/>
      <c r="NO223"/>
      <c r="NP223"/>
      <c r="NQ223"/>
      <c r="NR223"/>
      <c r="NS223"/>
      <c r="NT223"/>
      <c r="NU223"/>
      <c r="NV223"/>
      <c r="NW223"/>
      <c r="NX223"/>
      <c r="NY223"/>
      <c r="NZ223"/>
      <c r="OA223"/>
      <c r="OB223"/>
      <c r="OC223"/>
      <c r="OD223"/>
      <c r="OE223"/>
      <c r="OF223"/>
      <c r="OG223"/>
      <c r="OH223"/>
      <c r="OI223"/>
      <c r="OJ223"/>
      <c r="OK223"/>
      <c r="OL223"/>
      <c r="OM223"/>
      <c r="ON223"/>
      <c r="OO223"/>
      <c r="OP223"/>
      <c r="OQ223"/>
      <c r="OR223"/>
      <c r="OS223"/>
      <c r="OT223"/>
      <c r="OU223"/>
      <c r="OV223"/>
      <c r="OW223"/>
      <c r="OX223"/>
      <c r="OY223"/>
      <c r="OZ223"/>
      <c r="PA223"/>
      <c r="PB223"/>
      <c r="PC223"/>
      <c r="PD223"/>
      <c r="PE223"/>
      <c r="PF223"/>
      <c r="PG223"/>
      <c r="PH223"/>
      <c r="PI223"/>
      <c r="PJ223"/>
      <c r="PK223"/>
      <c r="PL223"/>
      <c r="PM223"/>
      <c r="PN223"/>
      <c r="PO223"/>
      <c r="PP223"/>
      <c r="PQ223"/>
      <c r="PR223"/>
      <c r="PS223"/>
      <c r="PT223"/>
      <c r="PU223"/>
      <c r="PV223"/>
      <c r="PW223"/>
      <c r="PX223"/>
      <c r="PY223"/>
      <c r="PZ223"/>
      <c r="QA223"/>
      <c r="QB223"/>
      <c r="QC223"/>
      <c r="QD223"/>
      <c r="QE223"/>
      <c r="QF223"/>
      <c r="QG223"/>
      <c r="QH223"/>
      <c r="QI223"/>
      <c r="QJ223"/>
      <c r="QK223"/>
      <c r="QL223"/>
      <c r="QM223"/>
      <c r="QN223"/>
      <c r="QO223"/>
      <c r="QP223"/>
      <c r="QQ223"/>
      <c r="QR223"/>
      <c r="QS223"/>
      <c r="QT223"/>
      <c r="QU223"/>
      <c r="QV223"/>
      <c r="QW223"/>
      <c r="QX223"/>
      <c r="QY223"/>
      <c r="QZ223"/>
      <c r="RA223"/>
      <c r="RB223"/>
      <c r="RC223"/>
      <c r="RD223"/>
      <c r="RE223"/>
      <c r="RF223"/>
      <c r="RG223"/>
      <c r="RH223"/>
      <c r="RI223"/>
      <c r="RJ223"/>
      <c r="RK223"/>
      <c r="RL223"/>
      <c r="RM223"/>
      <c r="RN223"/>
      <c r="RO223"/>
      <c r="RP223"/>
      <c r="RQ223"/>
      <c r="RR223"/>
      <c r="RS223"/>
      <c r="RT223"/>
      <c r="RU223"/>
      <c r="RV223"/>
      <c r="RW223"/>
      <c r="RX223"/>
      <c r="RY223"/>
      <c r="RZ223"/>
      <c r="SA223"/>
      <c r="SB223"/>
      <c r="SC223"/>
      <c r="SD223"/>
      <c r="SE223"/>
      <c r="SF223"/>
      <c r="SG223"/>
      <c r="SH223"/>
      <c r="SI223"/>
      <c r="SJ223"/>
      <c r="SK223"/>
      <c r="SL223"/>
      <c r="SM223"/>
      <c r="SN223"/>
      <c r="SO223"/>
      <c r="SP223"/>
      <c r="SQ223"/>
      <c r="SR223"/>
      <c r="SS223"/>
      <c r="ST223"/>
      <c r="SU223"/>
      <c r="SV223"/>
      <c r="SW223"/>
      <c r="SX223"/>
      <c r="SY223"/>
      <c r="SZ223"/>
      <c r="TA223"/>
      <c r="TB223"/>
      <c r="TC223"/>
      <c r="TD223"/>
      <c r="TE223"/>
      <c r="TF223"/>
      <c r="TG223"/>
      <c r="TH223"/>
      <c r="TI223"/>
      <c r="TJ223"/>
      <c r="TK223"/>
      <c r="TL223"/>
      <c r="TM223"/>
      <c r="TN223"/>
      <c r="TO223"/>
      <c r="TP223"/>
      <c r="TQ223"/>
      <c r="TR223"/>
      <c r="TS223"/>
      <c r="TT223"/>
      <c r="TU223"/>
      <c r="TV223"/>
      <c r="TW223"/>
      <c r="TX223"/>
      <c r="TY223"/>
      <c r="TZ223"/>
      <c r="UA223"/>
      <c r="UB223"/>
      <c r="UC223"/>
      <c r="UD223"/>
      <c r="UE223"/>
      <c r="UF223"/>
      <c r="UG223"/>
      <c r="UH223"/>
      <c r="UI223"/>
      <c r="UJ223"/>
      <c r="UK223"/>
      <c r="UL223"/>
      <c r="UM223"/>
      <c r="UN223"/>
      <c r="UO223"/>
      <c r="UP223"/>
      <c r="UQ223"/>
      <c r="UR223"/>
      <c r="US223"/>
      <c r="UT223"/>
      <c r="UU223"/>
      <c r="UV223"/>
      <c r="UW223"/>
      <c r="UX223"/>
      <c r="UY223"/>
      <c r="UZ223"/>
      <c r="VA223"/>
      <c r="VB223"/>
      <c r="VC223"/>
      <c r="VD223"/>
      <c r="VE223"/>
      <c r="VF223"/>
      <c r="VG223"/>
      <c r="VH223"/>
      <c r="VI223"/>
      <c r="VJ223"/>
      <c r="VK223"/>
      <c r="VL223"/>
      <c r="VM223"/>
      <c r="VN223"/>
      <c r="VO223"/>
      <c r="VP223"/>
      <c r="VQ223"/>
      <c r="VR223"/>
      <c r="VS223"/>
      <c r="VT223"/>
      <c r="VU223"/>
      <c r="VV223"/>
      <c r="VW223"/>
      <c r="VX223"/>
      <c r="VY223"/>
      <c r="VZ223"/>
      <c r="WA223"/>
      <c r="WB223"/>
      <c r="WC223"/>
      <c r="WD223"/>
      <c r="WE223"/>
      <c r="WF223"/>
      <c r="WG223"/>
      <c r="WH223"/>
      <c r="WI223"/>
      <c r="WJ223"/>
      <c r="WK223"/>
      <c r="WL223"/>
      <c r="WM223"/>
      <c r="WN223"/>
      <c r="WO223"/>
      <c r="WP223"/>
      <c r="WQ223"/>
      <c r="WR223"/>
      <c r="WS223"/>
      <c r="WT223"/>
      <c r="WU223"/>
      <c r="WV223"/>
      <c r="WW223"/>
      <c r="WX223"/>
      <c r="WY223"/>
      <c r="WZ223"/>
      <c r="XA223"/>
      <c r="XB223"/>
      <c r="XC223"/>
      <c r="XD223"/>
      <c r="XE223"/>
      <c r="XF223"/>
      <c r="XG223"/>
      <c r="XH223"/>
      <c r="XI223"/>
      <c r="XJ223"/>
      <c r="XK223"/>
      <c r="XL223"/>
      <c r="XM223"/>
      <c r="XN223"/>
      <c r="XO223"/>
      <c r="XP223"/>
      <c r="XQ223"/>
      <c r="XR223"/>
      <c r="XS223"/>
      <c r="XT223"/>
      <c r="XU223"/>
      <c r="XV223"/>
      <c r="XW223"/>
      <c r="XX223"/>
      <c r="XY223"/>
      <c r="XZ223"/>
      <c r="YA223"/>
      <c r="YB223"/>
      <c r="YC223"/>
      <c r="YD223"/>
      <c r="YE223"/>
      <c r="YF223"/>
      <c r="YG223"/>
      <c r="YH223"/>
      <c r="YI223"/>
      <c r="YJ223"/>
      <c r="YK223"/>
      <c r="YL223"/>
      <c r="YM223"/>
      <c r="YN223"/>
      <c r="YO223"/>
      <c r="YP223"/>
      <c r="YQ223"/>
      <c r="YR223"/>
      <c r="YS223"/>
      <c r="YT223"/>
      <c r="YU223"/>
      <c r="YV223"/>
      <c r="YW223"/>
      <c r="YX223"/>
      <c r="YY223"/>
      <c r="YZ223"/>
      <c r="ZA223"/>
      <c r="ZB223"/>
      <c r="ZC223"/>
      <c r="ZD223"/>
      <c r="ZE223"/>
      <c r="ZF223"/>
      <c r="ZG223"/>
      <c r="ZH223"/>
      <c r="ZI223"/>
      <c r="ZJ223"/>
      <c r="ZK223"/>
      <c r="ZL223"/>
      <c r="ZM223"/>
      <c r="ZN223"/>
      <c r="ZO223"/>
      <c r="ZP223"/>
      <c r="ZQ223"/>
      <c r="ZR223"/>
      <c r="ZS223"/>
      <c r="ZT223"/>
      <c r="ZU223"/>
      <c r="ZV223"/>
      <c r="ZW223"/>
      <c r="ZX223"/>
      <c r="ZY223"/>
      <c r="ZZ223"/>
      <c r="AAA223"/>
      <c r="AAB223"/>
      <c r="AAC223"/>
      <c r="AAD223"/>
      <c r="AAE223"/>
      <c r="AAF223"/>
      <c r="AAG223"/>
      <c r="AAH223"/>
      <c r="AAI223"/>
      <c r="AAJ223"/>
      <c r="AAK223"/>
      <c r="AAL223"/>
      <c r="AAM223"/>
      <c r="AAN223"/>
      <c r="AAO223"/>
      <c r="AAP223"/>
      <c r="AAQ223"/>
      <c r="AAR223"/>
      <c r="AAS223"/>
      <c r="AAT223"/>
      <c r="AAU223"/>
      <c r="AAV223"/>
      <c r="AAW223"/>
      <c r="AAX223"/>
      <c r="AAY223"/>
      <c r="AAZ223"/>
      <c r="ABA223"/>
      <c r="ABB223"/>
      <c r="ABC223"/>
      <c r="ABD223"/>
      <c r="ABE223"/>
      <c r="ABF223"/>
      <c r="ABG223"/>
      <c r="ABH223"/>
      <c r="ABI223"/>
      <c r="ABJ223"/>
      <c r="ABK223"/>
      <c r="ABL223"/>
      <c r="ABM223"/>
      <c r="ABN223"/>
      <c r="ABO223"/>
      <c r="ABP223"/>
      <c r="ABQ223"/>
      <c r="ABR223"/>
      <c r="ABS223"/>
      <c r="ABT223"/>
      <c r="ABU223"/>
      <c r="ABV223"/>
      <c r="ABW223"/>
      <c r="ABX223"/>
      <c r="ABY223"/>
      <c r="ABZ223"/>
      <c r="ACA223"/>
      <c r="ACB223"/>
      <c r="ACC223"/>
      <c r="ACD223"/>
      <c r="ACE223"/>
      <c r="ACF223"/>
      <c r="ACG223"/>
      <c r="ACH223"/>
      <c r="ACI223"/>
      <c r="ACJ223"/>
      <c r="ACK223"/>
      <c r="ACL223"/>
      <c r="ACM223"/>
      <c r="ACN223"/>
      <c r="ACO223"/>
      <c r="ACP223"/>
      <c r="ACQ223"/>
      <c r="ACR223"/>
      <c r="ACS223"/>
      <c r="ACT223"/>
      <c r="ACU223"/>
      <c r="ACV223"/>
      <c r="ACW223"/>
      <c r="ACX223"/>
      <c r="ACY223"/>
      <c r="ACZ223"/>
      <c r="ADA223"/>
      <c r="ADB223"/>
      <c r="ADC223"/>
      <c r="ADD223"/>
      <c r="ADE223"/>
      <c r="ADF223"/>
      <c r="ADG223"/>
      <c r="ADH223"/>
      <c r="ADI223"/>
      <c r="ADJ223"/>
      <c r="ADK223"/>
      <c r="ADL223"/>
      <c r="ADM223"/>
      <c r="ADN223"/>
      <c r="ADO223"/>
      <c r="ADP223"/>
      <c r="ADQ223"/>
      <c r="ADR223"/>
      <c r="ADS223"/>
      <c r="ADT223"/>
      <c r="ADU223"/>
      <c r="ADV223"/>
      <c r="ADW223"/>
      <c r="ADX223"/>
      <c r="ADY223"/>
      <c r="ADZ223"/>
      <c r="AEA223"/>
      <c r="AEB223"/>
      <c r="AEC223"/>
      <c r="AED223"/>
      <c r="AEE223"/>
      <c r="AEF223"/>
      <c r="AEG223"/>
      <c r="AEH223"/>
      <c r="AEI223"/>
      <c r="AEJ223"/>
      <c r="AEK223"/>
      <c r="AEL223"/>
      <c r="AEM223"/>
      <c r="AEN223"/>
      <c r="AEO223"/>
      <c r="AEP223"/>
      <c r="AEQ223"/>
      <c r="AER223"/>
      <c r="AES223"/>
      <c r="AET223"/>
      <c r="AEU223"/>
      <c r="AEV223"/>
      <c r="AEW223"/>
      <c r="AEX223"/>
      <c r="AEY223"/>
      <c r="AEZ223"/>
      <c r="AFA223"/>
      <c r="AFB223"/>
      <c r="AFC223"/>
      <c r="AFD223"/>
      <c r="AFE223"/>
      <c r="AFF223"/>
      <c r="AFG223"/>
      <c r="AFH223"/>
      <c r="AFI223"/>
      <c r="AFJ223"/>
      <c r="AFK223"/>
      <c r="AFL223"/>
      <c r="AFM223"/>
      <c r="AFN223"/>
      <c r="AFO223"/>
      <c r="AFP223"/>
      <c r="AFQ223"/>
      <c r="AFR223"/>
      <c r="AFS223"/>
      <c r="AFT223"/>
      <c r="AFU223"/>
      <c r="AFV223"/>
      <c r="AFW223"/>
      <c r="AFX223"/>
      <c r="AFY223"/>
      <c r="AFZ223"/>
      <c r="AGA223"/>
      <c r="AGB223"/>
      <c r="AGC223"/>
      <c r="AGD223"/>
      <c r="AGE223"/>
      <c r="AGF223"/>
      <c r="AGG223"/>
      <c r="AGH223"/>
      <c r="AGI223"/>
      <c r="AGJ223"/>
      <c r="AGK223"/>
      <c r="AGL223"/>
      <c r="AGM223"/>
      <c r="AGN223"/>
      <c r="AGO223"/>
      <c r="AGP223"/>
      <c r="AGQ223"/>
      <c r="AGR223"/>
      <c r="AGS223"/>
      <c r="AGT223"/>
      <c r="AGU223"/>
      <c r="AGV223"/>
      <c r="AGW223"/>
      <c r="AGX223"/>
      <c r="AGY223"/>
      <c r="AGZ223"/>
      <c r="AHA223"/>
      <c r="AHB223"/>
      <c r="AHC223"/>
      <c r="AHD223"/>
      <c r="AHE223"/>
      <c r="AHF223"/>
      <c r="AHG223"/>
      <c r="AHH223"/>
      <c r="AHI223"/>
      <c r="AHJ223"/>
      <c r="AHK223"/>
      <c r="AHL223"/>
      <c r="AHM223"/>
      <c r="AHN223"/>
      <c r="AHO223"/>
      <c r="AHP223"/>
      <c r="AHQ223"/>
      <c r="AHR223"/>
      <c r="AHS223"/>
      <c r="AHT223"/>
      <c r="AHU223"/>
      <c r="AHV223"/>
      <c r="AHW223"/>
      <c r="AHX223"/>
      <c r="AHY223"/>
      <c r="AHZ223"/>
      <c r="AIA223"/>
      <c r="AIB223"/>
      <c r="AIC223"/>
      <c r="AID223"/>
      <c r="AIE223"/>
      <c r="AIF223"/>
      <c r="AIG223"/>
      <c r="AIH223"/>
      <c r="AII223"/>
      <c r="AIJ223"/>
      <c r="AIK223"/>
      <c r="AIL223"/>
      <c r="AIM223"/>
      <c r="AIN223"/>
      <c r="AIO223"/>
      <c r="AIP223"/>
      <c r="AIQ223"/>
      <c r="AIR223"/>
      <c r="AIS223"/>
      <c r="AIT223"/>
      <c r="AIU223"/>
      <c r="AIV223"/>
      <c r="AIW223"/>
      <c r="AIX223"/>
      <c r="AIY223"/>
      <c r="AIZ223"/>
      <c r="AJA223"/>
      <c r="AJB223"/>
      <c r="AJC223"/>
      <c r="AJD223"/>
      <c r="AJE223"/>
      <c r="AJF223"/>
      <c r="AJG223"/>
      <c r="AJH223"/>
      <c r="AJI223"/>
      <c r="AJJ223"/>
      <c r="AJK223"/>
      <c r="AJL223"/>
      <c r="AJM223"/>
      <c r="AJN223"/>
      <c r="AJO223"/>
      <c r="AJP223"/>
      <c r="AJQ223"/>
      <c r="AJR223"/>
      <c r="AJS223"/>
      <c r="AJT223"/>
      <c r="AJU223"/>
      <c r="AJV223"/>
      <c r="AJW223"/>
      <c r="AJX223"/>
      <c r="AJY223"/>
      <c r="AJZ223"/>
      <c r="AKA223"/>
      <c r="AKB223"/>
      <c r="AKC223"/>
      <c r="AKD223"/>
      <c r="AKE223"/>
      <c r="AKF223"/>
      <c r="AKG223"/>
      <c r="AKH223"/>
      <c r="AKI223"/>
      <c r="AKJ223"/>
      <c r="AKK223"/>
      <c r="AKL223"/>
      <c r="AKM223"/>
      <c r="AKN223"/>
      <c r="AKO223"/>
      <c r="AKP223"/>
      <c r="AKQ223"/>
      <c r="AKR223"/>
      <c r="AKS223"/>
      <c r="AKT223"/>
      <c r="AKU223"/>
      <c r="AKV223"/>
      <c r="AKW223"/>
      <c r="AKX223"/>
      <c r="AKY223"/>
      <c r="AKZ223"/>
      <c r="ALA223"/>
      <c r="ALB223"/>
      <c r="ALC223"/>
      <c r="ALD223"/>
      <c r="ALE223"/>
      <c r="ALF223"/>
      <c r="ALG223"/>
      <c r="ALH223"/>
      <c r="ALI223"/>
      <c r="ALJ223"/>
      <c r="ALK223"/>
      <c r="ALL223"/>
      <c r="ALM223"/>
      <c r="ALN223"/>
      <c r="ALO223"/>
      <c r="ALP223"/>
      <c r="ALQ223"/>
      <c r="ALR223"/>
      <c r="ALS223"/>
      <c r="ALT223"/>
      <c r="ALU223"/>
      <c r="ALV223"/>
      <c r="ALW223"/>
      <c r="ALX223"/>
      <c r="ALY223"/>
      <c r="ALZ223"/>
      <c r="AMA223"/>
      <c r="AMB223"/>
      <c r="AMC223"/>
      <c r="AMD223"/>
      <c r="AME223"/>
      <c r="AMF223"/>
      <c r="AMG223"/>
      <c r="AMH223"/>
      <c r="AMI223"/>
      <c r="AMJ223"/>
    </row>
    <row r="224" spans="1:1024" s="4" customFormat="1" ht="17" customHeight="1">
      <c r="A224" s="19" t="s">
        <v>1174</v>
      </c>
      <c r="B224" s="3">
        <f t="shared" si="5"/>
        <v>90</v>
      </c>
      <c r="C224" s="3">
        <f t="shared" si="6"/>
        <v>0</v>
      </c>
      <c r="D224" s="3">
        <v>0</v>
      </c>
      <c r="E224" s="3">
        <v>0</v>
      </c>
      <c r="N224" s="4">
        <v>90</v>
      </c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  <c r="JN224"/>
      <c r="JO224"/>
      <c r="JP224"/>
      <c r="JQ224"/>
      <c r="JR224"/>
      <c r="JS224"/>
      <c r="JT224"/>
      <c r="JU224"/>
      <c r="JV224"/>
      <c r="JW224"/>
      <c r="JX224"/>
      <c r="JY224"/>
      <c r="JZ224"/>
      <c r="KA224"/>
      <c r="KB224"/>
      <c r="KC224"/>
      <c r="KD224"/>
      <c r="KE224"/>
      <c r="KF224"/>
      <c r="KG224"/>
      <c r="KH224"/>
      <c r="KI224"/>
      <c r="KJ224"/>
      <c r="KK224"/>
      <c r="KL224"/>
      <c r="KM224"/>
      <c r="KN224"/>
      <c r="KO224"/>
      <c r="KP224"/>
      <c r="KQ224"/>
      <c r="KR224"/>
      <c r="KS224"/>
      <c r="KT224"/>
      <c r="KU224"/>
      <c r="KV224"/>
      <c r="KW224"/>
      <c r="KX224"/>
      <c r="KY224"/>
      <c r="KZ224"/>
      <c r="LA224"/>
      <c r="LB224"/>
      <c r="LC224"/>
      <c r="LD224"/>
      <c r="LE224"/>
      <c r="LF224"/>
      <c r="LG224"/>
      <c r="LH224"/>
      <c r="LI224"/>
      <c r="LJ224"/>
      <c r="LK224"/>
      <c r="LL224"/>
      <c r="LM224"/>
      <c r="LN224"/>
      <c r="LO224"/>
      <c r="LP224"/>
      <c r="LQ224"/>
      <c r="LR224"/>
      <c r="LS224"/>
      <c r="LT224"/>
      <c r="LU224"/>
      <c r="LV224"/>
      <c r="LW224"/>
      <c r="LX224"/>
      <c r="LY224"/>
      <c r="LZ224"/>
      <c r="MA224"/>
      <c r="MB224"/>
      <c r="MC224"/>
      <c r="MD224"/>
      <c r="ME224"/>
      <c r="MF224"/>
      <c r="MG224"/>
      <c r="MH224"/>
      <c r="MI224"/>
      <c r="MJ224"/>
      <c r="MK224"/>
      <c r="ML224"/>
      <c r="MM224"/>
      <c r="MN224"/>
      <c r="MO224"/>
      <c r="MP224"/>
      <c r="MQ224"/>
      <c r="MR224"/>
      <c r="MS224"/>
      <c r="MT224"/>
      <c r="MU224"/>
      <c r="MV224"/>
      <c r="MW224"/>
      <c r="MX224"/>
      <c r="MY224"/>
      <c r="MZ224"/>
      <c r="NA224"/>
      <c r="NB224"/>
      <c r="NC224"/>
      <c r="ND224"/>
      <c r="NE224"/>
      <c r="NF224"/>
      <c r="NG224"/>
      <c r="NH224"/>
      <c r="NI224"/>
      <c r="NJ224"/>
      <c r="NK224"/>
      <c r="NL224"/>
      <c r="NM224"/>
      <c r="NN224"/>
      <c r="NO224"/>
      <c r="NP224"/>
      <c r="NQ224"/>
      <c r="NR224"/>
      <c r="NS224"/>
      <c r="NT224"/>
      <c r="NU224"/>
      <c r="NV224"/>
      <c r="NW224"/>
      <c r="NX224"/>
      <c r="NY224"/>
      <c r="NZ224"/>
      <c r="OA224"/>
      <c r="OB224"/>
      <c r="OC224"/>
      <c r="OD224"/>
      <c r="OE224"/>
      <c r="OF224"/>
      <c r="OG224"/>
      <c r="OH224"/>
      <c r="OI224"/>
      <c r="OJ224"/>
      <c r="OK224"/>
      <c r="OL224"/>
      <c r="OM224"/>
      <c r="ON224"/>
      <c r="OO224"/>
      <c r="OP224"/>
      <c r="OQ224"/>
      <c r="OR224"/>
      <c r="OS224"/>
      <c r="OT224"/>
      <c r="OU224"/>
      <c r="OV224"/>
      <c r="OW224"/>
      <c r="OX224"/>
      <c r="OY224"/>
      <c r="OZ224"/>
      <c r="PA224"/>
      <c r="PB224"/>
      <c r="PC224"/>
      <c r="PD224"/>
      <c r="PE224"/>
      <c r="PF224"/>
      <c r="PG224"/>
      <c r="PH224"/>
      <c r="PI224"/>
      <c r="PJ224"/>
      <c r="PK224"/>
      <c r="PL224"/>
      <c r="PM224"/>
      <c r="PN224"/>
      <c r="PO224"/>
      <c r="PP224"/>
      <c r="PQ224"/>
      <c r="PR224"/>
      <c r="PS224"/>
      <c r="PT224"/>
      <c r="PU224"/>
      <c r="PV224"/>
      <c r="PW224"/>
      <c r="PX224"/>
      <c r="PY224"/>
      <c r="PZ224"/>
      <c r="QA224"/>
      <c r="QB224"/>
      <c r="QC224"/>
      <c r="QD224"/>
      <c r="QE224"/>
      <c r="QF224"/>
      <c r="QG224"/>
      <c r="QH224"/>
      <c r="QI224"/>
      <c r="QJ224"/>
      <c r="QK224"/>
      <c r="QL224"/>
      <c r="QM224"/>
      <c r="QN224"/>
      <c r="QO224"/>
      <c r="QP224"/>
      <c r="QQ224"/>
      <c r="QR224"/>
      <c r="QS224"/>
      <c r="QT224"/>
      <c r="QU224"/>
      <c r="QV224"/>
      <c r="QW224"/>
      <c r="QX224"/>
      <c r="QY224"/>
      <c r="QZ224"/>
      <c r="RA224"/>
      <c r="RB224"/>
      <c r="RC224"/>
      <c r="RD224"/>
      <c r="RE224"/>
      <c r="RF224"/>
      <c r="RG224"/>
      <c r="RH224"/>
      <c r="RI224"/>
      <c r="RJ224"/>
      <c r="RK224"/>
      <c r="RL224"/>
      <c r="RM224"/>
      <c r="RN224"/>
      <c r="RO224"/>
      <c r="RP224"/>
      <c r="RQ224"/>
      <c r="RR224"/>
      <c r="RS224"/>
      <c r="RT224"/>
      <c r="RU224"/>
      <c r="RV224"/>
      <c r="RW224"/>
      <c r="RX224"/>
      <c r="RY224"/>
      <c r="RZ224"/>
      <c r="SA224"/>
      <c r="SB224"/>
      <c r="SC224"/>
      <c r="SD224"/>
      <c r="SE224"/>
      <c r="SF224"/>
      <c r="SG224"/>
      <c r="SH224"/>
      <c r="SI224"/>
      <c r="SJ224"/>
      <c r="SK224"/>
      <c r="SL224"/>
      <c r="SM224"/>
      <c r="SN224"/>
      <c r="SO224"/>
      <c r="SP224"/>
      <c r="SQ224"/>
      <c r="SR224"/>
      <c r="SS224"/>
      <c r="ST224"/>
      <c r="SU224"/>
      <c r="SV224"/>
      <c r="SW224"/>
      <c r="SX224"/>
      <c r="SY224"/>
      <c r="SZ224"/>
      <c r="TA224"/>
      <c r="TB224"/>
      <c r="TC224"/>
      <c r="TD224"/>
      <c r="TE224"/>
      <c r="TF224"/>
      <c r="TG224"/>
      <c r="TH224"/>
      <c r="TI224"/>
      <c r="TJ224"/>
      <c r="TK224"/>
      <c r="TL224"/>
      <c r="TM224"/>
      <c r="TN224"/>
      <c r="TO224"/>
      <c r="TP224"/>
      <c r="TQ224"/>
      <c r="TR224"/>
      <c r="TS224"/>
      <c r="TT224"/>
      <c r="TU224"/>
      <c r="TV224"/>
      <c r="TW224"/>
      <c r="TX224"/>
      <c r="TY224"/>
      <c r="TZ224"/>
      <c r="UA224"/>
      <c r="UB224"/>
      <c r="UC224"/>
      <c r="UD224"/>
      <c r="UE224"/>
      <c r="UF224"/>
      <c r="UG224"/>
      <c r="UH224"/>
      <c r="UI224"/>
      <c r="UJ224"/>
      <c r="UK224"/>
      <c r="UL224"/>
      <c r="UM224"/>
      <c r="UN224"/>
      <c r="UO224"/>
      <c r="UP224"/>
      <c r="UQ224"/>
      <c r="UR224"/>
      <c r="US224"/>
      <c r="UT224"/>
      <c r="UU224"/>
      <c r="UV224"/>
      <c r="UW224"/>
      <c r="UX224"/>
      <c r="UY224"/>
      <c r="UZ224"/>
      <c r="VA224"/>
      <c r="VB224"/>
      <c r="VC224"/>
      <c r="VD224"/>
      <c r="VE224"/>
      <c r="VF224"/>
      <c r="VG224"/>
      <c r="VH224"/>
      <c r="VI224"/>
      <c r="VJ224"/>
      <c r="VK224"/>
      <c r="VL224"/>
      <c r="VM224"/>
      <c r="VN224"/>
      <c r="VO224"/>
      <c r="VP224"/>
      <c r="VQ224"/>
      <c r="VR224"/>
      <c r="VS224"/>
      <c r="VT224"/>
      <c r="VU224"/>
      <c r="VV224"/>
      <c r="VW224"/>
      <c r="VX224"/>
      <c r="VY224"/>
      <c r="VZ224"/>
      <c r="WA224"/>
      <c r="WB224"/>
      <c r="WC224"/>
      <c r="WD224"/>
      <c r="WE224"/>
      <c r="WF224"/>
      <c r="WG224"/>
      <c r="WH224"/>
      <c r="WI224"/>
      <c r="WJ224"/>
      <c r="WK224"/>
      <c r="WL224"/>
      <c r="WM224"/>
      <c r="WN224"/>
      <c r="WO224"/>
      <c r="WP224"/>
      <c r="WQ224"/>
      <c r="WR224"/>
      <c r="WS224"/>
      <c r="WT224"/>
      <c r="WU224"/>
      <c r="WV224"/>
      <c r="WW224"/>
      <c r="WX224"/>
      <c r="WY224"/>
      <c r="WZ224"/>
      <c r="XA224"/>
      <c r="XB224"/>
      <c r="XC224"/>
      <c r="XD224"/>
      <c r="XE224"/>
      <c r="XF224"/>
      <c r="XG224"/>
      <c r="XH224"/>
      <c r="XI224"/>
      <c r="XJ224"/>
      <c r="XK224"/>
      <c r="XL224"/>
      <c r="XM224"/>
      <c r="XN224"/>
      <c r="XO224"/>
      <c r="XP224"/>
      <c r="XQ224"/>
      <c r="XR224"/>
      <c r="XS224"/>
      <c r="XT224"/>
      <c r="XU224"/>
      <c r="XV224"/>
      <c r="XW224"/>
      <c r="XX224"/>
      <c r="XY224"/>
      <c r="XZ224"/>
      <c r="YA224"/>
      <c r="YB224"/>
      <c r="YC224"/>
      <c r="YD224"/>
      <c r="YE224"/>
      <c r="YF224"/>
      <c r="YG224"/>
      <c r="YH224"/>
      <c r="YI224"/>
      <c r="YJ224"/>
      <c r="YK224"/>
      <c r="YL224"/>
      <c r="YM224"/>
      <c r="YN224"/>
      <c r="YO224"/>
      <c r="YP224"/>
      <c r="YQ224"/>
      <c r="YR224"/>
      <c r="YS224"/>
      <c r="YT224"/>
      <c r="YU224"/>
      <c r="YV224"/>
      <c r="YW224"/>
      <c r="YX224"/>
      <c r="YY224"/>
      <c r="YZ224"/>
      <c r="ZA224"/>
      <c r="ZB224"/>
      <c r="ZC224"/>
      <c r="ZD224"/>
      <c r="ZE224"/>
      <c r="ZF224"/>
      <c r="ZG224"/>
      <c r="ZH224"/>
      <c r="ZI224"/>
      <c r="ZJ224"/>
      <c r="ZK224"/>
      <c r="ZL224"/>
      <c r="ZM224"/>
      <c r="ZN224"/>
      <c r="ZO224"/>
      <c r="ZP224"/>
      <c r="ZQ224"/>
      <c r="ZR224"/>
      <c r="ZS224"/>
      <c r="ZT224"/>
      <c r="ZU224"/>
      <c r="ZV224"/>
      <c r="ZW224"/>
      <c r="ZX224"/>
      <c r="ZY224"/>
      <c r="ZZ224"/>
      <c r="AAA224"/>
      <c r="AAB224"/>
      <c r="AAC224"/>
      <c r="AAD224"/>
      <c r="AAE224"/>
      <c r="AAF224"/>
      <c r="AAG224"/>
      <c r="AAH224"/>
      <c r="AAI224"/>
      <c r="AAJ224"/>
      <c r="AAK224"/>
      <c r="AAL224"/>
      <c r="AAM224"/>
      <c r="AAN224"/>
      <c r="AAO224"/>
      <c r="AAP224"/>
      <c r="AAQ224"/>
      <c r="AAR224"/>
      <c r="AAS224"/>
      <c r="AAT224"/>
      <c r="AAU224"/>
      <c r="AAV224"/>
      <c r="AAW224"/>
      <c r="AAX224"/>
      <c r="AAY224"/>
      <c r="AAZ224"/>
      <c r="ABA224"/>
      <c r="ABB224"/>
      <c r="ABC224"/>
      <c r="ABD224"/>
      <c r="ABE224"/>
      <c r="ABF224"/>
      <c r="ABG224"/>
      <c r="ABH224"/>
      <c r="ABI224"/>
      <c r="ABJ224"/>
      <c r="ABK224"/>
      <c r="ABL224"/>
      <c r="ABM224"/>
      <c r="ABN224"/>
      <c r="ABO224"/>
      <c r="ABP224"/>
      <c r="ABQ224"/>
      <c r="ABR224"/>
      <c r="ABS224"/>
      <c r="ABT224"/>
      <c r="ABU224"/>
      <c r="ABV224"/>
      <c r="ABW224"/>
      <c r="ABX224"/>
      <c r="ABY224"/>
      <c r="ABZ224"/>
      <c r="ACA224"/>
      <c r="ACB224"/>
      <c r="ACC224"/>
      <c r="ACD224"/>
      <c r="ACE224"/>
      <c r="ACF224"/>
      <c r="ACG224"/>
      <c r="ACH224"/>
      <c r="ACI224"/>
      <c r="ACJ224"/>
      <c r="ACK224"/>
      <c r="ACL224"/>
      <c r="ACM224"/>
      <c r="ACN224"/>
      <c r="ACO224"/>
      <c r="ACP224"/>
      <c r="ACQ224"/>
      <c r="ACR224"/>
      <c r="ACS224"/>
      <c r="ACT224"/>
      <c r="ACU224"/>
      <c r="ACV224"/>
      <c r="ACW224"/>
      <c r="ACX224"/>
      <c r="ACY224"/>
      <c r="ACZ224"/>
      <c r="ADA224"/>
      <c r="ADB224"/>
      <c r="ADC224"/>
      <c r="ADD224"/>
      <c r="ADE224"/>
      <c r="ADF224"/>
      <c r="ADG224"/>
      <c r="ADH224"/>
      <c r="ADI224"/>
      <c r="ADJ224"/>
      <c r="ADK224"/>
      <c r="ADL224"/>
      <c r="ADM224"/>
      <c r="ADN224"/>
      <c r="ADO224"/>
      <c r="ADP224"/>
      <c r="ADQ224"/>
      <c r="ADR224"/>
      <c r="ADS224"/>
      <c r="ADT224"/>
      <c r="ADU224"/>
      <c r="ADV224"/>
      <c r="ADW224"/>
      <c r="ADX224"/>
      <c r="ADY224"/>
      <c r="ADZ224"/>
      <c r="AEA224"/>
      <c r="AEB224"/>
      <c r="AEC224"/>
      <c r="AED224"/>
      <c r="AEE224"/>
      <c r="AEF224"/>
      <c r="AEG224"/>
      <c r="AEH224"/>
      <c r="AEI224"/>
      <c r="AEJ224"/>
      <c r="AEK224"/>
      <c r="AEL224"/>
      <c r="AEM224"/>
      <c r="AEN224"/>
      <c r="AEO224"/>
      <c r="AEP224"/>
      <c r="AEQ224"/>
      <c r="AER224"/>
      <c r="AES224"/>
      <c r="AET224"/>
      <c r="AEU224"/>
      <c r="AEV224"/>
      <c r="AEW224"/>
      <c r="AEX224"/>
      <c r="AEY224"/>
      <c r="AEZ224"/>
      <c r="AFA224"/>
      <c r="AFB224"/>
      <c r="AFC224"/>
      <c r="AFD224"/>
      <c r="AFE224"/>
      <c r="AFF224"/>
      <c r="AFG224"/>
      <c r="AFH224"/>
      <c r="AFI224"/>
      <c r="AFJ224"/>
      <c r="AFK224"/>
      <c r="AFL224"/>
      <c r="AFM224"/>
      <c r="AFN224"/>
      <c r="AFO224"/>
      <c r="AFP224"/>
      <c r="AFQ224"/>
      <c r="AFR224"/>
      <c r="AFS224"/>
      <c r="AFT224"/>
      <c r="AFU224"/>
      <c r="AFV224"/>
      <c r="AFW224"/>
      <c r="AFX224"/>
      <c r="AFY224"/>
      <c r="AFZ224"/>
      <c r="AGA224"/>
      <c r="AGB224"/>
      <c r="AGC224"/>
      <c r="AGD224"/>
      <c r="AGE224"/>
      <c r="AGF224"/>
      <c r="AGG224"/>
      <c r="AGH224"/>
      <c r="AGI224"/>
      <c r="AGJ224"/>
      <c r="AGK224"/>
      <c r="AGL224"/>
      <c r="AGM224"/>
      <c r="AGN224"/>
      <c r="AGO224"/>
      <c r="AGP224"/>
      <c r="AGQ224"/>
      <c r="AGR224"/>
      <c r="AGS224"/>
      <c r="AGT224"/>
      <c r="AGU224"/>
      <c r="AGV224"/>
      <c r="AGW224"/>
      <c r="AGX224"/>
      <c r="AGY224"/>
      <c r="AGZ224"/>
      <c r="AHA224"/>
      <c r="AHB224"/>
      <c r="AHC224"/>
      <c r="AHD224"/>
      <c r="AHE224"/>
      <c r="AHF224"/>
      <c r="AHG224"/>
      <c r="AHH224"/>
      <c r="AHI224"/>
      <c r="AHJ224"/>
      <c r="AHK224"/>
      <c r="AHL224"/>
      <c r="AHM224"/>
      <c r="AHN224"/>
      <c r="AHO224"/>
      <c r="AHP224"/>
      <c r="AHQ224"/>
      <c r="AHR224"/>
      <c r="AHS224"/>
      <c r="AHT224"/>
      <c r="AHU224"/>
      <c r="AHV224"/>
      <c r="AHW224"/>
      <c r="AHX224"/>
      <c r="AHY224"/>
      <c r="AHZ224"/>
      <c r="AIA224"/>
      <c r="AIB224"/>
      <c r="AIC224"/>
      <c r="AID224"/>
      <c r="AIE224"/>
      <c r="AIF224"/>
      <c r="AIG224"/>
      <c r="AIH224"/>
      <c r="AII224"/>
      <c r="AIJ224"/>
      <c r="AIK224"/>
      <c r="AIL224"/>
      <c r="AIM224"/>
      <c r="AIN224"/>
      <c r="AIO224"/>
      <c r="AIP224"/>
      <c r="AIQ224"/>
      <c r="AIR224"/>
      <c r="AIS224"/>
      <c r="AIT224"/>
      <c r="AIU224"/>
      <c r="AIV224"/>
      <c r="AIW224"/>
      <c r="AIX224"/>
      <c r="AIY224"/>
      <c r="AIZ224"/>
      <c r="AJA224"/>
      <c r="AJB224"/>
      <c r="AJC224"/>
      <c r="AJD224"/>
      <c r="AJE224"/>
      <c r="AJF224"/>
      <c r="AJG224"/>
      <c r="AJH224"/>
      <c r="AJI224"/>
      <c r="AJJ224"/>
      <c r="AJK224"/>
      <c r="AJL224"/>
      <c r="AJM224"/>
      <c r="AJN224"/>
      <c r="AJO224"/>
      <c r="AJP224"/>
      <c r="AJQ224"/>
      <c r="AJR224"/>
      <c r="AJS224"/>
      <c r="AJT224"/>
      <c r="AJU224"/>
      <c r="AJV224"/>
      <c r="AJW224"/>
      <c r="AJX224"/>
      <c r="AJY224"/>
      <c r="AJZ224"/>
      <c r="AKA224"/>
      <c r="AKB224"/>
      <c r="AKC224"/>
      <c r="AKD224"/>
      <c r="AKE224"/>
      <c r="AKF224"/>
      <c r="AKG224"/>
      <c r="AKH224"/>
      <c r="AKI224"/>
      <c r="AKJ224"/>
      <c r="AKK224"/>
      <c r="AKL224"/>
      <c r="AKM224"/>
      <c r="AKN224"/>
      <c r="AKO224"/>
      <c r="AKP224"/>
      <c r="AKQ224"/>
      <c r="AKR224"/>
      <c r="AKS224"/>
      <c r="AKT224"/>
      <c r="AKU224"/>
      <c r="AKV224"/>
      <c r="AKW224"/>
      <c r="AKX224"/>
      <c r="AKY224"/>
      <c r="AKZ224"/>
      <c r="ALA224"/>
      <c r="ALB224"/>
      <c r="ALC224"/>
      <c r="ALD224"/>
      <c r="ALE224"/>
      <c r="ALF224"/>
      <c r="ALG224"/>
      <c r="ALH224"/>
      <c r="ALI224"/>
      <c r="ALJ224"/>
      <c r="ALK224"/>
      <c r="ALL224"/>
      <c r="ALM224"/>
      <c r="ALN224"/>
      <c r="ALO224"/>
      <c r="ALP224"/>
      <c r="ALQ224"/>
      <c r="ALR224"/>
      <c r="ALS224"/>
      <c r="ALT224"/>
      <c r="ALU224"/>
      <c r="ALV224"/>
      <c r="ALW224"/>
      <c r="ALX224"/>
      <c r="ALY224"/>
      <c r="ALZ224"/>
      <c r="AMA224"/>
      <c r="AMB224"/>
      <c r="AMC224"/>
      <c r="AMD224"/>
      <c r="AME224"/>
      <c r="AMF224"/>
      <c r="AMG224"/>
      <c r="AMH224"/>
      <c r="AMI224"/>
      <c r="AMJ224"/>
    </row>
    <row r="225" spans="1:1024" s="4" customFormat="1" ht="17" customHeight="1">
      <c r="A225" s="19" t="s">
        <v>1175</v>
      </c>
      <c r="B225" s="3">
        <f t="shared" si="5"/>
        <v>89</v>
      </c>
      <c r="C225" s="3">
        <f t="shared" si="6"/>
        <v>0</v>
      </c>
      <c r="D225" s="3">
        <v>0</v>
      </c>
      <c r="E225" s="3">
        <v>0</v>
      </c>
      <c r="N225" s="4">
        <v>89</v>
      </c>
    </row>
    <row r="226" spans="1:1024" s="4" customFormat="1" ht="17" customHeight="1">
      <c r="A226" s="19" t="s">
        <v>1176</v>
      </c>
      <c r="B226" s="3">
        <f t="shared" si="5"/>
        <v>88</v>
      </c>
      <c r="C226" s="3">
        <f t="shared" si="6"/>
        <v>0</v>
      </c>
      <c r="D226" s="3">
        <v>0</v>
      </c>
      <c r="E226" s="3">
        <v>0</v>
      </c>
      <c r="F226" s="4">
        <f>SUM(51)</f>
        <v>51</v>
      </c>
      <c r="G226" s="4">
        <f>SUM(37)</f>
        <v>37</v>
      </c>
    </row>
    <row r="227" spans="1:1024" s="4" customFormat="1" ht="17" customHeight="1">
      <c r="A227" s="19" t="s">
        <v>1177</v>
      </c>
      <c r="B227" s="3">
        <f t="shared" si="5"/>
        <v>87</v>
      </c>
      <c r="C227" s="3">
        <f t="shared" si="6"/>
        <v>0</v>
      </c>
      <c r="D227" s="3">
        <v>0</v>
      </c>
      <c r="E227" s="3">
        <v>0</v>
      </c>
      <c r="H227" s="4">
        <v>45</v>
      </c>
      <c r="I227" s="4">
        <v>42</v>
      </c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/>
      <c r="NC227"/>
      <c r="ND227"/>
      <c r="NE227"/>
      <c r="NF227"/>
      <c r="NG227"/>
      <c r="NH227"/>
      <c r="NI227"/>
      <c r="NJ227"/>
      <c r="NK227"/>
      <c r="NL227"/>
      <c r="NM227"/>
      <c r="NN227"/>
      <c r="NO227"/>
      <c r="NP227"/>
      <c r="NQ227"/>
      <c r="NR227"/>
      <c r="NS227"/>
      <c r="NT227"/>
      <c r="NU227"/>
      <c r="NV227"/>
      <c r="NW227"/>
      <c r="NX227"/>
      <c r="NY227"/>
      <c r="NZ227"/>
      <c r="OA227"/>
      <c r="OB227"/>
      <c r="OC227"/>
      <c r="OD227"/>
      <c r="OE227"/>
      <c r="OF227"/>
      <c r="OG227"/>
      <c r="OH227"/>
      <c r="OI227"/>
      <c r="OJ227"/>
      <c r="OK227"/>
      <c r="OL227"/>
      <c r="OM227"/>
      <c r="ON227"/>
      <c r="OO227"/>
      <c r="OP227"/>
      <c r="OQ227"/>
      <c r="OR227"/>
      <c r="OS227"/>
      <c r="OT227"/>
      <c r="OU227"/>
      <c r="OV227"/>
      <c r="OW227"/>
      <c r="OX227"/>
      <c r="OY227"/>
      <c r="OZ227"/>
      <c r="PA227"/>
      <c r="PB227"/>
      <c r="PC227"/>
      <c r="PD227"/>
      <c r="PE227"/>
      <c r="PF227"/>
      <c r="PG227"/>
      <c r="PH227"/>
      <c r="PI227"/>
      <c r="PJ227"/>
      <c r="PK227"/>
      <c r="PL227"/>
      <c r="PM227"/>
      <c r="PN227"/>
      <c r="PO227"/>
      <c r="PP227"/>
      <c r="PQ227"/>
      <c r="PR227"/>
      <c r="PS227"/>
      <c r="PT227"/>
      <c r="PU227"/>
      <c r="PV227"/>
      <c r="PW227"/>
      <c r="PX227"/>
      <c r="PY227"/>
      <c r="PZ227"/>
      <c r="QA227"/>
      <c r="QB227"/>
      <c r="QC227"/>
      <c r="QD227"/>
      <c r="QE227"/>
      <c r="QF227"/>
      <c r="QG227"/>
      <c r="QH227"/>
      <c r="QI227"/>
      <c r="QJ227"/>
      <c r="QK227"/>
      <c r="QL227"/>
      <c r="QM227"/>
      <c r="QN227"/>
      <c r="QO227"/>
      <c r="QP227"/>
      <c r="QQ227"/>
      <c r="QR227"/>
      <c r="QS227"/>
      <c r="QT227"/>
      <c r="QU227"/>
      <c r="QV227"/>
      <c r="QW227"/>
      <c r="QX227"/>
      <c r="QY227"/>
      <c r="QZ227"/>
      <c r="RA227"/>
      <c r="RB227"/>
      <c r="RC227"/>
      <c r="RD227"/>
      <c r="RE227"/>
      <c r="RF227"/>
      <c r="RG227"/>
      <c r="RH227"/>
      <c r="RI227"/>
      <c r="RJ227"/>
      <c r="RK227"/>
      <c r="RL227"/>
      <c r="RM227"/>
      <c r="RN227"/>
      <c r="RO227"/>
      <c r="RP227"/>
      <c r="RQ227"/>
      <c r="RR227"/>
      <c r="RS227"/>
      <c r="RT227"/>
      <c r="RU227"/>
      <c r="RV227"/>
      <c r="RW227"/>
      <c r="RX227"/>
      <c r="RY227"/>
      <c r="RZ227"/>
      <c r="SA227"/>
      <c r="SB227"/>
      <c r="SC227"/>
      <c r="SD227"/>
      <c r="SE227"/>
      <c r="SF227"/>
      <c r="SG227"/>
      <c r="SH227"/>
      <c r="SI227"/>
      <c r="SJ227"/>
      <c r="SK227"/>
      <c r="SL227"/>
      <c r="SM227"/>
      <c r="SN227"/>
      <c r="SO227"/>
      <c r="SP227"/>
      <c r="SQ227"/>
      <c r="SR227"/>
      <c r="SS227"/>
      <c r="ST227"/>
      <c r="SU227"/>
      <c r="SV227"/>
      <c r="SW227"/>
      <c r="SX227"/>
      <c r="SY227"/>
      <c r="SZ227"/>
      <c r="TA227"/>
      <c r="TB227"/>
      <c r="TC227"/>
      <c r="TD227"/>
      <c r="TE227"/>
      <c r="TF227"/>
      <c r="TG227"/>
      <c r="TH227"/>
      <c r="TI227"/>
      <c r="TJ227"/>
      <c r="TK227"/>
      <c r="TL227"/>
      <c r="TM227"/>
      <c r="TN227"/>
      <c r="TO227"/>
      <c r="TP227"/>
      <c r="TQ227"/>
      <c r="TR227"/>
      <c r="TS227"/>
      <c r="TT227"/>
      <c r="TU227"/>
      <c r="TV227"/>
      <c r="TW227"/>
      <c r="TX227"/>
      <c r="TY227"/>
      <c r="TZ227"/>
      <c r="UA227"/>
      <c r="UB227"/>
      <c r="UC227"/>
      <c r="UD227"/>
      <c r="UE227"/>
      <c r="UF227"/>
      <c r="UG227"/>
      <c r="UH227"/>
      <c r="UI227"/>
      <c r="UJ227"/>
      <c r="UK227"/>
      <c r="UL227"/>
      <c r="UM227"/>
      <c r="UN227"/>
      <c r="UO227"/>
      <c r="UP227"/>
      <c r="UQ227"/>
      <c r="UR227"/>
      <c r="US227"/>
      <c r="UT227"/>
      <c r="UU227"/>
      <c r="UV227"/>
      <c r="UW227"/>
      <c r="UX227"/>
      <c r="UY227"/>
      <c r="UZ227"/>
      <c r="VA227"/>
      <c r="VB227"/>
      <c r="VC227"/>
      <c r="VD227"/>
      <c r="VE227"/>
      <c r="VF227"/>
      <c r="VG227"/>
      <c r="VH227"/>
      <c r="VI227"/>
      <c r="VJ227"/>
      <c r="VK227"/>
      <c r="VL227"/>
      <c r="VM227"/>
      <c r="VN227"/>
      <c r="VO227"/>
      <c r="VP227"/>
      <c r="VQ227"/>
      <c r="VR227"/>
      <c r="VS227"/>
      <c r="VT227"/>
      <c r="VU227"/>
      <c r="VV227"/>
      <c r="VW227"/>
      <c r="VX227"/>
      <c r="VY227"/>
      <c r="VZ227"/>
      <c r="WA227"/>
      <c r="WB227"/>
      <c r="WC227"/>
      <c r="WD227"/>
      <c r="WE227"/>
      <c r="WF227"/>
      <c r="WG227"/>
      <c r="WH227"/>
      <c r="WI227"/>
      <c r="WJ227"/>
      <c r="WK227"/>
      <c r="WL227"/>
      <c r="WM227"/>
      <c r="WN227"/>
      <c r="WO227"/>
      <c r="WP227"/>
      <c r="WQ227"/>
      <c r="WR227"/>
      <c r="WS227"/>
      <c r="WT227"/>
      <c r="WU227"/>
      <c r="WV227"/>
      <c r="WW227"/>
      <c r="WX227"/>
      <c r="WY227"/>
      <c r="WZ227"/>
      <c r="XA227"/>
      <c r="XB227"/>
      <c r="XC227"/>
      <c r="XD227"/>
      <c r="XE227"/>
      <c r="XF227"/>
      <c r="XG227"/>
      <c r="XH227"/>
      <c r="XI227"/>
      <c r="XJ227"/>
      <c r="XK227"/>
      <c r="XL227"/>
      <c r="XM227"/>
      <c r="XN227"/>
      <c r="XO227"/>
      <c r="XP227"/>
      <c r="XQ227"/>
      <c r="XR227"/>
      <c r="XS227"/>
      <c r="XT227"/>
      <c r="XU227"/>
      <c r="XV227"/>
      <c r="XW227"/>
      <c r="XX227"/>
      <c r="XY227"/>
      <c r="XZ227"/>
      <c r="YA227"/>
      <c r="YB227"/>
      <c r="YC227"/>
      <c r="YD227"/>
      <c r="YE227"/>
      <c r="YF227"/>
      <c r="YG227"/>
      <c r="YH227"/>
      <c r="YI227"/>
      <c r="YJ227"/>
      <c r="YK227"/>
      <c r="YL227"/>
      <c r="YM227"/>
      <c r="YN227"/>
      <c r="YO227"/>
      <c r="YP227"/>
      <c r="YQ227"/>
      <c r="YR227"/>
      <c r="YS227"/>
      <c r="YT227"/>
      <c r="YU227"/>
      <c r="YV227"/>
      <c r="YW227"/>
      <c r="YX227"/>
      <c r="YY227"/>
      <c r="YZ227"/>
      <c r="ZA227"/>
      <c r="ZB227"/>
      <c r="ZC227"/>
      <c r="ZD227"/>
      <c r="ZE227"/>
      <c r="ZF227"/>
      <c r="ZG227"/>
      <c r="ZH227"/>
      <c r="ZI227"/>
      <c r="ZJ227"/>
      <c r="ZK227"/>
      <c r="ZL227"/>
      <c r="ZM227"/>
      <c r="ZN227"/>
      <c r="ZO227"/>
      <c r="ZP227"/>
      <c r="ZQ227"/>
      <c r="ZR227"/>
      <c r="ZS227"/>
      <c r="ZT227"/>
      <c r="ZU227"/>
      <c r="ZV227"/>
      <c r="ZW227"/>
      <c r="ZX227"/>
      <c r="ZY227"/>
      <c r="ZZ227"/>
      <c r="AAA227"/>
      <c r="AAB227"/>
      <c r="AAC227"/>
      <c r="AAD227"/>
      <c r="AAE227"/>
      <c r="AAF227"/>
      <c r="AAG227"/>
      <c r="AAH227"/>
      <c r="AAI227"/>
      <c r="AAJ227"/>
      <c r="AAK227"/>
      <c r="AAL227"/>
      <c r="AAM227"/>
      <c r="AAN227"/>
      <c r="AAO227"/>
      <c r="AAP227"/>
      <c r="AAQ227"/>
      <c r="AAR227"/>
      <c r="AAS227"/>
      <c r="AAT227"/>
      <c r="AAU227"/>
      <c r="AAV227"/>
      <c r="AAW227"/>
      <c r="AAX227"/>
      <c r="AAY227"/>
      <c r="AAZ227"/>
      <c r="ABA227"/>
      <c r="ABB227"/>
      <c r="ABC227"/>
      <c r="ABD227"/>
      <c r="ABE227"/>
      <c r="ABF227"/>
      <c r="ABG227"/>
      <c r="ABH227"/>
      <c r="ABI227"/>
      <c r="ABJ227"/>
      <c r="ABK227"/>
      <c r="ABL227"/>
      <c r="ABM227"/>
      <c r="ABN227"/>
      <c r="ABO227"/>
      <c r="ABP227"/>
      <c r="ABQ227"/>
      <c r="ABR227"/>
      <c r="ABS227"/>
      <c r="ABT227"/>
      <c r="ABU227"/>
      <c r="ABV227"/>
      <c r="ABW227"/>
      <c r="ABX227"/>
      <c r="ABY227"/>
      <c r="ABZ227"/>
      <c r="ACA227"/>
      <c r="ACB227"/>
      <c r="ACC227"/>
      <c r="ACD227"/>
      <c r="ACE227"/>
      <c r="ACF227"/>
      <c r="ACG227"/>
      <c r="ACH227"/>
      <c r="ACI227"/>
      <c r="ACJ227"/>
      <c r="ACK227"/>
      <c r="ACL227"/>
      <c r="ACM227"/>
      <c r="ACN227"/>
      <c r="ACO227"/>
      <c r="ACP227"/>
      <c r="ACQ227"/>
      <c r="ACR227"/>
      <c r="ACS227"/>
      <c r="ACT227"/>
      <c r="ACU227"/>
      <c r="ACV227"/>
      <c r="ACW227"/>
      <c r="ACX227"/>
      <c r="ACY227"/>
      <c r="ACZ227"/>
      <c r="ADA227"/>
      <c r="ADB227"/>
      <c r="ADC227"/>
      <c r="ADD227"/>
      <c r="ADE227"/>
      <c r="ADF227"/>
      <c r="ADG227"/>
      <c r="ADH227"/>
      <c r="ADI227"/>
      <c r="ADJ227"/>
      <c r="ADK227"/>
      <c r="ADL227"/>
      <c r="ADM227"/>
      <c r="ADN227"/>
      <c r="ADO227"/>
      <c r="ADP227"/>
      <c r="ADQ227"/>
      <c r="ADR227"/>
      <c r="ADS227"/>
      <c r="ADT227"/>
      <c r="ADU227"/>
      <c r="ADV227"/>
      <c r="ADW227"/>
      <c r="ADX227"/>
      <c r="ADY227"/>
      <c r="ADZ227"/>
      <c r="AEA227"/>
      <c r="AEB227"/>
      <c r="AEC227"/>
      <c r="AED227"/>
      <c r="AEE227"/>
      <c r="AEF227"/>
      <c r="AEG227"/>
      <c r="AEH227"/>
      <c r="AEI227"/>
      <c r="AEJ227"/>
      <c r="AEK227"/>
      <c r="AEL227"/>
      <c r="AEM227"/>
      <c r="AEN227"/>
      <c r="AEO227"/>
      <c r="AEP227"/>
      <c r="AEQ227"/>
      <c r="AER227"/>
      <c r="AES227"/>
      <c r="AET227"/>
      <c r="AEU227"/>
      <c r="AEV227"/>
      <c r="AEW227"/>
      <c r="AEX227"/>
      <c r="AEY227"/>
      <c r="AEZ227"/>
      <c r="AFA227"/>
      <c r="AFB227"/>
      <c r="AFC227"/>
      <c r="AFD227"/>
      <c r="AFE227"/>
      <c r="AFF227"/>
      <c r="AFG227"/>
      <c r="AFH227"/>
      <c r="AFI227"/>
      <c r="AFJ227"/>
      <c r="AFK227"/>
      <c r="AFL227"/>
      <c r="AFM227"/>
      <c r="AFN227"/>
      <c r="AFO227"/>
      <c r="AFP227"/>
      <c r="AFQ227"/>
      <c r="AFR227"/>
      <c r="AFS227"/>
      <c r="AFT227"/>
      <c r="AFU227"/>
      <c r="AFV227"/>
      <c r="AFW227"/>
      <c r="AFX227"/>
      <c r="AFY227"/>
      <c r="AFZ227"/>
      <c r="AGA227"/>
      <c r="AGB227"/>
      <c r="AGC227"/>
      <c r="AGD227"/>
      <c r="AGE227"/>
      <c r="AGF227"/>
      <c r="AGG227"/>
      <c r="AGH227"/>
      <c r="AGI227"/>
      <c r="AGJ227"/>
      <c r="AGK227"/>
      <c r="AGL227"/>
      <c r="AGM227"/>
      <c r="AGN227"/>
      <c r="AGO227"/>
      <c r="AGP227"/>
      <c r="AGQ227"/>
      <c r="AGR227"/>
      <c r="AGS227"/>
      <c r="AGT227"/>
      <c r="AGU227"/>
      <c r="AGV227"/>
      <c r="AGW227"/>
      <c r="AGX227"/>
      <c r="AGY227"/>
      <c r="AGZ227"/>
      <c r="AHA227"/>
      <c r="AHB227"/>
      <c r="AHC227"/>
      <c r="AHD227"/>
      <c r="AHE227"/>
      <c r="AHF227"/>
      <c r="AHG227"/>
      <c r="AHH227"/>
      <c r="AHI227"/>
      <c r="AHJ227"/>
      <c r="AHK227"/>
      <c r="AHL227"/>
      <c r="AHM227"/>
      <c r="AHN227"/>
      <c r="AHO227"/>
      <c r="AHP227"/>
      <c r="AHQ227"/>
      <c r="AHR227"/>
      <c r="AHS227"/>
      <c r="AHT227"/>
      <c r="AHU227"/>
      <c r="AHV227"/>
      <c r="AHW227"/>
      <c r="AHX227"/>
      <c r="AHY227"/>
      <c r="AHZ227"/>
      <c r="AIA227"/>
      <c r="AIB227"/>
      <c r="AIC227"/>
      <c r="AID227"/>
      <c r="AIE227"/>
      <c r="AIF227"/>
      <c r="AIG227"/>
      <c r="AIH227"/>
      <c r="AII227"/>
      <c r="AIJ227"/>
      <c r="AIK227"/>
      <c r="AIL227"/>
      <c r="AIM227"/>
      <c r="AIN227"/>
      <c r="AIO227"/>
      <c r="AIP227"/>
      <c r="AIQ227"/>
      <c r="AIR227"/>
      <c r="AIS227"/>
      <c r="AIT227"/>
      <c r="AIU227"/>
      <c r="AIV227"/>
      <c r="AIW227"/>
      <c r="AIX227"/>
      <c r="AIY227"/>
      <c r="AIZ227"/>
      <c r="AJA227"/>
      <c r="AJB227"/>
      <c r="AJC227"/>
      <c r="AJD227"/>
      <c r="AJE227"/>
      <c r="AJF227"/>
      <c r="AJG227"/>
      <c r="AJH227"/>
      <c r="AJI227"/>
      <c r="AJJ227"/>
      <c r="AJK227"/>
      <c r="AJL227"/>
      <c r="AJM227"/>
      <c r="AJN227"/>
      <c r="AJO227"/>
      <c r="AJP227"/>
      <c r="AJQ227"/>
      <c r="AJR227"/>
      <c r="AJS227"/>
      <c r="AJT227"/>
      <c r="AJU227"/>
      <c r="AJV227"/>
      <c r="AJW227"/>
      <c r="AJX227"/>
      <c r="AJY227"/>
      <c r="AJZ227"/>
      <c r="AKA227"/>
      <c r="AKB227"/>
      <c r="AKC227"/>
      <c r="AKD227"/>
      <c r="AKE227"/>
      <c r="AKF227"/>
      <c r="AKG227"/>
      <c r="AKH227"/>
      <c r="AKI227"/>
      <c r="AKJ227"/>
      <c r="AKK227"/>
      <c r="AKL227"/>
      <c r="AKM227"/>
      <c r="AKN227"/>
      <c r="AKO227"/>
      <c r="AKP227"/>
      <c r="AKQ227"/>
      <c r="AKR227"/>
      <c r="AKS227"/>
      <c r="AKT227"/>
      <c r="AKU227"/>
      <c r="AKV227"/>
      <c r="AKW227"/>
      <c r="AKX227"/>
      <c r="AKY227"/>
      <c r="AKZ227"/>
      <c r="ALA227"/>
      <c r="ALB227"/>
      <c r="ALC227"/>
      <c r="ALD227"/>
      <c r="ALE227"/>
      <c r="ALF227"/>
      <c r="ALG227"/>
      <c r="ALH227"/>
      <c r="ALI227"/>
      <c r="ALJ227"/>
      <c r="ALK227"/>
      <c r="ALL227"/>
      <c r="ALM227"/>
      <c r="ALN227"/>
      <c r="ALO227"/>
      <c r="ALP227"/>
      <c r="ALQ227"/>
      <c r="ALR227"/>
      <c r="ALS227"/>
      <c r="ALT227"/>
      <c r="ALU227"/>
      <c r="ALV227"/>
      <c r="ALW227"/>
      <c r="ALX227"/>
      <c r="ALY227"/>
      <c r="ALZ227"/>
      <c r="AMA227"/>
      <c r="AMB227"/>
      <c r="AMC227"/>
      <c r="AMD227"/>
      <c r="AME227"/>
      <c r="AMF227"/>
      <c r="AMG227"/>
      <c r="AMH227"/>
      <c r="AMI227"/>
      <c r="AMJ227"/>
    </row>
    <row r="228" spans="1:1024" s="4" customFormat="1" ht="17" customHeight="1">
      <c r="A228" s="19" t="s">
        <v>1179</v>
      </c>
      <c r="B228" s="3">
        <f t="shared" si="5"/>
        <v>86.9</v>
      </c>
      <c r="C228" s="3">
        <f t="shared" si="6"/>
        <v>0</v>
      </c>
      <c r="D228" s="3">
        <v>0</v>
      </c>
      <c r="E228" s="3">
        <v>0</v>
      </c>
      <c r="F228" s="4">
        <f>SUM(48.4)</f>
        <v>48.4</v>
      </c>
      <c r="G228" s="4">
        <f>SUM(38.5)</f>
        <v>38.5</v>
      </c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/>
      <c r="NC228"/>
      <c r="ND228"/>
      <c r="NE228"/>
      <c r="NF228"/>
      <c r="NG228"/>
      <c r="NH228"/>
      <c r="NI228"/>
      <c r="NJ228"/>
      <c r="NK228"/>
      <c r="NL228"/>
      <c r="NM228"/>
      <c r="NN228"/>
      <c r="NO228"/>
      <c r="NP228"/>
      <c r="NQ228"/>
      <c r="NR228"/>
      <c r="NS228"/>
      <c r="NT228"/>
      <c r="NU228"/>
      <c r="NV228"/>
      <c r="NW228"/>
      <c r="NX228"/>
      <c r="NY228"/>
      <c r="NZ228"/>
      <c r="OA228"/>
      <c r="OB228"/>
      <c r="OC228"/>
      <c r="OD228"/>
      <c r="OE228"/>
      <c r="OF228"/>
      <c r="OG228"/>
      <c r="OH228"/>
      <c r="OI228"/>
      <c r="OJ228"/>
      <c r="OK228"/>
      <c r="OL228"/>
      <c r="OM228"/>
      <c r="ON228"/>
      <c r="OO228"/>
      <c r="OP228"/>
      <c r="OQ228"/>
      <c r="OR228"/>
      <c r="OS228"/>
      <c r="OT228"/>
      <c r="OU228"/>
      <c r="OV228"/>
      <c r="OW228"/>
      <c r="OX228"/>
      <c r="OY228"/>
      <c r="OZ228"/>
      <c r="PA228"/>
      <c r="PB228"/>
      <c r="PC228"/>
      <c r="PD228"/>
      <c r="PE228"/>
      <c r="PF228"/>
      <c r="PG228"/>
      <c r="PH228"/>
      <c r="PI228"/>
      <c r="PJ228"/>
      <c r="PK228"/>
      <c r="PL228"/>
      <c r="PM228"/>
      <c r="PN228"/>
      <c r="PO228"/>
      <c r="PP228"/>
      <c r="PQ228"/>
      <c r="PR228"/>
      <c r="PS228"/>
      <c r="PT228"/>
      <c r="PU228"/>
      <c r="PV228"/>
      <c r="PW228"/>
      <c r="PX228"/>
      <c r="PY228"/>
      <c r="PZ228"/>
      <c r="QA228"/>
      <c r="QB228"/>
      <c r="QC228"/>
      <c r="QD228"/>
      <c r="QE228"/>
      <c r="QF228"/>
      <c r="QG228"/>
      <c r="QH228"/>
      <c r="QI228"/>
      <c r="QJ228"/>
      <c r="QK228"/>
      <c r="QL228"/>
      <c r="QM228"/>
      <c r="QN228"/>
      <c r="QO228"/>
      <c r="QP228"/>
      <c r="QQ228"/>
      <c r="QR228"/>
      <c r="QS228"/>
      <c r="QT228"/>
      <c r="QU228"/>
      <c r="QV228"/>
      <c r="QW228"/>
      <c r="QX228"/>
      <c r="QY228"/>
      <c r="QZ228"/>
      <c r="RA228"/>
      <c r="RB228"/>
      <c r="RC228"/>
      <c r="RD228"/>
      <c r="RE228"/>
      <c r="RF228"/>
      <c r="RG228"/>
      <c r="RH228"/>
      <c r="RI228"/>
      <c r="RJ228"/>
      <c r="RK228"/>
      <c r="RL228"/>
      <c r="RM228"/>
      <c r="RN228"/>
      <c r="RO228"/>
      <c r="RP228"/>
      <c r="RQ228"/>
      <c r="RR228"/>
      <c r="RS228"/>
      <c r="RT228"/>
      <c r="RU228"/>
      <c r="RV228"/>
      <c r="RW228"/>
      <c r="RX228"/>
      <c r="RY228"/>
      <c r="RZ228"/>
      <c r="SA228"/>
      <c r="SB228"/>
      <c r="SC228"/>
      <c r="SD228"/>
      <c r="SE228"/>
      <c r="SF228"/>
      <c r="SG228"/>
      <c r="SH228"/>
      <c r="SI228"/>
      <c r="SJ228"/>
      <c r="SK228"/>
      <c r="SL228"/>
      <c r="SM228"/>
      <c r="SN228"/>
      <c r="SO228"/>
      <c r="SP228"/>
      <c r="SQ228"/>
      <c r="SR228"/>
      <c r="SS228"/>
      <c r="ST228"/>
      <c r="SU228"/>
      <c r="SV228"/>
      <c r="SW228"/>
      <c r="SX228"/>
      <c r="SY228"/>
      <c r="SZ228"/>
      <c r="TA228"/>
      <c r="TB228"/>
      <c r="TC228"/>
      <c r="TD228"/>
      <c r="TE228"/>
      <c r="TF228"/>
      <c r="TG228"/>
      <c r="TH228"/>
      <c r="TI228"/>
      <c r="TJ228"/>
      <c r="TK228"/>
      <c r="TL228"/>
      <c r="TM228"/>
      <c r="TN228"/>
      <c r="TO228"/>
      <c r="TP228"/>
      <c r="TQ228"/>
      <c r="TR228"/>
      <c r="TS228"/>
      <c r="TT228"/>
      <c r="TU228"/>
      <c r="TV228"/>
      <c r="TW228"/>
      <c r="TX228"/>
      <c r="TY228"/>
      <c r="TZ228"/>
      <c r="UA228"/>
      <c r="UB228"/>
      <c r="UC228"/>
      <c r="UD228"/>
      <c r="UE228"/>
      <c r="UF228"/>
      <c r="UG228"/>
      <c r="UH228"/>
      <c r="UI228"/>
      <c r="UJ228"/>
      <c r="UK228"/>
      <c r="UL228"/>
      <c r="UM228"/>
      <c r="UN228"/>
      <c r="UO228"/>
      <c r="UP228"/>
      <c r="UQ228"/>
      <c r="UR228"/>
      <c r="US228"/>
      <c r="UT228"/>
      <c r="UU228"/>
      <c r="UV228"/>
      <c r="UW228"/>
      <c r="UX228"/>
      <c r="UY228"/>
      <c r="UZ228"/>
      <c r="VA228"/>
      <c r="VB228"/>
      <c r="VC228"/>
      <c r="VD228"/>
      <c r="VE228"/>
      <c r="VF228"/>
      <c r="VG228"/>
      <c r="VH228"/>
      <c r="VI228"/>
      <c r="VJ228"/>
      <c r="VK228"/>
      <c r="VL228"/>
      <c r="VM228"/>
      <c r="VN228"/>
      <c r="VO228"/>
      <c r="VP228"/>
      <c r="VQ228"/>
      <c r="VR228"/>
      <c r="VS228"/>
      <c r="VT228"/>
      <c r="VU228"/>
      <c r="VV228"/>
      <c r="VW228"/>
      <c r="VX228"/>
      <c r="VY228"/>
      <c r="VZ228"/>
      <c r="WA228"/>
      <c r="WB228"/>
      <c r="WC228"/>
      <c r="WD228"/>
      <c r="WE228"/>
      <c r="WF228"/>
      <c r="WG228"/>
      <c r="WH228"/>
      <c r="WI228"/>
      <c r="WJ228"/>
      <c r="WK228"/>
      <c r="WL228"/>
      <c r="WM228"/>
      <c r="WN228"/>
      <c r="WO228"/>
      <c r="WP228"/>
      <c r="WQ228"/>
      <c r="WR228"/>
      <c r="WS228"/>
      <c r="WT228"/>
      <c r="WU228"/>
      <c r="WV228"/>
      <c r="WW228"/>
      <c r="WX228"/>
      <c r="WY228"/>
      <c r="WZ228"/>
      <c r="XA228"/>
      <c r="XB228"/>
      <c r="XC228"/>
      <c r="XD228"/>
      <c r="XE228"/>
      <c r="XF228"/>
      <c r="XG228"/>
      <c r="XH228"/>
      <c r="XI228"/>
      <c r="XJ228"/>
      <c r="XK228"/>
      <c r="XL228"/>
      <c r="XM228"/>
      <c r="XN228"/>
      <c r="XO228"/>
      <c r="XP228"/>
      <c r="XQ228"/>
      <c r="XR228"/>
      <c r="XS228"/>
      <c r="XT228"/>
      <c r="XU228"/>
      <c r="XV228"/>
      <c r="XW228"/>
      <c r="XX228"/>
      <c r="XY228"/>
      <c r="XZ228"/>
      <c r="YA228"/>
      <c r="YB228"/>
      <c r="YC228"/>
      <c r="YD228"/>
      <c r="YE228"/>
      <c r="YF228"/>
      <c r="YG228"/>
      <c r="YH228"/>
      <c r="YI228"/>
      <c r="YJ228"/>
      <c r="YK228"/>
      <c r="YL228"/>
      <c r="YM228"/>
      <c r="YN228"/>
      <c r="YO228"/>
      <c r="YP228"/>
      <c r="YQ228"/>
      <c r="YR228"/>
      <c r="YS228"/>
      <c r="YT228"/>
      <c r="YU228"/>
      <c r="YV228"/>
      <c r="YW228"/>
      <c r="YX228"/>
      <c r="YY228"/>
      <c r="YZ228"/>
      <c r="ZA228"/>
      <c r="ZB228"/>
      <c r="ZC228"/>
      <c r="ZD228"/>
      <c r="ZE228"/>
      <c r="ZF228"/>
      <c r="ZG228"/>
      <c r="ZH228"/>
      <c r="ZI228"/>
      <c r="ZJ228"/>
      <c r="ZK228"/>
      <c r="ZL228"/>
      <c r="ZM228"/>
      <c r="ZN228"/>
      <c r="ZO228"/>
      <c r="ZP228"/>
      <c r="ZQ228"/>
      <c r="ZR228"/>
      <c r="ZS228"/>
      <c r="ZT228"/>
      <c r="ZU228"/>
      <c r="ZV228"/>
      <c r="ZW228"/>
      <c r="ZX228"/>
      <c r="ZY228"/>
      <c r="ZZ228"/>
      <c r="AAA228"/>
      <c r="AAB228"/>
      <c r="AAC228"/>
      <c r="AAD228"/>
      <c r="AAE228"/>
      <c r="AAF228"/>
      <c r="AAG228"/>
      <c r="AAH228"/>
      <c r="AAI228"/>
      <c r="AAJ228"/>
      <c r="AAK228"/>
      <c r="AAL228"/>
      <c r="AAM228"/>
      <c r="AAN228"/>
      <c r="AAO228"/>
      <c r="AAP228"/>
      <c r="AAQ228"/>
      <c r="AAR228"/>
      <c r="AAS228"/>
      <c r="AAT228"/>
      <c r="AAU228"/>
      <c r="AAV228"/>
      <c r="AAW228"/>
      <c r="AAX228"/>
      <c r="AAY228"/>
      <c r="AAZ228"/>
      <c r="ABA228"/>
      <c r="ABB228"/>
      <c r="ABC228"/>
      <c r="ABD228"/>
      <c r="ABE228"/>
      <c r="ABF228"/>
      <c r="ABG228"/>
      <c r="ABH228"/>
      <c r="ABI228"/>
      <c r="ABJ228"/>
      <c r="ABK228"/>
      <c r="ABL228"/>
      <c r="ABM228"/>
      <c r="ABN228"/>
      <c r="ABO228"/>
      <c r="ABP228"/>
      <c r="ABQ228"/>
      <c r="ABR228"/>
      <c r="ABS228"/>
      <c r="ABT228"/>
      <c r="ABU228"/>
      <c r="ABV228"/>
      <c r="ABW228"/>
      <c r="ABX228"/>
      <c r="ABY228"/>
      <c r="ABZ228"/>
      <c r="ACA228"/>
      <c r="ACB228"/>
      <c r="ACC228"/>
      <c r="ACD228"/>
      <c r="ACE228"/>
      <c r="ACF228"/>
      <c r="ACG228"/>
      <c r="ACH228"/>
      <c r="ACI228"/>
      <c r="ACJ228"/>
      <c r="ACK228"/>
      <c r="ACL228"/>
      <c r="ACM228"/>
      <c r="ACN228"/>
      <c r="ACO228"/>
      <c r="ACP228"/>
      <c r="ACQ228"/>
      <c r="ACR228"/>
      <c r="ACS228"/>
      <c r="ACT228"/>
      <c r="ACU228"/>
      <c r="ACV228"/>
      <c r="ACW228"/>
      <c r="ACX228"/>
      <c r="ACY228"/>
      <c r="ACZ228"/>
      <c r="ADA228"/>
      <c r="ADB228"/>
      <c r="ADC228"/>
      <c r="ADD228"/>
      <c r="ADE228"/>
      <c r="ADF228"/>
      <c r="ADG228"/>
      <c r="ADH228"/>
      <c r="ADI228"/>
      <c r="ADJ228"/>
      <c r="ADK228"/>
      <c r="ADL228"/>
      <c r="ADM228"/>
      <c r="ADN228"/>
      <c r="ADO228"/>
      <c r="ADP228"/>
      <c r="ADQ228"/>
      <c r="ADR228"/>
      <c r="ADS228"/>
      <c r="ADT228"/>
      <c r="ADU228"/>
      <c r="ADV228"/>
      <c r="ADW228"/>
      <c r="ADX228"/>
      <c r="ADY228"/>
      <c r="ADZ228"/>
      <c r="AEA228"/>
      <c r="AEB228"/>
      <c r="AEC228"/>
      <c r="AED228"/>
      <c r="AEE228"/>
      <c r="AEF228"/>
      <c r="AEG228"/>
      <c r="AEH228"/>
      <c r="AEI228"/>
      <c r="AEJ228"/>
      <c r="AEK228"/>
      <c r="AEL228"/>
      <c r="AEM228"/>
      <c r="AEN228"/>
      <c r="AEO228"/>
      <c r="AEP228"/>
      <c r="AEQ228"/>
      <c r="AER228"/>
      <c r="AES228"/>
      <c r="AET228"/>
      <c r="AEU228"/>
      <c r="AEV228"/>
      <c r="AEW228"/>
      <c r="AEX228"/>
      <c r="AEY228"/>
      <c r="AEZ228"/>
      <c r="AFA228"/>
      <c r="AFB228"/>
      <c r="AFC228"/>
      <c r="AFD228"/>
      <c r="AFE228"/>
      <c r="AFF228"/>
      <c r="AFG228"/>
      <c r="AFH228"/>
      <c r="AFI228"/>
      <c r="AFJ228"/>
      <c r="AFK228"/>
      <c r="AFL228"/>
      <c r="AFM228"/>
      <c r="AFN228"/>
      <c r="AFO228"/>
      <c r="AFP228"/>
      <c r="AFQ228"/>
      <c r="AFR228"/>
      <c r="AFS228"/>
      <c r="AFT228"/>
      <c r="AFU228"/>
      <c r="AFV228"/>
      <c r="AFW228"/>
      <c r="AFX228"/>
      <c r="AFY228"/>
      <c r="AFZ228"/>
      <c r="AGA228"/>
      <c r="AGB228"/>
      <c r="AGC228"/>
      <c r="AGD228"/>
      <c r="AGE228"/>
      <c r="AGF228"/>
      <c r="AGG228"/>
      <c r="AGH228"/>
      <c r="AGI228"/>
      <c r="AGJ228"/>
      <c r="AGK228"/>
      <c r="AGL228"/>
      <c r="AGM228"/>
      <c r="AGN228"/>
      <c r="AGO228"/>
      <c r="AGP228"/>
      <c r="AGQ228"/>
      <c r="AGR228"/>
      <c r="AGS228"/>
      <c r="AGT228"/>
      <c r="AGU228"/>
      <c r="AGV228"/>
      <c r="AGW228"/>
      <c r="AGX228"/>
      <c r="AGY228"/>
      <c r="AGZ228"/>
      <c r="AHA228"/>
      <c r="AHB228"/>
      <c r="AHC228"/>
      <c r="AHD228"/>
      <c r="AHE228"/>
      <c r="AHF228"/>
      <c r="AHG228"/>
      <c r="AHH228"/>
      <c r="AHI228"/>
      <c r="AHJ228"/>
      <c r="AHK228"/>
      <c r="AHL228"/>
      <c r="AHM228"/>
      <c r="AHN228"/>
      <c r="AHO228"/>
      <c r="AHP228"/>
      <c r="AHQ228"/>
      <c r="AHR228"/>
      <c r="AHS228"/>
      <c r="AHT228"/>
      <c r="AHU228"/>
      <c r="AHV228"/>
      <c r="AHW228"/>
      <c r="AHX228"/>
      <c r="AHY228"/>
      <c r="AHZ228"/>
      <c r="AIA228"/>
      <c r="AIB228"/>
      <c r="AIC228"/>
      <c r="AID228"/>
      <c r="AIE228"/>
      <c r="AIF228"/>
      <c r="AIG228"/>
      <c r="AIH228"/>
      <c r="AII228"/>
      <c r="AIJ228"/>
      <c r="AIK228"/>
      <c r="AIL228"/>
      <c r="AIM228"/>
      <c r="AIN228"/>
      <c r="AIO228"/>
      <c r="AIP228"/>
      <c r="AIQ228"/>
      <c r="AIR228"/>
      <c r="AIS228"/>
      <c r="AIT228"/>
      <c r="AIU228"/>
      <c r="AIV228"/>
      <c r="AIW228"/>
      <c r="AIX228"/>
      <c r="AIY228"/>
      <c r="AIZ228"/>
      <c r="AJA228"/>
      <c r="AJB228"/>
      <c r="AJC228"/>
      <c r="AJD228"/>
      <c r="AJE228"/>
      <c r="AJF228"/>
      <c r="AJG228"/>
      <c r="AJH228"/>
      <c r="AJI228"/>
      <c r="AJJ228"/>
      <c r="AJK228"/>
      <c r="AJL228"/>
      <c r="AJM228"/>
      <c r="AJN228"/>
      <c r="AJO228"/>
      <c r="AJP228"/>
      <c r="AJQ228"/>
      <c r="AJR228"/>
      <c r="AJS228"/>
      <c r="AJT228"/>
      <c r="AJU228"/>
      <c r="AJV228"/>
      <c r="AJW228"/>
      <c r="AJX228"/>
      <c r="AJY228"/>
      <c r="AJZ228"/>
      <c r="AKA228"/>
      <c r="AKB228"/>
      <c r="AKC228"/>
      <c r="AKD228"/>
      <c r="AKE228"/>
      <c r="AKF228"/>
      <c r="AKG228"/>
      <c r="AKH228"/>
      <c r="AKI228"/>
      <c r="AKJ228"/>
      <c r="AKK228"/>
      <c r="AKL228"/>
      <c r="AKM228"/>
      <c r="AKN228"/>
      <c r="AKO228"/>
      <c r="AKP228"/>
      <c r="AKQ228"/>
      <c r="AKR228"/>
      <c r="AKS228"/>
      <c r="AKT228"/>
      <c r="AKU228"/>
      <c r="AKV228"/>
      <c r="AKW228"/>
      <c r="AKX228"/>
      <c r="AKY228"/>
      <c r="AKZ228"/>
      <c r="ALA228"/>
      <c r="ALB228"/>
      <c r="ALC228"/>
      <c r="ALD228"/>
      <c r="ALE228"/>
      <c r="ALF228"/>
      <c r="ALG228"/>
      <c r="ALH228"/>
      <c r="ALI228"/>
      <c r="ALJ228"/>
      <c r="ALK228"/>
      <c r="ALL228"/>
      <c r="ALM228"/>
      <c r="ALN228"/>
      <c r="ALO228"/>
      <c r="ALP228"/>
      <c r="ALQ228"/>
      <c r="ALR228"/>
      <c r="ALS228"/>
      <c r="ALT228"/>
      <c r="ALU228"/>
      <c r="ALV228"/>
      <c r="ALW228"/>
      <c r="ALX228"/>
      <c r="ALY228"/>
      <c r="ALZ228"/>
      <c r="AMA228"/>
      <c r="AMB228"/>
      <c r="AMC228"/>
      <c r="AMD228"/>
      <c r="AME228"/>
      <c r="AMF228"/>
      <c r="AMG228"/>
      <c r="AMH228"/>
      <c r="AMI228"/>
      <c r="AMJ228"/>
    </row>
    <row r="229" spans="1:1024" ht="17" customHeight="1">
      <c r="A229" s="21" t="s">
        <v>1380</v>
      </c>
      <c r="B229" s="3">
        <f t="shared" si="5"/>
        <v>86</v>
      </c>
      <c r="C229" s="3">
        <f>SUM(31+55)</f>
        <v>86</v>
      </c>
      <c r="E229" s="3">
        <v>0</v>
      </c>
    </row>
    <row r="230" spans="1:1024" ht="17" customHeight="1">
      <c r="A230" s="20" t="s">
        <v>1386</v>
      </c>
      <c r="B230" s="3">
        <f t="shared" si="5"/>
        <v>85</v>
      </c>
      <c r="C230" s="3">
        <f>SUM(0)</f>
        <v>0</v>
      </c>
      <c r="D230" s="3">
        <f>SUM(55)</f>
        <v>55</v>
      </c>
      <c r="E230" s="3">
        <f>SUM(30)</f>
        <v>30</v>
      </c>
      <c r="G230" s="4"/>
    </row>
    <row r="231" spans="1:1024" ht="17" customHeight="1">
      <c r="A231" s="21" t="s">
        <v>1164</v>
      </c>
      <c r="B231" s="3">
        <f t="shared" si="5"/>
        <v>84.8</v>
      </c>
      <c r="C231" s="3">
        <f>SUM(0)</f>
        <v>0</v>
      </c>
      <c r="D231" s="3">
        <v>0</v>
      </c>
      <c r="E231" s="3">
        <f>SUM(42.4+42.4)</f>
        <v>84.8</v>
      </c>
    </row>
    <row r="232" spans="1:1024" ht="17" customHeight="1">
      <c r="A232" s="19" t="s">
        <v>1343</v>
      </c>
      <c r="B232" s="3">
        <f t="shared" si="5"/>
        <v>84</v>
      </c>
      <c r="C232" s="3">
        <f>SUM(84)</f>
        <v>84</v>
      </c>
      <c r="E232" s="3">
        <v>0</v>
      </c>
    </row>
    <row r="233" spans="1:1024" ht="17" customHeight="1">
      <c r="A233" s="21" t="s">
        <v>1181</v>
      </c>
      <c r="B233" s="3">
        <f t="shared" si="5"/>
        <v>83</v>
      </c>
      <c r="C233" s="3">
        <f>SUM(0)</f>
        <v>0</v>
      </c>
      <c r="D233" s="3">
        <v>0</v>
      </c>
      <c r="E233" s="3">
        <v>0</v>
      </c>
      <c r="G233" s="4"/>
      <c r="L233" s="4">
        <v>83</v>
      </c>
    </row>
    <row r="234" spans="1:1024" ht="17" customHeight="1">
      <c r="A234" s="23" t="s">
        <v>1387</v>
      </c>
      <c r="B234" s="3">
        <f t="shared" si="5"/>
        <v>83</v>
      </c>
      <c r="C234" s="3">
        <f>SUM(0)</f>
        <v>0</v>
      </c>
      <c r="D234" s="3">
        <f>SUM(50)</f>
        <v>50</v>
      </c>
      <c r="E234" s="3">
        <v>0</v>
      </c>
      <c r="F234" s="4">
        <f>SUM(33)</f>
        <v>33</v>
      </c>
      <c r="G234" s="4"/>
      <c r="IZ234" s="4"/>
      <c r="JA234" s="4"/>
      <c r="JB234" s="4"/>
      <c r="JC234" s="4"/>
      <c r="JD234" s="4"/>
      <c r="JE234" s="4"/>
      <c r="JF234" s="4"/>
      <c r="JG234" s="4"/>
      <c r="JH234" s="4"/>
      <c r="JI234" s="4"/>
      <c r="JJ234" s="4"/>
      <c r="JK234" s="4"/>
      <c r="JL234" s="4"/>
      <c r="JM234" s="4"/>
      <c r="JN234" s="4"/>
      <c r="JO234" s="4"/>
      <c r="JP234" s="4"/>
      <c r="JQ234" s="4"/>
      <c r="JR234" s="4"/>
      <c r="JS234" s="4"/>
      <c r="JT234" s="4"/>
      <c r="JU234" s="4"/>
      <c r="JV234" s="4"/>
      <c r="JW234" s="4"/>
      <c r="JX234" s="4"/>
      <c r="JY234" s="4"/>
      <c r="JZ234" s="4"/>
      <c r="KA234" s="4"/>
      <c r="KB234" s="4"/>
      <c r="KC234" s="4"/>
      <c r="KD234" s="4"/>
      <c r="KE234" s="4"/>
      <c r="KF234" s="4"/>
      <c r="KG234" s="4"/>
      <c r="KH234" s="4"/>
      <c r="KI234" s="4"/>
      <c r="KJ234" s="4"/>
      <c r="KK234" s="4"/>
      <c r="KL234" s="4"/>
      <c r="KM234" s="4"/>
      <c r="KN234" s="4"/>
      <c r="KO234" s="4"/>
      <c r="KP234" s="4"/>
      <c r="KQ234" s="4"/>
      <c r="KR234" s="4"/>
      <c r="KS234" s="4"/>
      <c r="KT234" s="4"/>
      <c r="KU234" s="4"/>
      <c r="KV234" s="4"/>
      <c r="KW234" s="4"/>
      <c r="KX234" s="4"/>
      <c r="KY234" s="4"/>
      <c r="KZ234" s="4"/>
      <c r="LA234" s="4"/>
      <c r="LB234" s="4"/>
      <c r="LC234" s="4"/>
      <c r="LD234" s="4"/>
      <c r="LE234" s="4"/>
      <c r="LF234" s="4"/>
      <c r="LG234" s="4"/>
      <c r="LH234" s="4"/>
      <c r="LI234" s="4"/>
      <c r="LJ234" s="4"/>
      <c r="LK234" s="4"/>
      <c r="LL234" s="4"/>
      <c r="LM234" s="4"/>
      <c r="LN234" s="4"/>
      <c r="LO234" s="4"/>
      <c r="LP234" s="4"/>
      <c r="LQ234" s="4"/>
      <c r="LR234" s="4"/>
      <c r="LS234" s="4"/>
      <c r="LT234" s="4"/>
      <c r="LU234" s="4"/>
      <c r="LV234" s="4"/>
      <c r="LW234" s="4"/>
      <c r="LX234" s="4"/>
      <c r="LY234" s="4"/>
      <c r="LZ234" s="4"/>
      <c r="MA234" s="4"/>
      <c r="MB234" s="4"/>
      <c r="MC234" s="4"/>
      <c r="MD234" s="4"/>
      <c r="ME234" s="4"/>
      <c r="MF234" s="4"/>
      <c r="MG234" s="4"/>
      <c r="MH234" s="4"/>
      <c r="MI234" s="4"/>
      <c r="MJ234" s="4"/>
      <c r="MK234" s="4"/>
      <c r="ML234" s="4"/>
      <c r="MM234" s="4"/>
      <c r="MN234" s="4"/>
      <c r="MO234" s="4"/>
      <c r="MP234" s="4"/>
      <c r="MQ234" s="4"/>
      <c r="MR234" s="4"/>
      <c r="MS234" s="4"/>
      <c r="MT234" s="4"/>
      <c r="MU234" s="4"/>
      <c r="MV234" s="4"/>
      <c r="MW234" s="4"/>
      <c r="MX234" s="4"/>
      <c r="MY234" s="4"/>
      <c r="MZ234" s="4"/>
      <c r="NA234" s="4"/>
      <c r="NB234" s="4"/>
      <c r="NC234" s="4"/>
      <c r="ND234" s="4"/>
      <c r="NE234" s="4"/>
      <c r="NF234" s="4"/>
      <c r="NG234" s="4"/>
      <c r="NH234" s="4"/>
      <c r="NI234" s="4"/>
      <c r="NJ234" s="4"/>
      <c r="NK234" s="4"/>
      <c r="NL234" s="4"/>
      <c r="NM234" s="4"/>
      <c r="NN234" s="4"/>
      <c r="NO234" s="4"/>
      <c r="NP234" s="4"/>
      <c r="NQ234" s="4"/>
      <c r="NR234" s="4"/>
      <c r="NS234" s="4"/>
      <c r="NT234" s="4"/>
      <c r="NU234" s="4"/>
      <c r="NV234" s="4"/>
      <c r="NW234" s="4"/>
      <c r="NX234" s="4"/>
      <c r="NY234" s="4"/>
      <c r="NZ234" s="4"/>
      <c r="OA234" s="4"/>
      <c r="OB234" s="4"/>
      <c r="OC234" s="4"/>
      <c r="OD234" s="4"/>
      <c r="OE234" s="4"/>
      <c r="OF234" s="4"/>
      <c r="OG234" s="4"/>
      <c r="OH234" s="4"/>
      <c r="OI234" s="4"/>
      <c r="OJ234" s="4"/>
      <c r="OK234" s="4"/>
      <c r="OL234" s="4"/>
      <c r="OM234" s="4"/>
      <c r="ON234" s="4"/>
      <c r="OO234" s="4"/>
      <c r="OP234" s="4"/>
      <c r="OQ234" s="4"/>
      <c r="OR234" s="4"/>
      <c r="OS234" s="4"/>
      <c r="OT234" s="4"/>
      <c r="OU234" s="4"/>
      <c r="OV234" s="4"/>
      <c r="OW234" s="4"/>
      <c r="OX234" s="4"/>
      <c r="OY234" s="4"/>
      <c r="OZ234" s="4"/>
      <c r="PA234" s="4"/>
      <c r="PB234" s="4"/>
      <c r="PC234" s="4"/>
      <c r="PD234" s="4"/>
      <c r="PE234" s="4"/>
      <c r="PF234" s="4"/>
      <c r="PG234" s="4"/>
      <c r="PH234" s="4"/>
      <c r="PI234" s="4"/>
      <c r="PJ234" s="4"/>
      <c r="PK234" s="4"/>
      <c r="PL234" s="4"/>
      <c r="PM234" s="4"/>
      <c r="PN234" s="4"/>
      <c r="PO234" s="4"/>
      <c r="PP234" s="4"/>
      <c r="PQ234" s="4"/>
      <c r="PR234" s="4"/>
      <c r="PS234" s="4"/>
      <c r="PT234" s="4"/>
      <c r="PU234" s="4"/>
      <c r="PV234" s="4"/>
      <c r="PW234" s="4"/>
      <c r="PX234" s="4"/>
      <c r="PY234" s="4"/>
      <c r="PZ234" s="4"/>
      <c r="QA234" s="4"/>
      <c r="QB234" s="4"/>
      <c r="QC234" s="4"/>
      <c r="QD234" s="4"/>
      <c r="QE234" s="4"/>
      <c r="QF234" s="4"/>
      <c r="QG234" s="4"/>
      <c r="QH234" s="4"/>
      <c r="QI234" s="4"/>
      <c r="QJ234" s="4"/>
      <c r="QK234" s="4"/>
      <c r="QL234" s="4"/>
      <c r="QM234" s="4"/>
      <c r="QN234" s="4"/>
      <c r="QO234" s="4"/>
      <c r="QP234" s="4"/>
      <c r="QQ234" s="4"/>
      <c r="QR234" s="4"/>
      <c r="QS234" s="4"/>
      <c r="QT234" s="4"/>
      <c r="QU234" s="4"/>
      <c r="QV234" s="4"/>
      <c r="QW234" s="4"/>
      <c r="QX234" s="4"/>
      <c r="QY234" s="4"/>
      <c r="QZ234" s="4"/>
      <c r="RA234" s="4"/>
      <c r="RB234" s="4"/>
      <c r="RC234" s="4"/>
      <c r="RD234" s="4"/>
      <c r="RE234" s="4"/>
      <c r="RF234" s="4"/>
      <c r="RG234" s="4"/>
      <c r="RH234" s="4"/>
      <c r="RI234" s="4"/>
      <c r="RJ234" s="4"/>
      <c r="RK234" s="4"/>
      <c r="RL234" s="4"/>
      <c r="RM234" s="4"/>
      <c r="RN234" s="4"/>
      <c r="RO234" s="4"/>
      <c r="RP234" s="4"/>
      <c r="RQ234" s="4"/>
      <c r="RR234" s="4"/>
      <c r="RS234" s="4"/>
      <c r="RT234" s="4"/>
      <c r="RU234" s="4"/>
      <c r="RV234" s="4"/>
      <c r="RW234" s="4"/>
      <c r="RX234" s="4"/>
      <c r="RY234" s="4"/>
      <c r="RZ234" s="4"/>
      <c r="SA234" s="4"/>
      <c r="SB234" s="4"/>
      <c r="SC234" s="4"/>
      <c r="SD234" s="4"/>
      <c r="SE234" s="4"/>
      <c r="SF234" s="4"/>
      <c r="SG234" s="4"/>
      <c r="SH234" s="4"/>
      <c r="SI234" s="4"/>
      <c r="SJ234" s="4"/>
      <c r="SK234" s="4"/>
      <c r="SL234" s="4"/>
      <c r="SM234" s="4"/>
      <c r="SN234" s="4"/>
      <c r="SO234" s="4"/>
      <c r="SP234" s="4"/>
      <c r="SQ234" s="4"/>
      <c r="SR234" s="4"/>
      <c r="SS234" s="4"/>
      <c r="ST234" s="4"/>
      <c r="SU234" s="4"/>
      <c r="SV234" s="4"/>
      <c r="SW234" s="4"/>
      <c r="SX234" s="4"/>
      <c r="SY234" s="4"/>
      <c r="SZ234" s="4"/>
      <c r="TA234" s="4"/>
      <c r="TB234" s="4"/>
      <c r="TC234" s="4"/>
      <c r="TD234" s="4"/>
      <c r="TE234" s="4"/>
      <c r="TF234" s="4"/>
      <c r="TG234" s="4"/>
      <c r="TH234" s="4"/>
      <c r="TI234" s="4"/>
      <c r="TJ234" s="4"/>
      <c r="TK234" s="4"/>
      <c r="TL234" s="4"/>
      <c r="TM234" s="4"/>
      <c r="TN234" s="4"/>
      <c r="TO234" s="4"/>
      <c r="TP234" s="4"/>
      <c r="TQ234" s="4"/>
      <c r="TR234" s="4"/>
      <c r="TS234" s="4"/>
      <c r="TT234" s="4"/>
      <c r="TU234" s="4"/>
      <c r="TV234" s="4"/>
      <c r="TW234" s="4"/>
      <c r="TX234" s="4"/>
      <c r="TY234" s="4"/>
      <c r="TZ234" s="4"/>
      <c r="UA234" s="4"/>
      <c r="UB234" s="4"/>
      <c r="UC234" s="4"/>
      <c r="UD234" s="4"/>
      <c r="UE234" s="4"/>
      <c r="UF234" s="4"/>
      <c r="UG234" s="4"/>
      <c r="UH234" s="4"/>
      <c r="UI234" s="4"/>
      <c r="UJ234" s="4"/>
      <c r="UK234" s="4"/>
      <c r="UL234" s="4"/>
      <c r="UM234" s="4"/>
      <c r="UN234" s="4"/>
      <c r="UO234" s="4"/>
      <c r="UP234" s="4"/>
      <c r="UQ234" s="4"/>
      <c r="UR234" s="4"/>
      <c r="US234" s="4"/>
      <c r="UT234" s="4"/>
      <c r="UU234" s="4"/>
      <c r="UV234" s="4"/>
      <c r="UW234" s="4"/>
      <c r="UX234" s="4"/>
      <c r="UY234" s="4"/>
      <c r="UZ234" s="4"/>
      <c r="VA234" s="4"/>
      <c r="VB234" s="4"/>
      <c r="VC234" s="4"/>
      <c r="VD234" s="4"/>
      <c r="VE234" s="4"/>
      <c r="VF234" s="4"/>
      <c r="VG234" s="4"/>
      <c r="VH234" s="4"/>
      <c r="VI234" s="4"/>
      <c r="VJ234" s="4"/>
      <c r="VK234" s="4"/>
      <c r="VL234" s="4"/>
      <c r="VM234" s="4"/>
      <c r="VN234" s="4"/>
      <c r="VO234" s="4"/>
      <c r="VP234" s="4"/>
      <c r="VQ234" s="4"/>
      <c r="VR234" s="4"/>
      <c r="VS234" s="4"/>
      <c r="VT234" s="4"/>
      <c r="VU234" s="4"/>
      <c r="VV234" s="4"/>
      <c r="VW234" s="4"/>
      <c r="VX234" s="4"/>
      <c r="VY234" s="4"/>
      <c r="VZ234" s="4"/>
      <c r="WA234" s="4"/>
      <c r="WB234" s="4"/>
      <c r="WC234" s="4"/>
      <c r="WD234" s="4"/>
      <c r="WE234" s="4"/>
      <c r="WF234" s="4"/>
      <c r="WG234" s="4"/>
      <c r="WH234" s="4"/>
      <c r="WI234" s="4"/>
      <c r="WJ234" s="4"/>
      <c r="WK234" s="4"/>
      <c r="WL234" s="4"/>
      <c r="WM234" s="4"/>
      <c r="WN234" s="4"/>
      <c r="WO234" s="4"/>
      <c r="WP234" s="4"/>
      <c r="WQ234" s="4"/>
      <c r="WR234" s="4"/>
      <c r="WS234" s="4"/>
      <c r="WT234" s="4"/>
      <c r="WU234" s="4"/>
      <c r="WV234" s="4"/>
      <c r="WW234" s="4"/>
      <c r="WX234" s="4"/>
      <c r="WY234" s="4"/>
      <c r="WZ234" s="4"/>
      <c r="XA234" s="4"/>
      <c r="XB234" s="4"/>
      <c r="XC234" s="4"/>
      <c r="XD234" s="4"/>
      <c r="XE234" s="4"/>
      <c r="XF234" s="4"/>
      <c r="XG234" s="4"/>
      <c r="XH234" s="4"/>
      <c r="XI234" s="4"/>
      <c r="XJ234" s="4"/>
      <c r="XK234" s="4"/>
      <c r="XL234" s="4"/>
      <c r="XM234" s="4"/>
      <c r="XN234" s="4"/>
      <c r="XO234" s="4"/>
      <c r="XP234" s="4"/>
      <c r="XQ234" s="4"/>
      <c r="XR234" s="4"/>
      <c r="XS234" s="4"/>
      <c r="XT234" s="4"/>
      <c r="XU234" s="4"/>
      <c r="XV234" s="4"/>
      <c r="XW234" s="4"/>
      <c r="XX234" s="4"/>
      <c r="XY234" s="4"/>
      <c r="XZ234" s="4"/>
      <c r="YA234" s="4"/>
      <c r="YB234" s="4"/>
      <c r="YC234" s="4"/>
      <c r="YD234" s="4"/>
      <c r="YE234" s="4"/>
      <c r="YF234" s="4"/>
      <c r="YG234" s="4"/>
      <c r="YH234" s="4"/>
      <c r="YI234" s="4"/>
      <c r="YJ234" s="4"/>
      <c r="YK234" s="4"/>
      <c r="YL234" s="4"/>
      <c r="YM234" s="4"/>
      <c r="YN234" s="4"/>
      <c r="YO234" s="4"/>
      <c r="YP234" s="4"/>
      <c r="YQ234" s="4"/>
      <c r="YR234" s="4"/>
      <c r="YS234" s="4"/>
      <c r="YT234" s="4"/>
      <c r="YU234" s="4"/>
      <c r="YV234" s="4"/>
      <c r="YW234" s="4"/>
      <c r="YX234" s="4"/>
      <c r="YY234" s="4"/>
      <c r="YZ234" s="4"/>
      <c r="ZA234" s="4"/>
      <c r="ZB234" s="4"/>
      <c r="ZC234" s="4"/>
      <c r="ZD234" s="4"/>
      <c r="ZE234" s="4"/>
      <c r="ZF234" s="4"/>
      <c r="ZG234" s="4"/>
      <c r="ZH234" s="4"/>
      <c r="ZI234" s="4"/>
      <c r="ZJ234" s="4"/>
      <c r="ZK234" s="4"/>
      <c r="ZL234" s="4"/>
      <c r="ZM234" s="4"/>
      <c r="ZN234" s="4"/>
      <c r="ZO234" s="4"/>
      <c r="ZP234" s="4"/>
      <c r="ZQ234" s="4"/>
      <c r="ZR234" s="4"/>
      <c r="ZS234" s="4"/>
      <c r="ZT234" s="4"/>
      <c r="ZU234" s="4"/>
      <c r="ZV234" s="4"/>
      <c r="ZW234" s="4"/>
      <c r="ZX234" s="4"/>
      <c r="ZY234" s="4"/>
      <c r="ZZ234" s="4"/>
      <c r="AAA234" s="4"/>
      <c r="AAB234" s="4"/>
      <c r="AAC234" s="4"/>
      <c r="AAD234" s="4"/>
      <c r="AAE234" s="4"/>
      <c r="AAF234" s="4"/>
      <c r="AAG234" s="4"/>
      <c r="AAH234" s="4"/>
      <c r="AAI234" s="4"/>
      <c r="AAJ234" s="4"/>
      <c r="AAK234" s="4"/>
      <c r="AAL234" s="4"/>
      <c r="AAM234" s="4"/>
      <c r="AAN234" s="4"/>
      <c r="AAO234" s="4"/>
      <c r="AAP234" s="4"/>
      <c r="AAQ234" s="4"/>
      <c r="AAR234" s="4"/>
      <c r="AAS234" s="4"/>
      <c r="AAT234" s="4"/>
      <c r="AAU234" s="4"/>
      <c r="AAV234" s="4"/>
      <c r="AAW234" s="4"/>
      <c r="AAX234" s="4"/>
      <c r="AAY234" s="4"/>
      <c r="AAZ234" s="4"/>
      <c r="ABA234" s="4"/>
      <c r="ABB234" s="4"/>
      <c r="ABC234" s="4"/>
      <c r="ABD234" s="4"/>
      <c r="ABE234" s="4"/>
      <c r="ABF234" s="4"/>
      <c r="ABG234" s="4"/>
      <c r="ABH234" s="4"/>
      <c r="ABI234" s="4"/>
      <c r="ABJ234" s="4"/>
      <c r="ABK234" s="4"/>
      <c r="ABL234" s="4"/>
      <c r="ABM234" s="4"/>
      <c r="ABN234" s="4"/>
      <c r="ABO234" s="4"/>
      <c r="ABP234" s="4"/>
      <c r="ABQ234" s="4"/>
      <c r="ABR234" s="4"/>
      <c r="ABS234" s="4"/>
      <c r="ABT234" s="4"/>
      <c r="ABU234" s="4"/>
      <c r="ABV234" s="4"/>
      <c r="ABW234" s="4"/>
      <c r="ABX234" s="4"/>
      <c r="ABY234" s="4"/>
      <c r="ABZ234" s="4"/>
      <c r="ACA234" s="4"/>
      <c r="ACB234" s="4"/>
      <c r="ACC234" s="4"/>
      <c r="ACD234" s="4"/>
      <c r="ACE234" s="4"/>
      <c r="ACF234" s="4"/>
      <c r="ACG234" s="4"/>
      <c r="ACH234" s="4"/>
      <c r="ACI234" s="4"/>
      <c r="ACJ234" s="4"/>
      <c r="ACK234" s="4"/>
      <c r="ACL234" s="4"/>
      <c r="ACM234" s="4"/>
      <c r="ACN234" s="4"/>
      <c r="ACO234" s="4"/>
      <c r="ACP234" s="4"/>
      <c r="ACQ234" s="4"/>
      <c r="ACR234" s="4"/>
      <c r="ACS234" s="4"/>
      <c r="ACT234" s="4"/>
      <c r="ACU234" s="4"/>
      <c r="ACV234" s="4"/>
      <c r="ACW234" s="4"/>
      <c r="ACX234" s="4"/>
      <c r="ACY234" s="4"/>
      <c r="ACZ234" s="4"/>
      <c r="ADA234" s="4"/>
      <c r="ADB234" s="4"/>
      <c r="ADC234" s="4"/>
      <c r="ADD234" s="4"/>
      <c r="ADE234" s="4"/>
      <c r="ADF234" s="4"/>
      <c r="ADG234" s="4"/>
      <c r="ADH234" s="4"/>
      <c r="ADI234" s="4"/>
      <c r="ADJ234" s="4"/>
      <c r="ADK234" s="4"/>
      <c r="ADL234" s="4"/>
      <c r="ADM234" s="4"/>
      <c r="ADN234" s="4"/>
      <c r="ADO234" s="4"/>
      <c r="ADP234" s="4"/>
      <c r="ADQ234" s="4"/>
      <c r="ADR234" s="4"/>
      <c r="ADS234" s="4"/>
      <c r="ADT234" s="4"/>
      <c r="ADU234" s="4"/>
      <c r="ADV234" s="4"/>
      <c r="ADW234" s="4"/>
      <c r="ADX234" s="4"/>
      <c r="ADY234" s="4"/>
      <c r="ADZ234" s="4"/>
      <c r="AEA234" s="4"/>
      <c r="AEB234" s="4"/>
      <c r="AEC234" s="4"/>
      <c r="AED234" s="4"/>
      <c r="AEE234" s="4"/>
      <c r="AEF234" s="4"/>
      <c r="AEG234" s="4"/>
      <c r="AEH234" s="4"/>
      <c r="AEI234" s="4"/>
      <c r="AEJ234" s="4"/>
      <c r="AEK234" s="4"/>
      <c r="AEL234" s="4"/>
      <c r="AEM234" s="4"/>
      <c r="AEN234" s="4"/>
      <c r="AEO234" s="4"/>
      <c r="AEP234" s="4"/>
      <c r="AEQ234" s="4"/>
      <c r="AER234" s="4"/>
      <c r="AES234" s="4"/>
      <c r="AET234" s="4"/>
      <c r="AEU234" s="4"/>
      <c r="AEV234" s="4"/>
      <c r="AEW234" s="4"/>
      <c r="AEX234" s="4"/>
      <c r="AEY234" s="4"/>
      <c r="AEZ234" s="4"/>
      <c r="AFA234" s="4"/>
      <c r="AFB234" s="4"/>
      <c r="AFC234" s="4"/>
      <c r="AFD234" s="4"/>
      <c r="AFE234" s="4"/>
      <c r="AFF234" s="4"/>
      <c r="AFG234" s="4"/>
      <c r="AFH234" s="4"/>
      <c r="AFI234" s="4"/>
      <c r="AFJ234" s="4"/>
      <c r="AFK234" s="4"/>
      <c r="AFL234" s="4"/>
      <c r="AFM234" s="4"/>
      <c r="AFN234" s="4"/>
      <c r="AFO234" s="4"/>
      <c r="AFP234" s="4"/>
      <c r="AFQ234" s="4"/>
      <c r="AFR234" s="4"/>
      <c r="AFS234" s="4"/>
      <c r="AFT234" s="4"/>
      <c r="AFU234" s="4"/>
      <c r="AFV234" s="4"/>
      <c r="AFW234" s="4"/>
      <c r="AFX234" s="4"/>
      <c r="AFY234" s="4"/>
      <c r="AFZ234" s="4"/>
      <c r="AGA234" s="4"/>
      <c r="AGB234" s="4"/>
      <c r="AGC234" s="4"/>
      <c r="AGD234" s="4"/>
      <c r="AGE234" s="4"/>
      <c r="AGF234" s="4"/>
      <c r="AGG234" s="4"/>
      <c r="AGH234" s="4"/>
      <c r="AGI234" s="4"/>
      <c r="AGJ234" s="4"/>
      <c r="AGK234" s="4"/>
      <c r="AGL234" s="4"/>
      <c r="AGM234" s="4"/>
      <c r="AGN234" s="4"/>
      <c r="AGO234" s="4"/>
      <c r="AGP234" s="4"/>
      <c r="AGQ234" s="4"/>
      <c r="AGR234" s="4"/>
      <c r="AGS234" s="4"/>
      <c r="AGT234" s="4"/>
      <c r="AGU234" s="4"/>
      <c r="AGV234" s="4"/>
      <c r="AGW234" s="4"/>
      <c r="AGX234" s="4"/>
      <c r="AGY234" s="4"/>
      <c r="AGZ234" s="4"/>
      <c r="AHA234" s="4"/>
      <c r="AHB234" s="4"/>
      <c r="AHC234" s="4"/>
      <c r="AHD234" s="4"/>
      <c r="AHE234" s="4"/>
      <c r="AHF234" s="4"/>
      <c r="AHG234" s="4"/>
      <c r="AHH234" s="4"/>
      <c r="AHI234" s="4"/>
      <c r="AHJ234" s="4"/>
      <c r="AHK234" s="4"/>
      <c r="AHL234" s="4"/>
      <c r="AHM234" s="4"/>
      <c r="AHN234" s="4"/>
      <c r="AHO234" s="4"/>
      <c r="AHP234" s="4"/>
      <c r="AHQ234" s="4"/>
      <c r="AHR234" s="4"/>
      <c r="AHS234" s="4"/>
      <c r="AHT234" s="4"/>
      <c r="AHU234" s="4"/>
      <c r="AHV234" s="4"/>
      <c r="AHW234" s="4"/>
      <c r="AHX234" s="4"/>
      <c r="AHY234" s="4"/>
      <c r="AHZ234" s="4"/>
      <c r="AIA234" s="4"/>
      <c r="AIB234" s="4"/>
      <c r="AIC234" s="4"/>
      <c r="AID234" s="4"/>
      <c r="AIE234" s="4"/>
      <c r="AIF234" s="4"/>
      <c r="AIG234" s="4"/>
      <c r="AIH234" s="4"/>
      <c r="AII234" s="4"/>
      <c r="AIJ234" s="4"/>
      <c r="AIK234" s="4"/>
      <c r="AIL234" s="4"/>
      <c r="AIM234" s="4"/>
      <c r="AIN234" s="4"/>
      <c r="AIO234" s="4"/>
      <c r="AIP234" s="4"/>
      <c r="AIQ234" s="4"/>
      <c r="AIR234" s="4"/>
      <c r="AIS234" s="4"/>
      <c r="AIT234" s="4"/>
      <c r="AIU234" s="4"/>
      <c r="AIV234" s="4"/>
      <c r="AIW234" s="4"/>
      <c r="AIX234" s="4"/>
      <c r="AIY234" s="4"/>
      <c r="AIZ234" s="4"/>
      <c r="AJA234" s="4"/>
      <c r="AJB234" s="4"/>
      <c r="AJC234" s="4"/>
      <c r="AJD234" s="4"/>
      <c r="AJE234" s="4"/>
      <c r="AJF234" s="4"/>
      <c r="AJG234" s="4"/>
      <c r="AJH234" s="4"/>
      <c r="AJI234" s="4"/>
      <c r="AJJ234" s="4"/>
      <c r="AJK234" s="4"/>
      <c r="AJL234" s="4"/>
      <c r="AJM234" s="4"/>
      <c r="AJN234" s="4"/>
      <c r="AJO234" s="4"/>
      <c r="AJP234" s="4"/>
      <c r="AJQ234" s="4"/>
      <c r="AJR234" s="4"/>
      <c r="AJS234" s="4"/>
      <c r="AJT234" s="4"/>
      <c r="AJU234" s="4"/>
      <c r="AJV234" s="4"/>
      <c r="AJW234" s="4"/>
      <c r="AJX234" s="4"/>
      <c r="AJY234" s="4"/>
      <c r="AJZ234" s="4"/>
      <c r="AKA234" s="4"/>
      <c r="AKB234" s="4"/>
      <c r="AKC234" s="4"/>
      <c r="AKD234" s="4"/>
      <c r="AKE234" s="4"/>
      <c r="AKF234" s="4"/>
      <c r="AKG234" s="4"/>
      <c r="AKH234" s="4"/>
      <c r="AKI234" s="4"/>
      <c r="AKJ234" s="4"/>
      <c r="AKK234" s="4"/>
      <c r="AKL234" s="4"/>
      <c r="AKM234" s="4"/>
      <c r="AKN234" s="4"/>
      <c r="AKO234" s="4"/>
      <c r="AKP234" s="4"/>
      <c r="AKQ234" s="4"/>
      <c r="AKR234" s="4"/>
      <c r="AKS234" s="4"/>
      <c r="AKT234" s="4"/>
      <c r="AKU234" s="4"/>
      <c r="AKV234" s="4"/>
      <c r="AKW234" s="4"/>
      <c r="AKX234" s="4"/>
      <c r="AKY234" s="4"/>
      <c r="AKZ234" s="4"/>
      <c r="ALA234" s="4"/>
      <c r="ALB234" s="4"/>
      <c r="ALC234" s="4"/>
      <c r="ALD234" s="4"/>
      <c r="ALE234" s="4"/>
      <c r="ALF234" s="4"/>
      <c r="ALG234" s="4"/>
      <c r="ALH234" s="4"/>
      <c r="ALI234" s="4"/>
      <c r="ALJ234" s="4"/>
      <c r="ALK234" s="4"/>
      <c r="ALL234" s="4"/>
      <c r="ALM234" s="4"/>
      <c r="ALN234" s="4"/>
      <c r="ALO234" s="4"/>
      <c r="ALP234" s="4"/>
      <c r="ALQ234" s="4"/>
      <c r="ALR234" s="4"/>
      <c r="ALS234" s="4"/>
      <c r="ALT234" s="4"/>
      <c r="ALU234" s="4"/>
      <c r="ALV234" s="4"/>
      <c r="ALW234" s="4"/>
      <c r="ALX234" s="4"/>
      <c r="ALY234" s="4"/>
      <c r="ALZ234" s="4"/>
      <c r="AMA234" s="4"/>
      <c r="AMB234" s="4"/>
      <c r="AMC234" s="4"/>
      <c r="AMD234" s="4"/>
      <c r="AME234" s="4"/>
      <c r="AMF234" s="4"/>
      <c r="AMG234" s="4"/>
      <c r="AMH234" s="4"/>
      <c r="AMI234" s="4"/>
      <c r="AMJ234" s="4"/>
    </row>
    <row r="235" spans="1:1024" ht="17" customHeight="1">
      <c r="A235" s="21" t="s">
        <v>1364</v>
      </c>
      <c r="B235" s="3">
        <f t="shared" si="5"/>
        <v>81</v>
      </c>
      <c r="C235" s="3">
        <f>SUM(31+50)</f>
        <v>81</v>
      </c>
      <c r="E235" s="3">
        <v>0</v>
      </c>
    </row>
    <row r="236" spans="1:1024" ht="17" customHeight="1">
      <c r="A236" s="22" t="s">
        <v>1182</v>
      </c>
      <c r="B236" s="3">
        <f t="shared" si="5"/>
        <v>80.599999999999994</v>
      </c>
      <c r="C236" s="3">
        <f>SUM(0)</f>
        <v>0</v>
      </c>
      <c r="D236" s="3">
        <v>0</v>
      </c>
      <c r="E236" s="3">
        <v>0</v>
      </c>
      <c r="F236" s="4">
        <f>SUM(31+49.6)</f>
        <v>80.599999999999994</v>
      </c>
      <c r="G236" s="4"/>
    </row>
    <row r="237" spans="1:1024" ht="17" customHeight="1">
      <c r="A237" s="21" t="s">
        <v>1282</v>
      </c>
      <c r="B237" s="3">
        <f t="shared" si="5"/>
        <v>80</v>
      </c>
      <c r="C237" s="3">
        <f>SUM(0)</f>
        <v>0</v>
      </c>
      <c r="D237" s="3">
        <f>SUM(49)</f>
        <v>49</v>
      </c>
      <c r="E237" s="3">
        <f>SUM(31)</f>
        <v>31</v>
      </c>
    </row>
    <row r="238" spans="1:1024" s="4" customFormat="1" ht="17" customHeight="1">
      <c r="A238" s="21" t="s">
        <v>1371</v>
      </c>
      <c r="B238" s="3">
        <f t="shared" si="5"/>
        <v>80</v>
      </c>
      <c r="C238" s="3">
        <f>SUM(80)</f>
        <v>80</v>
      </c>
      <c r="D238" s="3"/>
      <c r="E238" s="3">
        <v>0</v>
      </c>
      <c r="G238" s="3"/>
      <c r="IZ238"/>
      <c r="JA238"/>
      <c r="JB238"/>
      <c r="JC238"/>
      <c r="JD238"/>
      <c r="JE238"/>
      <c r="JF238"/>
      <c r="JG238"/>
      <c r="JH238"/>
      <c r="JI238"/>
      <c r="JJ238"/>
      <c r="JK238"/>
      <c r="JL238"/>
      <c r="JM238"/>
      <c r="JN238"/>
      <c r="JO238"/>
      <c r="JP238"/>
      <c r="JQ238"/>
      <c r="JR238"/>
      <c r="JS238"/>
      <c r="JT238"/>
      <c r="JU238"/>
      <c r="JV238"/>
      <c r="JW238"/>
      <c r="JX238"/>
      <c r="JY238"/>
      <c r="JZ238"/>
      <c r="KA238"/>
      <c r="KB238"/>
      <c r="KC238"/>
      <c r="KD238"/>
      <c r="KE238"/>
      <c r="KF238"/>
      <c r="KG238"/>
      <c r="KH238"/>
      <c r="KI238"/>
      <c r="KJ238"/>
      <c r="KK238"/>
      <c r="KL238"/>
      <c r="KM238"/>
      <c r="KN238"/>
      <c r="KO238"/>
      <c r="KP238"/>
      <c r="KQ238"/>
      <c r="KR238"/>
      <c r="KS238"/>
      <c r="KT238"/>
      <c r="KU238"/>
      <c r="KV238"/>
      <c r="KW238"/>
      <c r="KX238"/>
      <c r="KY238"/>
      <c r="KZ238"/>
      <c r="LA238"/>
      <c r="LB238"/>
      <c r="LC238"/>
      <c r="LD238"/>
      <c r="LE238"/>
      <c r="LF238"/>
      <c r="LG238"/>
      <c r="LH238"/>
      <c r="LI238"/>
      <c r="LJ238"/>
      <c r="LK238"/>
      <c r="LL238"/>
      <c r="LM238"/>
      <c r="LN238"/>
      <c r="LO238"/>
      <c r="LP238"/>
      <c r="LQ238"/>
      <c r="LR238"/>
      <c r="LS238"/>
      <c r="LT238"/>
      <c r="LU238"/>
      <c r="LV238"/>
      <c r="LW238"/>
      <c r="LX238"/>
      <c r="LY238"/>
      <c r="LZ238"/>
      <c r="MA238"/>
      <c r="MB238"/>
      <c r="MC238"/>
      <c r="MD238"/>
      <c r="ME238"/>
      <c r="MF238"/>
      <c r="MG238"/>
      <c r="MH238"/>
      <c r="MI238"/>
      <c r="MJ238"/>
      <c r="MK238"/>
      <c r="ML238"/>
      <c r="MM238"/>
      <c r="MN238"/>
      <c r="MO238"/>
      <c r="MP238"/>
      <c r="MQ238"/>
      <c r="MR238"/>
      <c r="MS238"/>
      <c r="MT238"/>
      <c r="MU238"/>
      <c r="MV238"/>
      <c r="MW238"/>
      <c r="MX238"/>
      <c r="MY238"/>
      <c r="MZ238"/>
      <c r="NA238"/>
      <c r="NB238"/>
      <c r="NC238"/>
      <c r="ND238"/>
      <c r="NE238"/>
      <c r="NF238"/>
      <c r="NG238"/>
      <c r="NH238"/>
      <c r="NI238"/>
      <c r="NJ238"/>
      <c r="NK238"/>
      <c r="NL238"/>
      <c r="NM238"/>
      <c r="NN238"/>
      <c r="NO238"/>
      <c r="NP238"/>
      <c r="NQ238"/>
      <c r="NR238"/>
      <c r="NS238"/>
      <c r="NT238"/>
      <c r="NU238"/>
      <c r="NV238"/>
      <c r="NW238"/>
      <c r="NX238"/>
      <c r="NY238"/>
      <c r="NZ238"/>
      <c r="OA238"/>
      <c r="OB238"/>
      <c r="OC238"/>
      <c r="OD238"/>
      <c r="OE238"/>
      <c r="OF238"/>
      <c r="OG238"/>
      <c r="OH238"/>
      <c r="OI238"/>
      <c r="OJ238"/>
      <c r="OK238"/>
      <c r="OL238"/>
      <c r="OM238"/>
      <c r="ON238"/>
      <c r="OO238"/>
      <c r="OP238"/>
      <c r="OQ238"/>
      <c r="OR238"/>
      <c r="OS238"/>
      <c r="OT238"/>
      <c r="OU238"/>
      <c r="OV238"/>
      <c r="OW238"/>
      <c r="OX238"/>
      <c r="OY238"/>
      <c r="OZ238"/>
      <c r="PA238"/>
      <c r="PB238"/>
      <c r="PC238"/>
      <c r="PD238"/>
      <c r="PE238"/>
      <c r="PF238"/>
      <c r="PG238"/>
      <c r="PH238"/>
      <c r="PI238"/>
      <c r="PJ238"/>
      <c r="PK238"/>
      <c r="PL238"/>
      <c r="PM238"/>
      <c r="PN238"/>
      <c r="PO238"/>
      <c r="PP238"/>
      <c r="PQ238"/>
      <c r="PR238"/>
      <c r="PS238"/>
      <c r="PT238"/>
      <c r="PU238"/>
      <c r="PV238"/>
      <c r="PW238"/>
      <c r="PX238"/>
      <c r="PY238"/>
      <c r="PZ238"/>
      <c r="QA238"/>
      <c r="QB238"/>
      <c r="QC238"/>
      <c r="QD238"/>
      <c r="QE238"/>
      <c r="QF238"/>
      <c r="QG238"/>
      <c r="QH238"/>
      <c r="QI238"/>
      <c r="QJ238"/>
      <c r="QK238"/>
      <c r="QL238"/>
      <c r="QM238"/>
      <c r="QN238"/>
      <c r="QO238"/>
      <c r="QP238"/>
      <c r="QQ238"/>
      <c r="QR238"/>
      <c r="QS238"/>
      <c r="QT238"/>
      <c r="QU238"/>
      <c r="QV238"/>
      <c r="QW238"/>
      <c r="QX238"/>
      <c r="QY238"/>
      <c r="QZ238"/>
      <c r="RA238"/>
      <c r="RB238"/>
      <c r="RC238"/>
      <c r="RD238"/>
      <c r="RE238"/>
      <c r="RF238"/>
      <c r="RG238"/>
      <c r="RH238"/>
      <c r="RI238"/>
      <c r="RJ238"/>
      <c r="RK238"/>
      <c r="RL238"/>
      <c r="RM238"/>
      <c r="RN238"/>
      <c r="RO238"/>
      <c r="RP238"/>
      <c r="RQ238"/>
      <c r="RR238"/>
      <c r="RS238"/>
      <c r="RT238"/>
      <c r="RU238"/>
      <c r="RV238"/>
      <c r="RW238"/>
      <c r="RX238"/>
      <c r="RY238"/>
      <c r="RZ238"/>
      <c r="SA238"/>
      <c r="SB238"/>
      <c r="SC238"/>
      <c r="SD238"/>
      <c r="SE238"/>
      <c r="SF238"/>
      <c r="SG238"/>
      <c r="SH238"/>
      <c r="SI238"/>
      <c r="SJ238"/>
      <c r="SK238"/>
      <c r="SL238"/>
      <c r="SM238"/>
      <c r="SN238"/>
      <c r="SO238"/>
      <c r="SP238"/>
      <c r="SQ238"/>
      <c r="SR238"/>
      <c r="SS238"/>
      <c r="ST238"/>
      <c r="SU238"/>
      <c r="SV238"/>
      <c r="SW238"/>
      <c r="SX238"/>
      <c r="SY238"/>
      <c r="SZ238"/>
      <c r="TA238"/>
      <c r="TB238"/>
      <c r="TC238"/>
      <c r="TD238"/>
      <c r="TE238"/>
      <c r="TF238"/>
      <c r="TG238"/>
      <c r="TH238"/>
      <c r="TI238"/>
      <c r="TJ238"/>
      <c r="TK238"/>
      <c r="TL238"/>
      <c r="TM238"/>
      <c r="TN238"/>
      <c r="TO238"/>
      <c r="TP238"/>
      <c r="TQ238"/>
      <c r="TR238"/>
      <c r="TS238"/>
      <c r="TT238"/>
      <c r="TU238"/>
      <c r="TV238"/>
      <c r="TW238"/>
      <c r="TX238"/>
      <c r="TY238"/>
      <c r="TZ238"/>
      <c r="UA238"/>
      <c r="UB238"/>
      <c r="UC238"/>
      <c r="UD238"/>
      <c r="UE238"/>
      <c r="UF238"/>
      <c r="UG238"/>
      <c r="UH238"/>
      <c r="UI238"/>
      <c r="UJ238"/>
      <c r="UK238"/>
      <c r="UL238"/>
      <c r="UM238"/>
      <c r="UN238"/>
      <c r="UO238"/>
      <c r="UP238"/>
      <c r="UQ238"/>
      <c r="UR238"/>
      <c r="US238"/>
      <c r="UT238"/>
      <c r="UU238"/>
      <c r="UV238"/>
      <c r="UW238"/>
      <c r="UX238"/>
      <c r="UY238"/>
      <c r="UZ238"/>
      <c r="VA238"/>
      <c r="VB238"/>
      <c r="VC238"/>
      <c r="VD238"/>
      <c r="VE238"/>
      <c r="VF238"/>
      <c r="VG238"/>
      <c r="VH238"/>
      <c r="VI238"/>
      <c r="VJ238"/>
      <c r="VK238"/>
      <c r="VL238"/>
      <c r="VM238"/>
      <c r="VN238"/>
      <c r="VO238"/>
      <c r="VP238"/>
      <c r="VQ238"/>
      <c r="VR238"/>
      <c r="VS238"/>
      <c r="VT238"/>
      <c r="VU238"/>
      <c r="VV238"/>
      <c r="VW238"/>
      <c r="VX238"/>
      <c r="VY238"/>
      <c r="VZ238"/>
      <c r="WA238"/>
      <c r="WB238"/>
      <c r="WC238"/>
      <c r="WD238"/>
      <c r="WE238"/>
      <c r="WF238"/>
      <c r="WG238"/>
      <c r="WH238"/>
      <c r="WI238"/>
      <c r="WJ238"/>
      <c r="WK238"/>
      <c r="WL238"/>
      <c r="WM238"/>
      <c r="WN238"/>
      <c r="WO238"/>
      <c r="WP238"/>
      <c r="WQ238"/>
      <c r="WR238"/>
      <c r="WS238"/>
      <c r="WT238"/>
      <c r="WU238"/>
      <c r="WV238"/>
      <c r="WW238"/>
      <c r="WX238"/>
      <c r="WY238"/>
      <c r="WZ238"/>
      <c r="XA238"/>
      <c r="XB238"/>
      <c r="XC238"/>
      <c r="XD238"/>
      <c r="XE238"/>
      <c r="XF238"/>
      <c r="XG238"/>
      <c r="XH238"/>
      <c r="XI238"/>
      <c r="XJ238"/>
      <c r="XK238"/>
      <c r="XL238"/>
      <c r="XM238"/>
      <c r="XN238"/>
      <c r="XO238"/>
      <c r="XP238"/>
      <c r="XQ238"/>
      <c r="XR238"/>
      <c r="XS238"/>
      <c r="XT238"/>
      <c r="XU238"/>
      <c r="XV238"/>
      <c r="XW238"/>
      <c r="XX238"/>
      <c r="XY238"/>
      <c r="XZ238"/>
      <c r="YA238"/>
      <c r="YB238"/>
      <c r="YC238"/>
      <c r="YD238"/>
      <c r="YE238"/>
      <c r="YF238"/>
      <c r="YG238"/>
      <c r="YH238"/>
      <c r="YI238"/>
      <c r="YJ238"/>
      <c r="YK238"/>
      <c r="YL238"/>
      <c r="YM238"/>
      <c r="YN238"/>
      <c r="YO238"/>
      <c r="YP238"/>
      <c r="YQ238"/>
      <c r="YR238"/>
      <c r="YS238"/>
      <c r="YT238"/>
      <c r="YU238"/>
      <c r="YV238"/>
      <c r="YW238"/>
      <c r="YX238"/>
      <c r="YY238"/>
      <c r="YZ238"/>
      <c r="ZA238"/>
      <c r="ZB238"/>
      <c r="ZC238"/>
      <c r="ZD238"/>
      <c r="ZE238"/>
      <c r="ZF238"/>
      <c r="ZG238"/>
      <c r="ZH238"/>
      <c r="ZI238"/>
      <c r="ZJ238"/>
      <c r="ZK238"/>
      <c r="ZL238"/>
      <c r="ZM238"/>
      <c r="ZN238"/>
      <c r="ZO238"/>
      <c r="ZP238"/>
      <c r="ZQ238"/>
      <c r="ZR238"/>
      <c r="ZS238"/>
      <c r="ZT238"/>
      <c r="ZU238"/>
      <c r="ZV238"/>
      <c r="ZW238"/>
      <c r="ZX238"/>
      <c r="ZY238"/>
      <c r="ZZ238"/>
      <c r="AAA238"/>
      <c r="AAB238"/>
      <c r="AAC238"/>
      <c r="AAD238"/>
      <c r="AAE238"/>
      <c r="AAF238"/>
      <c r="AAG238"/>
      <c r="AAH238"/>
      <c r="AAI238"/>
      <c r="AAJ238"/>
      <c r="AAK238"/>
      <c r="AAL238"/>
      <c r="AAM238"/>
      <c r="AAN238"/>
      <c r="AAO238"/>
      <c r="AAP238"/>
      <c r="AAQ238"/>
      <c r="AAR238"/>
      <c r="AAS238"/>
      <c r="AAT238"/>
      <c r="AAU238"/>
      <c r="AAV238"/>
      <c r="AAW238"/>
      <c r="AAX238"/>
      <c r="AAY238"/>
      <c r="AAZ238"/>
      <c r="ABA238"/>
      <c r="ABB238"/>
      <c r="ABC238"/>
      <c r="ABD238"/>
      <c r="ABE238"/>
      <c r="ABF238"/>
      <c r="ABG238"/>
      <c r="ABH238"/>
      <c r="ABI238"/>
      <c r="ABJ238"/>
      <c r="ABK238"/>
      <c r="ABL238"/>
      <c r="ABM238"/>
      <c r="ABN238"/>
      <c r="ABO238"/>
      <c r="ABP238"/>
      <c r="ABQ238"/>
      <c r="ABR238"/>
      <c r="ABS238"/>
      <c r="ABT238"/>
      <c r="ABU238"/>
      <c r="ABV238"/>
      <c r="ABW238"/>
      <c r="ABX238"/>
      <c r="ABY238"/>
      <c r="ABZ238"/>
      <c r="ACA238"/>
      <c r="ACB238"/>
      <c r="ACC238"/>
      <c r="ACD238"/>
      <c r="ACE238"/>
      <c r="ACF238"/>
      <c r="ACG238"/>
      <c r="ACH238"/>
      <c r="ACI238"/>
      <c r="ACJ238"/>
      <c r="ACK238"/>
      <c r="ACL238"/>
      <c r="ACM238"/>
      <c r="ACN238"/>
      <c r="ACO238"/>
      <c r="ACP238"/>
      <c r="ACQ238"/>
      <c r="ACR238"/>
      <c r="ACS238"/>
      <c r="ACT238"/>
      <c r="ACU238"/>
      <c r="ACV238"/>
      <c r="ACW238"/>
      <c r="ACX238"/>
      <c r="ACY238"/>
      <c r="ACZ238"/>
      <c r="ADA238"/>
      <c r="ADB238"/>
      <c r="ADC238"/>
      <c r="ADD238"/>
      <c r="ADE238"/>
      <c r="ADF238"/>
      <c r="ADG238"/>
      <c r="ADH238"/>
      <c r="ADI238"/>
      <c r="ADJ238"/>
      <c r="ADK238"/>
      <c r="ADL238"/>
      <c r="ADM238"/>
      <c r="ADN238"/>
      <c r="ADO238"/>
      <c r="ADP238"/>
      <c r="ADQ238"/>
      <c r="ADR238"/>
      <c r="ADS238"/>
      <c r="ADT238"/>
      <c r="ADU238"/>
      <c r="ADV238"/>
      <c r="ADW238"/>
      <c r="ADX238"/>
      <c r="ADY238"/>
      <c r="ADZ238"/>
      <c r="AEA238"/>
      <c r="AEB238"/>
      <c r="AEC238"/>
      <c r="AED238"/>
      <c r="AEE238"/>
      <c r="AEF238"/>
      <c r="AEG238"/>
      <c r="AEH238"/>
      <c r="AEI238"/>
      <c r="AEJ238"/>
      <c r="AEK238"/>
      <c r="AEL238"/>
      <c r="AEM238"/>
      <c r="AEN238"/>
      <c r="AEO238"/>
      <c r="AEP238"/>
      <c r="AEQ238"/>
      <c r="AER238"/>
      <c r="AES238"/>
      <c r="AET238"/>
      <c r="AEU238"/>
      <c r="AEV238"/>
      <c r="AEW238"/>
      <c r="AEX238"/>
      <c r="AEY238"/>
      <c r="AEZ238"/>
      <c r="AFA238"/>
      <c r="AFB238"/>
      <c r="AFC238"/>
      <c r="AFD238"/>
      <c r="AFE238"/>
      <c r="AFF238"/>
      <c r="AFG238"/>
      <c r="AFH238"/>
      <c r="AFI238"/>
      <c r="AFJ238"/>
      <c r="AFK238"/>
      <c r="AFL238"/>
      <c r="AFM238"/>
      <c r="AFN238"/>
      <c r="AFO238"/>
      <c r="AFP238"/>
      <c r="AFQ238"/>
      <c r="AFR238"/>
      <c r="AFS238"/>
      <c r="AFT238"/>
      <c r="AFU238"/>
      <c r="AFV238"/>
      <c r="AFW238"/>
      <c r="AFX238"/>
      <c r="AFY238"/>
      <c r="AFZ238"/>
      <c r="AGA238"/>
      <c r="AGB238"/>
      <c r="AGC238"/>
      <c r="AGD238"/>
      <c r="AGE238"/>
      <c r="AGF238"/>
      <c r="AGG238"/>
      <c r="AGH238"/>
      <c r="AGI238"/>
      <c r="AGJ238"/>
      <c r="AGK238"/>
      <c r="AGL238"/>
      <c r="AGM238"/>
      <c r="AGN238"/>
      <c r="AGO238"/>
      <c r="AGP238"/>
      <c r="AGQ238"/>
      <c r="AGR238"/>
      <c r="AGS238"/>
      <c r="AGT238"/>
      <c r="AGU238"/>
      <c r="AGV238"/>
      <c r="AGW238"/>
      <c r="AGX238"/>
      <c r="AGY238"/>
      <c r="AGZ238"/>
      <c r="AHA238"/>
      <c r="AHB238"/>
      <c r="AHC238"/>
      <c r="AHD238"/>
      <c r="AHE238"/>
      <c r="AHF238"/>
      <c r="AHG238"/>
      <c r="AHH238"/>
      <c r="AHI238"/>
      <c r="AHJ238"/>
      <c r="AHK238"/>
      <c r="AHL238"/>
      <c r="AHM238"/>
      <c r="AHN238"/>
      <c r="AHO238"/>
      <c r="AHP238"/>
      <c r="AHQ238"/>
      <c r="AHR238"/>
      <c r="AHS238"/>
      <c r="AHT238"/>
      <c r="AHU238"/>
      <c r="AHV238"/>
      <c r="AHW238"/>
      <c r="AHX238"/>
      <c r="AHY238"/>
      <c r="AHZ238"/>
      <c r="AIA238"/>
      <c r="AIB238"/>
      <c r="AIC238"/>
      <c r="AID238"/>
      <c r="AIE238"/>
      <c r="AIF238"/>
      <c r="AIG238"/>
      <c r="AIH238"/>
      <c r="AII238"/>
      <c r="AIJ238"/>
      <c r="AIK238"/>
      <c r="AIL238"/>
      <c r="AIM238"/>
      <c r="AIN238"/>
      <c r="AIO238"/>
      <c r="AIP238"/>
      <c r="AIQ238"/>
      <c r="AIR238"/>
      <c r="AIS238"/>
      <c r="AIT238"/>
      <c r="AIU238"/>
      <c r="AIV238"/>
      <c r="AIW238"/>
      <c r="AIX238"/>
      <c r="AIY238"/>
      <c r="AIZ238"/>
      <c r="AJA238"/>
      <c r="AJB238"/>
      <c r="AJC238"/>
      <c r="AJD238"/>
      <c r="AJE238"/>
      <c r="AJF238"/>
      <c r="AJG238"/>
      <c r="AJH238"/>
      <c r="AJI238"/>
      <c r="AJJ238"/>
      <c r="AJK238"/>
      <c r="AJL238"/>
      <c r="AJM238"/>
      <c r="AJN238"/>
      <c r="AJO238"/>
      <c r="AJP238"/>
      <c r="AJQ238"/>
      <c r="AJR238"/>
      <c r="AJS238"/>
      <c r="AJT238"/>
      <c r="AJU238"/>
      <c r="AJV238"/>
      <c r="AJW238"/>
      <c r="AJX238"/>
      <c r="AJY238"/>
      <c r="AJZ238"/>
      <c r="AKA238"/>
      <c r="AKB238"/>
      <c r="AKC238"/>
      <c r="AKD238"/>
      <c r="AKE238"/>
      <c r="AKF238"/>
      <c r="AKG238"/>
      <c r="AKH238"/>
      <c r="AKI238"/>
      <c r="AKJ238"/>
      <c r="AKK238"/>
      <c r="AKL238"/>
      <c r="AKM238"/>
      <c r="AKN238"/>
      <c r="AKO238"/>
      <c r="AKP238"/>
      <c r="AKQ238"/>
      <c r="AKR238"/>
      <c r="AKS238"/>
      <c r="AKT238"/>
      <c r="AKU238"/>
      <c r="AKV238"/>
      <c r="AKW238"/>
      <c r="AKX238"/>
      <c r="AKY238"/>
      <c r="AKZ238"/>
      <c r="ALA238"/>
      <c r="ALB238"/>
      <c r="ALC238"/>
      <c r="ALD238"/>
      <c r="ALE238"/>
      <c r="ALF238"/>
      <c r="ALG238"/>
      <c r="ALH238"/>
      <c r="ALI238"/>
      <c r="ALJ238"/>
      <c r="ALK238"/>
      <c r="ALL238"/>
      <c r="ALM238"/>
      <c r="ALN238"/>
      <c r="ALO238"/>
      <c r="ALP238"/>
      <c r="ALQ238"/>
      <c r="ALR238"/>
      <c r="ALS238"/>
      <c r="ALT238"/>
      <c r="ALU238"/>
      <c r="ALV238"/>
      <c r="ALW238"/>
      <c r="ALX238"/>
      <c r="ALY238"/>
      <c r="ALZ238"/>
      <c r="AMA238"/>
      <c r="AMB238"/>
      <c r="AMC238"/>
      <c r="AMD238"/>
      <c r="AME238"/>
      <c r="AMF238"/>
      <c r="AMG238"/>
      <c r="AMH238"/>
      <c r="AMI238"/>
      <c r="AMJ238"/>
    </row>
    <row r="239" spans="1:1024" s="4" customFormat="1" ht="17" customHeight="1">
      <c r="A239" s="19" t="s">
        <v>1183</v>
      </c>
      <c r="B239" s="3">
        <f t="shared" si="5"/>
        <v>79.5</v>
      </c>
      <c r="C239" s="3">
        <f>SUM(0)</f>
        <v>0</v>
      </c>
      <c r="D239" s="3">
        <v>0</v>
      </c>
      <c r="E239" s="3">
        <f>SUM(40.5)</f>
        <v>40.5</v>
      </c>
      <c r="F239" s="4">
        <f>SUM(39)</f>
        <v>39</v>
      </c>
      <c r="IZ239"/>
      <c r="JA239"/>
      <c r="JB239"/>
      <c r="JC239"/>
      <c r="JD239"/>
      <c r="JE239"/>
      <c r="JF239"/>
      <c r="JG239"/>
      <c r="JH239"/>
      <c r="JI239"/>
      <c r="JJ239"/>
      <c r="JK239"/>
      <c r="JL239"/>
      <c r="JM239"/>
      <c r="JN239"/>
      <c r="JO239"/>
      <c r="JP239"/>
      <c r="JQ239"/>
      <c r="JR239"/>
      <c r="JS239"/>
      <c r="JT239"/>
      <c r="JU239"/>
      <c r="JV239"/>
      <c r="JW239"/>
      <c r="JX239"/>
      <c r="JY239"/>
      <c r="JZ239"/>
      <c r="KA239"/>
      <c r="KB239"/>
      <c r="KC239"/>
      <c r="KD239"/>
      <c r="KE239"/>
      <c r="KF239"/>
      <c r="KG239"/>
      <c r="KH239"/>
      <c r="KI239"/>
      <c r="KJ239"/>
      <c r="KK239"/>
      <c r="KL239"/>
      <c r="KM239"/>
      <c r="KN239"/>
      <c r="KO239"/>
      <c r="KP239"/>
      <c r="KQ239"/>
      <c r="KR239"/>
      <c r="KS239"/>
      <c r="KT239"/>
      <c r="KU239"/>
      <c r="KV239"/>
      <c r="KW239"/>
      <c r="KX239"/>
      <c r="KY239"/>
      <c r="KZ239"/>
      <c r="LA239"/>
      <c r="LB239"/>
      <c r="LC239"/>
      <c r="LD239"/>
      <c r="LE239"/>
      <c r="LF239"/>
      <c r="LG239"/>
      <c r="LH239"/>
      <c r="LI239"/>
      <c r="LJ239"/>
      <c r="LK239"/>
      <c r="LL239"/>
      <c r="LM239"/>
      <c r="LN239"/>
      <c r="LO239"/>
      <c r="LP239"/>
      <c r="LQ239"/>
      <c r="LR239"/>
      <c r="LS239"/>
      <c r="LT239"/>
      <c r="LU239"/>
      <c r="LV239"/>
      <c r="LW239"/>
      <c r="LX239"/>
      <c r="LY239"/>
      <c r="LZ239"/>
      <c r="MA239"/>
      <c r="MB239"/>
      <c r="MC239"/>
      <c r="MD239"/>
      <c r="ME239"/>
      <c r="MF239"/>
      <c r="MG239"/>
      <c r="MH239"/>
      <c r="MI239"/>
      <c r="MJ239"/>
      <c r="MK239"/>
      <c r="ML239"/>
      <c r="MM239"/>
      <c r="MN239"/>
      <c r="MO239"/>
      <c r="MP239"/>
      <c r="MQ239"/>
      <c r="MR239"/>
      <c r="MS239"/>
      <c r="MT239"/>
      <c r="MU239"/>
      <c r="MV239"/>
      <c r="MW239"/>
      <c r="MX239"/>
      <c r="MY239"/>
      <c r="MZ239"/>
      <c r="NA239"/>
      <c r="NB239"/>
      <c r="NC239"/>
      <c r="ND239"/>
      <c r="NE239"/>
      <c r="NF239"/>
      <c r="NG239"/>
      <c r="NH239"/>
      <c r="NI239"/>
      <c r="NJ239"/>
      <c r="NK239"/>
      <c r="NL239"/>
      <c r="NM239"/>
      <c r="NN239"/>
      <c r="NO239"/>
      <c r="NP239"/>
      <c r="NQ239"/>
      <c r="NR239"/>
      <c r="NS239"/>
      <c r="NT239"/>
      <c r="NU239"/>
      <c r="NV239"/>
      <c r="NW239"/>
      <c r="NX239"/>
      <c r="NY239"/>
      <c r="NZ239"/>
      <c r="OA239"/>
      <c r="OB239"/>
      <c r="OC239"/>
      <c r="OD239"/>
      <c r="OE239"/>
      <c r="OF239"/>
      <c r="OG239"/>
      <c r="OH239"/>
      <c r="OI239"/>
      <c r="OJ239"/>
      <c r="OK239"/>
      <c r="OL239"/>
      <c r="OM239"/>
      <c r="ON239"/>
      <c r="OO239"/>
      <c r="OP239"/>
      <c r="OQ239"/>
      <c r="OR239"/>
      <c r="OS239"/>
      <c r="OT239"/>
      <c r="OU239"/>
      <c r="OV239"/>
      <c r="OW239"/>
      <c r="OX239"/>
      <c r="OY239"/>
      <c r="OZ239"/>
      <c r="PA239"/>
      <c r="PB239"/>
      <c r="PC239"/>
      <c r="PD239"/>
      <c r="PE239"/>
      <c r="PF239"/>
      <c r="PG239"/>
      <c r="PH239"/>
      <c r="PI239"/>
      <c r="PJ239"/>
      <c r="PK239"/>
      <c r="PL239"/>
      <c r="PM239"/>
      <c r="PN239"/>
      <c r="PO239"/>
      <c r="PP239"/>
      <c r="PQ239"/>
      <c r="PR239"/>
      <c r="PS239"/>
      <c r="PT239"/>
      <c r="PU239"/>
      <c r="PV239"/>
      <c r="PW239"/>
      <c r="PX239"/>
      <c r="PY239"/>
      <c r="PZ239"/>
      <c r="QA239"/>
      <c r="QB239"/>
      <c r="QC239"/>
      <c r="QD239"/>
      <c r="QE239"/>
      <c r="QF239"/>
      <c r="QG239"/>
      <c r="QH239"/>
      <c r="QI239"/>
      <c r="QJ239"/>
      <c r="QK239"/>
      <c r="QL239"/>
      <c r="QM239"/>
      <c r="QN239"/>
      <c r="QO239"/>
      <c r="QP239"/>
      <c r="QQ239"/>
      <c r="QR239"/>
      <c r="QS239"/>
      <c r="QT239"/>
      <c r="QU239"/>
      <c r="QV239"/>
      <c r="QW239"/>
      <c r="QX239"/>
      <c r="QY239"/>
      <c r="QZ239"/>
      <c r="RA239"/>
      <c r="RB239"/>
      <c r="RC239"/>
      <c r="RD239"/>
      <c r="RE239"/>
      <c r="RF239"/>
      <c r="RG239"/>
      <c r="RH239"/>
      <c r="RI239"/>
      <c r="RJ239"/>
      <c r="RK239"/>
      <c r="RL239"/>
      <c r="RM239"/>
      <c r="RN239"/>
      <c r="RO239"/>
      <c r="RP239"/>
      <c r="RQ239"/>
      <c r="RR239"/>
      <c r="RS239"/>
      <c r="RT239"/>
      <c r="RU239"/>
      <c r="RV239"/>
      <c r="RW239"/>
      <c r="RX239"/>
      <c r="RY239"/>
      <c r="RZ239"/>
      <c r="SA239"/>
      <c r="SB239"/>
      <c r="SC239"/>
      <c r="SD239"/>
      <c r="SE239"/>
      <c r="SF239"/>
      <c r="SG239"/>
      <c r="SH239"/>
      <c r="SI239"/>
      <c r="SJ239"/>
      <c r="SK239"/>
      <c r="SL239"/>
      <c r="SM239"/>
      <c r="SN239"/>
      <c r="SO239"/>
      <c r="SP239"/>
      <c r="SQ239"/>
      <c r="SR239"/>
      <c r="SS239"/>
      <c r="ST239"/>
      <c r="SU239"/>
      <c r="SV239"/>
      <c r="SW239"/>
      <c r="SX239"/>
      <c r="SY239"/>
      <c r="SZ239"/>
      <c r="TA239"/>
      <c r="TB239"/>
      <c r="TC239"/>
      <c r="TD239"/>
      <c r="TE239"/>
      <c r="TF239"/>
      <c r="TG239"/>
      <c r="TH239"/>
      <c r="TI239"/>
      <c r="TJ239"/>
      <c r="TK239"/>
      <c r="TL239"/>
      <c r="TM239"/>
      <c r="TN239"/>
      <c r="TO239"/>
      <c r="TP239"/>
      <c r="TQ239"/>
      <c r="TR239"/>
      <c r="TS239"/>
      <c r="TT239"/>
      <c r="TU239"/>
      <c r="TV239"/>
      <c r="TW239"/>
      <c r="TX239"/>
      <c r="TY239"/>
      <c r="TZ239"/>
      <c r="UA239"/>
      <c r="UB239"/>
      <c r="UC239"/>
      <c r="UD239"/>
      <c r="UE239"/>
      <c r="UF239"/>
      <c r="UG239"/>
      <c r="UH239"/>
      <c r="UI239"/>
      <c r="UJ239"/>
      <c r="UK239"/>
      <c r="UL239"/>
      <c r="UM239"/>
      <c r="UN239"/>
      <c r="UO239"/>
      <c r="UP239"/>
      <c r="UQ239"/>
      <c r="UR239"/>
      <c r="US239"/>
      <c r="UT239"/>
      <c r="UU239"/>
      <c r="UV239"/>
      <c r="UW239"/>
      <c r="UX239"/>
      <c r="UY239"/>
      <c r="UZ239"/>
      <c r="VA239"/>
      <c r="VB239"/>
      <c r="VC239"/>
      <c r="VD239"/>
      <c r="VE239"/>
      <c r="VF239"/>
      <c r="VG239"/>
      <c r="VH239"/>
      <c r="VI239"/>
      <c r="VJ239"/>
      <c r="VK239"/>
      <c r="VL239"/>
      <c r="VM239"/>
      <c r="VN239"/>
      <c r="VO239"/>
      <c r="VP239"/>
      <c r="VQ239"/>
      <c r="VR239"/>
      <c r="VS239"/>
      <c r="VT239"/>
      <c r="VU239"/>
      <c r="VV239"/>
      <c r="VW239"/>
      <c r="VX239"/>
      <c r="VY239"/>
      <c r="VZ239"/>
      <c r="WA239"/>
      <c r="WB239"/>
      <c r="WC239"/>
      <c r="WD239"/>
      <c r="WE239"/>
      <c r="WF239"/>
      <c r="WG239"/>
      <c r="WH239"/>
      <c r="WI239"/>
      <c r="WJ239"/>
      <c r="WK239"/>
      <c r="WL239"/>
      <c r="WM239"/>
      <c r="WN239"/>
      <c r="WO239"/>
      <c r="WP239"/>
      <c r="WQ239"/>
      <c r="WR239"/>
      <c r="WS239"/>
      <c r="WT239"/>
      <c r="WU239"/>
      <c r="WV239"/>
      <c r="WW239"/>
      <c r="WX239"/>
      <c r="WY239"/>
      <c r="WZ239"/>
      <c r="XA239"/>
      <c r="XB239"/>
      <c r="XC239"/>
      <c r="XD239"/>
      <c r="XE239"/>
      <c r="XF239"/>
      <c r="XG239"/>
      <c r="XH239"/>
      <c r="XI239"/>
      <c r="XJ239"/>
      <c r="XK239"/>
      <c r="XL239"/>
      <c r="XM239"/>
      <c r="XN239"/>
      <c r="XO239"/>
      <c r="XP239"/>
      <c r="XQ239"/>
      <c r="XR239"/>
      <c r="XS239"/>
      <c r="XT239"/>
      <c r="XU239"/>
      <c r="XV239"/>
      <c r="XW239"/>
      <c r="XX239"/>
      <c r="XY239"/>
      <c r="XZ239"/>
      <c r="YA239"/>
      <c r="YB239"/>
      <c r="YC239"/>
      <c r="YD239"/>
      <c r="YE239"/>
      <c r="YF239"/>
      <c r="YG239"/>
      <c r="YH239"/>
      <c r="YI239"/>
      <c r="YJ239"/>
      <c r="YK239"/>
      <c r="YL239"/>
      <c r="YM239"/>
      <c r="YN239"/>
      <c r="YO239"/>
      <c r="YP239"/>
      <c r="YQ239"/>
      <c r="YR239"/>
      <c r="YS239"/>
      <c r="YT239"/>
      <c r="YU239"/>
      <c r="YV239"/>
      <c r="YW239"/>
      <c r="YX239"/>
      <c r="YY239"/>
      <c r="YZ239"/>
      <c r="ZA239"/>
      <c r="ZB239"/>
      <c r="ZC239"/>
      <c r="ZD239"/>
      <c r="ZE239"/>
      <c r="ZF239"/>
      <c r="ZG239"/>
      <c r="ZH239"/>
      <c r="ZI239"/>
      <c r="ZJ239"/>
      <c r="ZK239"/>
      <c r="ZL239"/>
      <c r="ZM239"/>
      <c r="ZN239"/>
      <c r="ZO239"/>
      <c r="ZP239"/>
      <c r="ZQ239"/>
      <c r="ZR239"/>
      <c r="ZS239"/>
      <c r="ZT239"/>
      <c r="ZU239"/>
      <c r="ZV239"/>
      <c r="ZW239"/>
      <c r="ZX239"/>
      <c r="ZY239"/>
      <c r="ZZ239"/>
      <c r="AAA239"/>
      <c r="AAB239"/>
      <c r="AAC239"/>
      <c r="AAD239"/>
      <c r="AAE239"/>
      <c r="AAF239"/>
      <c r="AAG239"/>
      <c r="AAH239"/>
      <c r="AAI239"/>
      <c r="AAJ239"/>
      <c r="AAK239"/>
      <c r="AAL239"/>
      <c r="AAM239"/>
      <c r="AAN239"/>
      <c r="AAO239"/>
      <c r="AAP239"/>
      <c r="AAQ239"/>
      <c r="AAR239"/>
      <c r="AAS239"/>
      <c r="AAT239"/>
      <c r="AAU239"/>
      <c r="AAV239"/>
      <c r="AAW239"/>
      <c r="AAX239"/>
      <c r="AAY239"/>
      <c r="AAZ239"/>
      <c r="ABA239"/>
      <c r="ABB239"/>
      <c r="ABC239"/>
      <c r="ABD239"/>
      <c r="ABE239"/>
      <c r="ABF239"/>
      <c r="ABG239"/>
      <c r="ABH239"/>
      <c r="ABI239"/>
      <c r="ABJ239"/>
      <c r="ABK239"/>
      <c r="ABL239"/>
      <c r="ABM239"/>
      <c r="ABN239"/>
      <c r="ABO239"/>
      <c r="ABP239"/>
      <c r="ABQ239"/>
      <c r="ABR239"/>
      <c r="ABS239"/>
      <c r="ABT239"/>
      <c r="ABU239"/>
      <c r="ABV239"/>
      <c r="ABW239"/>
      <c r="ABX239"/>
      <c r="ABY239"/>
      <c r="ABZ239"/>
      <c r="ACA239"/>
      <c r="ACB239"/>
      <c r="ACC239"/>
      <c r="ACD239"/>
      <c r="ACE239"/>
      <c r="ACF239"/>
      <c r="ACG239"/>
      <c r="ACH239"/>
      <c r="ACI239"/>
      <c r="ACJ239"/>
      <c r="ACK239"/>
      <c r="ACL239"/>
      <c r="ACM239"/>
      <c r="ACN239"/>
      <c r="ACO239"/>
      <c r="ACP239"/>
      <c r="ACQ239"/>
      <c r="ACR239"/>
      <c r="ACS239"/>
      <c r="ACT239"/>
      <c r="ACU239"/>
      <c r="ACV239"/>
      <c r="ACW239"/>
      <c r="ACX239"/>
      <c r="ACY239"/>
      <c r="ACZ239"/>
      <c r="ADA239"/>
      <c r="ADB239"/>
      <c r="ADC239"/>
      <c r="ADD239"/>
      <c r="ADE239"/>
      <c r="ADF239"/>
      <c r="ADG239"/>
      <c r="ADH239"/>
      <c r="ADI239"/>
      <c r="ADJ239"/>
      <c r="ADK239"/>
      <c r="ADL239"/>
      <c r="ADM239"/>
      <c r="ADN239"/>
      <c r="ADO239"/>
      <c r="ADP239"/>
      <c r="ADQ239"/>
      <c r="ADR239"/>
      <c r="ADS239"/>
      <c r="ADT239"/>
      <c r="ADU239"/>
      <c r="ADV239"/>
      <c r="ADW239"/>
      <c r="ADX239"/>
      <c r="ADY239"/>
      <c r="ADZ239"/>
      <c r="AEA239"/>
      <c r="AEB239"/>
      <c r="AEC239"/>
      <c r="AED239"/>
      <c r="AEE239"/>
      <c r="AEF239"/>
      <c r="AEG239"/>
      <c r="AEH239"/>
      <c r="AEI239"/>
      <c r="AEJ239"/>
      <c r="AEK239"/>
      <c r="AEL239"/>
      <c r="AEM239"/>
      <c r="AEN239"/>
      <c r="AEO239"/>
      <c r="AEP239"/>
      <c r="AEQ239"/>
      <c r="AER239"/>
      <c r="AES239"/>
      <c r="AET239"/>
      <c r="AEU239"/>
      <c r="AEV239"/>
      <c r="AEW239"/>
      <c r="AEX239"/>
      <c r="AEY239"/>
      <c r="AEZ239"/>
      <c r="AFA239"/>
      <c r="AFB239"/>
      <c r="AFC239"/>
      <c r="AFD239"/>
      <c r="AFE239"/>
      <c r="AFF239"/>
      <c r="AFG239"/>
      <c r="AFH239"/>
      <c r="AFI239"/>
      <c r="AFJ239"/>
      <c r="AFK239"/>
      <c r="AFL239"/>
      <c r="AFM239"/>
      <c r="AFN239"/>
      <c r="AFO239"/>
      <c r="AFP239"/>
      <c r="AFQ239"/>
      <c r="AFR239"/>
      <c r="AFS239"/>
      <c r="AFT239"/>
      <c r="AFU239"/>
      <c r="AFV239"/>
      <c r="AFW239"/>
      <c r="AFX239"/>
      <c r="AFY239"/>
      <c r="AFZ239"/>
      <c r="AGA239"/>
      <c r="AGB239"/>
      <c r="AGC239"/>
      <c r="AGD239"/>
      <c r="AGE239"/>
      <c r="AGF239"/>
      <c r="AGG239"/>
      <c r="AGH239"/>
      <c r="AGI239"/>
      <c r="AGJ239"/>
      <c r="AGK239"/>
      <c r="AGL239"/>
      <c r="AGM239"/>
      <c r="AGN239"/>
      <c r="AGO239"/>
      <c r="AGP239"/>
      <c r="AGQ239"/>
      <c r="AGR239"/>
      <c r="AGS239"/>
      <c r="AGT239"/>
      <c r="AGU239"/>
      <c r="AGV239"/>
      <c r="AGW239"/>
      <c r="AGX239"/>
      <c r="AGY239"/>
      <c r="AGZ239"/>
      <c r="AHA239"/>
      <c r="AHB239"/>
      <c r="AHC239"/>
      <c r="AHD239"/>
      <c r="AHE239"/>
      <c r="AHF239"/>
      <c r="AHG239"/>
      <c r="AHH239"/>
      <c r="AHI239"/>
      <c r="AHJ239"/>
      <c r="AHK239"/>
      <c r="AHL239"/>
      <c r="AHM239"/>
      <c r="AHN239"/>
      <c r="AHO239"/>
      <c r="AHP239"/>
      <c r="AHQ239"/>
      <c r="AHR239"/>
      <c r="AHS239"/>
      <c r="AHT239"/>
      <c r="AHU239"/>
      <c r="AHV239"/>
      <c r="AHW239"/>
      <c r="AHX239"/>
      <c r="AHY239"/>
      <c r="AHZ239"/>
      <c r="AIA239"/>
      <c r="AIB239"/>
      <c r="AIC239"/>
      <c r="AID239"/>
      <c r="AIE239"/>
      <c r="AIF239"/>
      <c r="AIG239"/>
      <c r="AIH239"/>
      <c r="AII239"/>
      <c r="AIJ239"/>
      <c r="AIK239"/>
      <c r="AIL239"/>
      <c r="AIM239"/>
      <c r="AIN239"/>
      <c r="AIO239"/>
      <c r="AIP239"/>
      <c r="AIQ239"/>
      <c r="AIR239"/>
      <c r="AIS239"/>
      <c r="AIT239"/>
      <c r="AIU239"/>
      <c r="AIV239"/>
      <c r="AIW239"/>
      <c r="AIX239"/>
      <c r="AIY239"/>
      <c r="AIZ239"/>
      <c r="AJA239"/>
      <c r="AJB239"/>
      <c r="AJC239"/>
      <c r="AJD239"/>
      <c r="AJE239"/>
      <c r="AJF239"/>
      <c r="AJG239"/>
      <c r="AJH239"/>
      <c r="AJI239"/>
      <c r="AJJ239"/>
      <c r="AJK239"/>
      <c r="AJL239"/>
      <c r="AJM239"/>
      <c r="AJN239"/>
      <c r="AJO239"/>
      <c r="AJP239"/>
      <c r="AJQ239"/>
      <c r="AJR239"/>
      <c r="AJS239"/>
      <c r="AJT239"/>
      <c r="AJU239"/>
      <c r="AJV239"/>
      <c r="AJW239"/>
      <c r="AJX239"/>
      <c r="AJY239"/>
      <c r="AJZ239"/>
      <c r="AKA239"/>
      <c r="AKB239"/>
      <c r="AKC239"/>
      <c r="AKD239"/>
      <c r="AKE239"/>
      <c r="AKF239"/>
      <c r="AKG239"/>
      <c r="AKH239"/>
      <c r="AKI239"/>
      <c r="AKJ239"/>
      <c r="AKK239"/>
      <c r="AKL239"/>
      <c r="AKM239"/>
      <c r="AKN239"/>
      <c r="AKO239"/>
      <c r="AKP239"/>
      <c r="AKQ239"/>
      <c r="AKR239"/>
      <c r="AKS239"/>
      <c r="AKT239"/>
      <c r="AKU239"/>
      <c r="AKV239"/>
      <c r="AKW239"/>
      <c r="AKX239"/>
      <c r="AKY239"/>
      <c r="AKZ239"/>
      <c r="ALA239"/>
      <c r="ALB239"/>
      <c r="ALC239"/>
      <c r="ALD239"/>
      <c r="ALE239"/>
      <c r="ALF239"/>
      <c r="ALG239"/>
      <c r="ALH239"/>
      <c r="ALI239"/>
      <c r="ALJ239"/>
      <c r="ALK239"/>
      <c r="ALL239"/>
      <c r="ALM239"/>
      <c r="ALN239"/>
      <c r="ALO239"/>
      <c r="ALP239"/>
      <c r="ALQ239"/>
      <c r="ALR239"/>
      <c r="ALS239"/>
      <c r="ALT239"/>
      <c r="ALU239"/>
      <c r="ALV239"/>
      <c r="ALW239"/>
      <c r="ALX239"/>
      <c r="ALY239"/>
      <c r="ALZ239"/>
      <c r="AMA239"/>
      <c r="AMB239"/>
      <c r="AMC239"/>
      <c r="AMD239"/>
      <c r="AME239"/>
      <c r="AMF239"/>
      <c r="AMG239"/>
      <c r="AMH239"/>
      <c r="AMI239"/>
      <c r="AMJ239"/>
    </row>
    <row r="240" spans="1:1024" s="4" customFormat="1" ht="17" customHeight="1">
      <c r="A240" s="19" t="s">
        <v>1184</v>
      </c>
      <c r="B240" s="3">
        <f t="shared" si="5"/>
        <v>79</v>
      </c>
      <c r="C240" s="3">
        <f>SUM(0)</f>
        <v>0</v>
      </c>
      <c r="D240" s="3">
        <v>0</v>
      </c>
      <c r="E240" s="3">
        <v>0</v>
      </c>
      <c r="F240" s="4">
        <f>SUM(48.4+30.6)</f>
        <v>79</v>
      </c>
      <c r="IZ240"/>
      <c r="JA240"/>
      <c r="JB240"/>
      <c r="JC240"/>
      <c r="JD240"/>
      <c r="JE240"/>
      <c r="JF240"/>
      <c r="JG240"/>
      <c r="JH240"/>
      <c r="JI240"/>
      <c r="JJ240"/>
      <c r="JK240"/>
      <c r="JL240"/>
      <c r="JM240"/>
      <c r="JN240"/>
      <c r="JO240"/>
      <c r="JP240"/>
      <c r="JQ240"/>
      <c r="JR240"/>
      <c r="JS240"/>
      <c r="JT240"/>
      <c r="JU240"/>
      <c r="JV240"/>
      <c r="JW240"/>
      <c r="JX240"/>
      <c r="JY240"/>
      <c r="JZ240"/>
      <c r="KA240"/>
      <c r="KB240"/>
      <c r="KC240"/>
      <c r="KD240"/>
      <c r="KE240"/>
      <c r="KF240"/>
      <c r="KG240"/>
      <c r="KH240"/>
      <c r="KI240"/>
      <c r="KJ240"/>
      <c r="KK240"/>
      <c r="KL240"/>
      <c r="KM240"/>
      <c r="KN240"/>
      <c r="KO240"/>
      <c r="KP240"/>
      <c r="KQ240"/>
      <c r="KR240"/>
      <c r="KS240"/>
      <c r="KT240"/>
      <c r="KU240"/>
      <c r="KV240"/>
      <c r="KW240"/>
      <c r="KX240"/>
      <c r="KY240"/>
      <c r="KZ240"/>
      <c r="LA240"/>
      <c r="LB240"/>
      <c r="LC240"/>
      <c r="LD240"/>
      <c r="LE240"/>
      <c r="LF240"/>
      <c r="LG240"/>
      <c r="LH240"/>
      <c r="LI240"/>
      <c r="LJ240"/>
      <c r="LK240"/>
      <c r="LL240"/>
      <c r="LM240"/>
      <c r="LN240"/>
      <c r="LO240"/>
      <c r="LP240"/>
      <c r="LQ240"/>
      <c r="LR240"/>
      <c r="LS240"/>
      <c r="LT240"/>
      <c r="LU240"/>
      <c r="LV240"/>
      <c r="LW240"/>
      <c r="LX240"/>
      <c r="LY240"/>
      <c r="LZ240"/>
      <c r="MA240"/>
      <c r="MB240"/>
      <c r="MC240"/>
      <c r="MD240"/>
      <c r="ME240"/>
      <c r="MF240"/>
      <c r="MG240"/>
      <c r="MH240"/>
      <c r="MI240"/>
      <c r="MJ240"/>
      <c r="MK240"/>
      <c r="ML240"/>
      <c r="MM240"/>
      <c r="MN240"/>
      <c r="MO240"/>
      <c r="MP240"/>
      <c r="MQ240"/>
      <c r="MR240"/>
      <c r="MS240"/>
      <c r="MT240"/>
      <c r="MU240"/>
      <c r="MV240"/>
      <c r="MW240"/>
      <c r="MX240"/>
      <c r="MY240"/>
      <c r="MZ240"/>
      <c r="NA240"/>
      <c r="NB240"/>
      <c r="NC240"/>
      <c r="ND240"/>
      <c r="NE240"/>
      <c r="NF240"/>
      <c r="NG240"/>
      <c r="NH240"/>
      <c r="NI240"/>
      <c r="NJ240"/>
      <c r="NK240"/>
      <c r="NL240"/>
      <c r="NM240"/>
      <c r="NN240"/>
      <c r="NO240"/>
      <c r="NP240"/>
      <c r="NQ240"/>
      <c r="NR240"/>
      <c r="NS240"/>
      <c r="NT240"/>
      <c r="NU240"/>
      <c r="NV240"/>
      <c r="NW240"/>
      <c r="NX240"/>
      <c r="NY240"/>
      <c r="NZ240"/>
      <c r="OA240"/>
      <c r="OB240"/>
      <c r="OC240"/>
      <c r="OD240"/>
      <c r="OE240"/>
      <c r="OF240"/>
      <c r="OG240"/>
      <c r="OH240"/>
      <c r="OI240"/>
      <c r="OJ240"/>
      <c r="OK240"/>
      <c r="OL240"/>
      <c r="OM240"/>
      <c r="ON240"/>
      <c r="OO240"/>
      <c r="OP240"/>
      <c r="OQ240"/>
      <c r="OR240"/>
      <c r="OS240"/>
      <c r="OT240"/>
      <c r="OU240"/>
      <c r="OV240"/>
      <c r="OW240"/>
      <c r="OX240"/>
      <c r="OY240"/>
      <c r="OZ240"/>
      <c r="PA240"/>
      <c r="PB240"/>
      <c r="PC240"/>
      <c r="PD240"/>
      <c r="PE240"/>
      <c r="PF240"/>
      <c r="PG240"/>
      <c r="PH240"/>
      <c r="PI240"/>
      <c r="PJ240"/>
      <c r="PK240"/>
      <c r="PL240"/>
      <c r="PM240"/>
      <c r="PN240"/>
      <c r="PO240"/>
      <c r="PP240"/>
      <c r="PQ240"/>
      <c r="PR240"/>
      <c r="PS240"/>
      <c r="PT240"/>
      <c r="PU240"/>
      <c r="PV240"/>
      <c r="PW240"/>
      <c r="PX240"/>
      <c r="PY240"/>
      <c r="PZ240"/>
      <c r="QA240"/>
      <c r="QB240"/>
      <c r="QC240"/>
      <c r="QD240"/>
      <c r="QE240"/>
      <c r="QF240"/>
      <c r="QG240"/>
      <c r="QH240"/>
      <c r="QI240"/>
      <c r="QJ240"/>
      <c r="QK240"/>
      <c r="QL240"/>
      <c r="QM240"/>
      <c r="QN240"/>
      <c r="QO240"/>
      <c r="QP240"/>
      <c r="QQ240"/>
      <c r="QR240"/>
      <c r="QS240"/>
      <c r="QT240"/>
      <c r="QU240"/>
      <c r="QV240"/>
      <c r="QW240"/>
      <c r="QX240"/>
      <c r="QY240"/>
      <c r="QZ240"/>
      <c r="RA240"/>
      <c r="RB240"/>
      <c r="RC240"/>
      <c r="RD240"/>
      <c r="RE240"/>
      <c r="RF240"/>
      <c r="RG240"/>
      <c r="RH240"/>
      <c r="RI240"/>
      <c r="RJ240"/>
      <c r="RK240"/>
      <c r="RL240"/>
      <c r="RM240"/>
      <c r="RN240"/>
      <c r="RO240"/>
      <c r="RP240"/>
      <c r="RQ240"/>
      <c r="RR240"/>
      <c r="RS240"/>
      <c r="RT240"/>
      <c r="RU240"/>
      <c r="RV240"/>
      <c r="RW240"/>
      <c r="RX240"/>
      <c r="RY240"/>
      <c r="RZ240"/>
      <c r="SA240"/>
      <c r="SB240"/>
      <c r="SC240"/>
      <c r="SD240"/>
      <c r="SE240"/>
      <c r="SF240"/>
      <c r="SG240"/>
      <c r="SH240"/>
      <c r="SI240"/>
      <c r="SJ240"/>
      <c r="SK240"/>
      <c r="SL240"/>
      <c r="SM240"/>
      <c r="SN240"/>
      <c r="SO240"/>
      <c r="SP240"/>
      <c r="SQ240"/>
      <c r="SR240"/>
      <c r="SS240"/>
      <c r="ST240"/>
      <c r="SU240"/>
      <c r="SV240"/>
      <c r="SW240"/>
      <c r="SX240"/>
      <c r="SY240"/>
      <c r="SZ240"/>
      <c r="TA240"/>
      <c r="TB240"/>
      <c r="TC240"/>
      <c r="TD240"/>
      <c r="TE240"/>
      <c r="TF240"/>
      <c r="TG240"/>
      <c r="TH240"/>
      <c r="TI240"/>
      <c r="TJ240"/>
      <c r="TK240"/>
      <c r="TL240"/>
      <c r="TM240"/>
      <c r="TN240"/>
      <c r="TO240"/>
      <c r="TP240"/>
      <c r="TQ240"/>
      <c r="TR240"/>
      <c r="TS240"/>
      <c r="TT240"/>
      <c r="TU240"/>
      <c r="TV240"/>
      <c r="TW240"/>
      <c r="TX240"/>
      <c r="TY240"/>
      <c r="TZ240"/>
      <c r="UA240"/>
      <c r="UB240"/>
      <c r="UC240"/>
      <c r="UD240"/>
      <c r="UE240"/>
      <c r="UF240"/>
      <c r="UG240"/>
      <c r="UH240"/>
      <c r="UI240"/>
      <c r="UJ240"/>
      <c r="UK240"/>
      <c r="UL240"/>
      <c r="UM240"/>
      <c r="UN240"/>
      <c r="UO240"/>
      <c r="UP240"/>
      <c r="UQ240"/>
      <c r="UR240"/>
      <c r="US240"/>
      <c r="UT240"/>
      <c r="UU240"/>
      <c r="UV240"/>
      <c r="UW240"/>
      <c r="UX240"/>
      <c r="UY240"/>
      <c r="UZ240"/>
      <c r="VA240"/>
      <c r="VB240"/>
      <c r="VC240"/>
      <c r="VD240"/>
      <c r="VE240"/>
      <c r="VF240"/>
      <c r="VG240"/>
      <c r="VH240"/>
      <c r="VI240"/>
      <c r="VJ240"/>
      <c r="VK240"/>
      <c r="VL240"/>
      <c r="VM240"/>
      <c r="VN240"/>
      <c r="VO240"/>
      <c r="VP240"/>
      <c r="VQ240"/>
      <c r="VR240"/>
      <c r="VS240"/>
      <c r="VT240"/>
      <c r="VU240"/>
      <c r="VV240"/>
      <c r="VW240"/>
      <c r="VX240"/>
      <c r="VY240"/>
      <c r="VZ240"/>
      <c r="WA240"/>
      <c r="WB240"/>
      <c r="WC240"/>
      <c r="WD240"/>
      <c r="WE240"/>
      <c r="WF240"/>
      <c r="WG240"/>
      <c r="WH240"/>
      <c r="WI240"/>
      <c r="WJ240"/>
      <c r="WK240"/>
      <c r="WL240"/>
      <c r="WM240"/>
      <c r="WN240"/>
      <c r="WO240"/>
      <c r="WP240"/>
      <c r="WQ240"/>
      <c r="WR240"/>
      <c r="WS240"/>
      <c r="WT240"/>
      <c r="WU240"/>
      <c r="WV240"/>
      <c r="WW240"/>
      <c r="WX240"/>
      <c r="WY240"/>
      <c r="WZ240"/>
      <c r="XA240"/>
      <c r="XB240"/>
      <c r="XC240"/>
      <c r="XD240"/>
      <c r="XE240"/>
      <c r="XF240"/>
      <c r="XG240"/>
      <c r="XH240"/>
      <c r="XI240"/>
      <c r="XJ240"/>
      <c r="XK240"/>
      <c r="XL240"/>
      <c r="XM240"/>
      <c r="XN240"/>
      <c r="XO240"/>
      <c r="XP240"/>
      <c r="XQ240"/>
      <c r="XR240"/>
      <c r="XS240"/>
      <c r="XT240"/>
      <c r="XU240"/>
      <c r="XV240"/>
      <c r="XW240"/>
      <c r="XX240"/>
      <c r="XY240"/>
      <c r="XZ240"/>
      <c r="YA240"/>
      <c r="YB240"/>
      <c r="YC240"/>
      <c r="YD240"/>
      <c r="YE240"/>
      <c r="YF240"/>
      <c r="YG240"/>
      <c r="YH240"/>
      <c r="YI240"/>
      <c r="YJ240"/>
      <c r="YK240"/>
      <c r="YL240"/>
      <c r="YM240"/>
      <c r="YN240"/>
      <c r="YO240"/>
      <c r="YP240"/>
      <c r="YQ240"/>
      <c r="YR240"/>
      <c r="YS240"/>
      <c r="YT240"/>
      <c r="YU240"/>
      <c r="YV240"/>
      <c r="YW240"/>
      <c r="YX240"/>
      <c r="YY240"/>
      <c r="YZ240"/>
      <c r="ZA240"/>
      <c r="ZB240"/>
      <c r="ZC240"/>
      <c r="ZD240"/>
      <c r="ZE240"/>
      <c r="ZF240"/>
      <c r="ZG240"/>
      <c r="ZH240"/>
      <c r="ZI240"/>
      <c r="ZJ240"/>
      <c r="ZK240"/>
      <c r="ZL240"/>
      <c r="ZM240"/>
      <c r="ZN240"/>
      <c r="ZO240"/>
      <c r="ZP240"/>
      <c r="ZQ240"/>
      <c r="ZR240"/>
      <c r="ZS240"/>
      <c r="ZT240"/>
      <c r="ZU240"/>
      <c r="ZV240"/>
      <c r="ZW240"/>
      <c r="ZX240"/>
      <c r="ZY240"/>
      <c r="ZZ240"/>
      <c r="AAA240"/>
      <c r="AAB240"/>
      <c r="AAC240"/>
      <c r="AAD240"/>
      <c r="AAE240"/>
      <c r="AAF240"/>
      <c r="AAG240"/>
      <c r="AAH240"/>
      <c r="AAI240"/>
      <c r="AAJ240"/>
      <c r="AAK240"/>
      <c r="AAL240"/>
      <c r="AAM240"/>
      <c r="AAN240"/>
      <c r="AAO240"/>
      <c r="AAP240"/>
      <c r="AAQ240"/>
      <c r="AAR240"/>
      <c r="AAS240"/>
      <c r="AAT240"/>
      <c r="AAU240"/>
      <c r="AAV240"/>
      <c r="AAW240"/>
      <c r="AAX240"/>
      <c r="AAY240"/>
      <c r="AAZ240"/>
      <c r="ABA240"/>
      <c r="ABB240"/>
      <c r="ABC240"/>
      <c r="ABD240"/>
      <c r="ABE240"/>
      <c r="ABF240"/>
      <c r="ABG240"/>
      <c r="ABH240"/>
      <c r="ABI240"/>
      <c r="ABJ240"/>
      <c r="ABK240"/>
      <c r="ABL240"/>
      <c r="ABM240"/>
      <c r="ABN240"/>
      <c r="ABO240"/>
      <c r="ABP240"/>
      <c r="ABQ240"/>
      <c r="ABR240"/>
      <c r="ABS240"/>
      <c r="ABT240"/>
      <c r="ABU240"/>
      <c r="ABV240"/>
      <c r="ABW240"/>
      <c r="ABX240"/>
      <c r="ABY240"/>
      <c r="ABZ240"/>
      <c r="ACA240"/>
      <c r="ACB240"/>
      <c r="ACC240"/>
      <c r="ACD240"/>
      <c r="ACE240"/>
      <c r="ACF240"/>
      <c r="ACG240"/>
      <c r="ACH240"/>
      <c r="ACI240"/>
      <c r="ACJ240"/>
      <c r="ACK240"/>
      <c r="ACL240"/>
      <c r="ACM240"/>
      <c r="ACN240"/>
      <c r="ACO240"/>
      <c r="ACP240"/>
      <c r="ACQ240"/>
      <c r="ACR240"/>
      <c r="ACS240"/>
      <c r="ACT240"/>
      <c r="ACU240"/>
      <c r="ACV240"/>
      <c r="ACW240"/>
      <c r="ACX240"/>
      <c r="ACY240"/>
      <c r="ACZ240"/>
      <c r="ADA240"/>
      <c r="ADB240"/>
      <c r="ADC240"/>
      <c r="ADD240"/>
      <c r="ADE240"/>
      <c r="ADF240"/>
      <c r="ADG240"/>
      <c r="ADH240"/>
      <c r="ADI240"/>
      <c r="ADJ240"/>
      <c r="ADK240"/>
      <c r="ADL240"/>
      <c r="ADM240"/>
      <c r="ADN240"/>
      <c r="ADO240"/>
      <c r="ADP240"/>
      <c r="ADQ240"/>
      <c r="ADR240"/>
      <c r="ADS240"/>
      <c r="ADT240"/>
      <c r="ADU240"/>
      <c r="ADV240"/>
      <c r="ADW240"/>
      <c r="ADX240"/>
      <c r="ADY240"/>
      <c r="ADZ240"/>
      <c r="AEA240"/>
      <c r="AEB240"/>
      <c r="AEC240"/>
      <c r="AED240"/>
      <c r="AEE240"/>
      <c r="AEF240"/>
      <c r="AEG240"/>
      <c r="AEH240"/>
      <c r="AEI240"/>
      <c r="AEJ240"/>
      <c r="AEK240"/>
      <c r="AEL240"/>
      <c r="AEM240"/>
      <c r="AEN240"/>
      <c r="AEO240"/>
      <c r="AEP240"/>
      <c r="AEQ240"/>
      <c r="AER240"/>
      <c r="AES240"/>
      <c r="AET240"/>
      <c r="AEU240"/>
      <c r="AEV240"/>
      <c r="AEW240"/>
      <c r="AEX240"/>
      <c r="AEY240"/>
      <c r="AEZ240"/>
      <c r="AFA240"/>
      <c r="AFB240"/>
      <c r="AFC240"/>
      <c r="AFD240"/>
      <c r="AFE240"/>
      <c r="AFF240"/>
      <c r="AFG240"/>
      <c r="AFH240"/>
      <c r="AFI240"/>
      <c r="AFJ240"/>
      <c r="AFK240"/>
      <c r="AFL240"/>
      <c r="AFM240"/>
      <c r="AFN240"/>
      <c r="AFO240"/>
      <c r="AFP240"/>
      <c r="AFQ240"/>
      <c r="AFR240"/>
      <c r="AFS240"/>
      <c r="AFT240"/>
      <c r="AFU240"/>
      <c r="AFV240"/>
      <c r="AFW240"/>
      <c r="AFX240"/>
      <c r="AFY240"/>
      <c r="AFZ240"/>
      <c r="AGA240"/>
      <c r="AGB240"/>
      <c r="AGC240"/>
      <c r="AGD240"/>
      <c r="AGE240"/>
      <c r="AGF240"/>
      <c r="AGG240"/>
      <c r="AGH240"/>
      <c r="AGI240"/>
      <c r="AGJ240"/>
      <c r="AGK240"/>
      <c r="AGL240"/>
      <c r="AGM240"/>
      <c r="AGN240"/>
      <c r="AGO240"/>
      <c r="AGP240"/>
      <c r="AGQ240"/>
      <c r="AGR240"/>
      <c r="AGS240"/>
      <c r="AGT240"/>
      <c r="AGU240"/>
      <c r="AGV240"/>
      <c r="AGW240"/>
      <c r="AGX240"/>
      <c r="AGY240"/>
      <c r="AGZ240"/>
      <c r="AHA240"/>
      <c r="AHB240"/>
      <c r="AHC240"/>
      <c r="AHD240"/>
      <c r="AHE240"/>
      <c r="AHF240"/>
      <c r="AHG240"/>
      <c r="AHH240"/>
      <c r="AHI240"/>
      <c r="AHJ240"/>
      <c r="AHK240"/>
      <c r="AHL240"/>
      <c r="AHM240"/>
      <c r="AHN240"/>
      <c r="AHO240"/>
      <c r="AHP240"/>
      <c r="AHQ240"/>
      <c r="AHR240"/>
      <c r="AHS240"/>
      <c r="AHT240"/>
      <c r="AHU240"/>
      <c r="AHV240"/>
      <c r="AHW240"/>
      <c r="AHX240"/>
      <c r="AHY240"/>
      <c r="AHZ240"/>
      <c r="AIA240"/>
      <c r="AIB240"/>
      <c r="AIC240"/>
      <c r="AID240"/>
      <c r="AIE240"/>
      <c r="AIF240"/>
      <c r="AIG240"/>
      <c r="AIH240"/>
      <c r="AII240"/>
      <c r="AIJ240"/>
      <c r="AIK240"/>
      <c r="AIL240"/>
      <c r="AIM240"/>
      <c r="AIN240"/>
      <c r="AIO240"/>
      <c r="AIP240"/>
      <c r="AIQ240"/>
      <c r="AIR240"/>
      <c r="AIS240"/>
      <c r="AIT240"/>
      <c r="AIU240"/>
      <c r="AIV240"/>
      <c r="AIW240"/>
      <c r="AIX240"/>
      <c r="AIY240"/>
      <c r="AIZ240"/>
      <c r="AJA240"/>
      <c r="AJB240"/>
      <c r="AJC240"/>
      <c r="AJD240"/>
      <c r="AJE240"/>
      <c r="AJF240"/>
      <c r="AJG240"/>
      <c r="AJH240"/>
      <c r="AJI240"/>
      <c r="AJJ240"/>
      <c r="AJK240"/>
      <c r="AJL240"/>
      <c r="AJM240"/>
      <c r="AJN240"/>
      <c r="AJO240"/>
      <c r="AJP240"/>
      <c r="AJQ240"/>
      <c r="AJR240"/>
      <c r="AJS240"/>
      <c r="AJT240"/>
      <c r="AJU240"/>
      <c r="AJV240"/>
      <c r="AJW240"/>
      <c r="AJX240"/>
      <c r="AJY240"/>
      <c r="AJZ240"/>
      <c r="AKA240"/>
      <c r="AKB240"/>
      <c r="AKC240"/>
      <c r="AKD240"/>
      <c r="AKE240"/>
      <c r="AKF240"/>
      <c r="AKG240"/>
      <c r="AKH240"/>
      <c r="AKI240"/>
      <c r="AKJ240"/>
      <c r="AKK240"/>
      <c r="AKL240"/>
      <c r="AKM240"/>
      <c r="AKN240"/>
      <c r="AKO240"/>
      <c r="AKP240"/>
      <c r="AKQ240"/>
      <c r="AKR240"/>
      <c r="AKS240"/>
      <c r="AKT240"/>
      <c r="AKU240"/>
      <c r="AKV240"/>
      <c r="AKW240"/>
      <c r="AKX240"/>
      <c r="AKY240"/>
      <c r="AKZ240"/>
      <c r="ALA240"/>
      <c r="ALB240"/>
      <c r="ALC240"/>
      <c r="ALD240"/>
      <c r="ALE240"/>
      <c r="ALF240"/>
      <c r="ALG240"/>
      <c r="ALH240"/>
      <c r="ALI240"/>
      <c r="ALJ240"/>
      <c r="ALK240"/>
      <c r="ALL240"/>
      <c r="ALM240"/>
      <c r="ALN240"/>
      <c r="ALO240"/>
      <c r="ALP240"/>
      <c r="ALQ240"/>
      <c r="ALR240"/>
      <c r="ALS240"/>
      <c r="ALT240"/>
      <c r="ALU240"/>
      <c r="ALV240"/>
      <c r="ALW240"/>
      <c r="ALX240"/>
      <c r="ALY240"/>
      <c r="ALZ240"/>
      <c r="AMA240"/>
      <c r="AMB240"/>
      <c r="AMC240"/>
      <c r="AMD240"/>
      <c r="AME240"/>
      <c r="AMF240"/>
      <c r="AMG240"/>
      <c r="AMH240"/>
      <c r="AMI240"/>
      <c r="AMJ240"/>
    </row>
    <row r="241" spans="1:1024" s="4" customFormat="1" ht="17" customHeight="1">
      <c r="A241" s="21" t="s">
        <v>1340</v>
      </c>
      <c r="B241" s="3">
        <f t="shared" si="5"/>
        <v>77.599999999999994</v>
      </c>
      <c r="C241" s="3">
        <f>SUM(31.6+46)</f>
        <v>77.599999999999994</v>
      </c>
      <c r="D241" s="3"/>
      <c r="E241" s="3">
        <v>0</v>
      </c>
      <c r="G241" s="3"/>
      <c r="IZ241"/>
      <c r="JA241"/>
      <c r="JB241"/>
      <c r="JC241"/>
      <c r="JD241"/>
      <c r="JE241"/>
      <c r="JF241"/>
      <c r="JG241"/>
      <c r="JH241"/>
      <c r="JI241"/>
      <c r="JJ241"/>
      <c r="JK241"/>
      <c r="JL241"/>
      <c r="JM241"/>
      <c r="JN241"/>
      <c r="JO241"/>
      <c r="JP241"/>
      <c r="JQ241"/>
      <c r="JR241"/>
      <c r="JS241"/>
      <c r="JT241"/>
      <c r="JU241"/>
      <c r="JV241"/>
      <c r="JW241"/>
      <c r="JX241"/>
      <c r="JY241"/>
      <c r="JZ241"/>
      <c r="KA241"/>
      <c r="KB241"/>
      <c r="KC241"/>
      <c r="KD241"/>
      <c r="KE241"/>
      <c r="KF241"/>
      <c r="KG241"/>
      <c r="KH241"/>
      <c r="KI241"/>
      <c r="KJ241"/>
      <c r="KK241"/>
      <c r="KL241"/>
      <c r="KM241"/>
      <c r="KN241"/>
      <c r="KO241"/>
      <c r="KP241"/>
      <c r="KQ241"/>
      <c r="KR241"/>
      <c r="KS241"/>
      <c r="KT241"/>
      <c r="KU241"/>
      <c r="KV241"/>
      <c r="KW241"/>
      <c r="KX241"/>
      <c r="KY241"/>
      <c r="KZ241"/>
      <c r="LA241"/>
      <c r="LB241"/>
      <c r="LC241"/>
      <c r="LD241"/>
      <c r="LE241"/>
      <c r="LF241"/>
      <c r="LG241"/>
      <c r="LH241"/>
      <c r="LI241"/>
      <c r="LJ241"/>
      <c r="LK241"/>
      <c r="LL241"/>
      <c r="LM241"/>
      <c r="LN241"/>
      <c r="LO241"/>
      <c r="LP241"/>
      <c r="LQ241"/>
      <c r="LR241"/>
      <c r="LS241"/>
      <c r="LT241"/>
      <c r="LU241"/>
      <c r="LV241"/>
      <c r="LW241"/>
      <c r="LX241"/>
      <c r="LY241"/>
      <c r="LZ241"/>
      <c r="MA241"/>
      <c r="MB241"/>
      <c r="MC241"/>
      <c r="MD241"/>
      <c r="ME241"/>
      <c r="MF241"/>
      <c r="MG241"/>
      <c r="MH241"/>
      <c r="MI241"/>
      <c r="MJ241"/>
      <c r="MK241"/>
      <c r="ML241"/>
      <c r="MM241"/>
      <c r="MN241"/>
      <c r="MO241"/>
      <c r="MP241"/>
      <c r="MQ241"/>
      <c r="MR241"/>
      <c r="MS241"/>
      <c r="MT241"/>
      <c r="MU241"/>
      <c r="MV241"/>
      <c r="MW241"/>
      <c r="MX241"/>
      <c r="MY241"/>
      <c r="MZ241"/>
      <c r="NA241"/>
      <c r="NB241"/>
      <c r="NC241"/>
      <c r="ND241"/>
      <c r="NE241"/>
      <c r="NF241"/>
      <c r="NG241"/>
      <c r="NH241"/>
      <c r="NI241"/>
      <c r="NJ241"/>
      <c r="NK241"/>
      <c r="NL241"/>
      <c r="NM241"/>
      <c r="NN241"/>
      <c r="NO241"/>
      <c r="NP241"/>
      <c r="NQ241"/>
      <c r="NR241"/>
      <c r="NS241"/>
      <c r="NT241"/>
      <c r="NU241"/>
      <c r="NV241"/>
      <c r="NW241"/>
      <c r="NX241"/>
      <c r="NY241"/>
      <c r="NZ241"/>
      <c r="OA241"/>
      <c r="OB241"/>
      <c r="OC241"/>
      <c r="OD241"/>
      <c r="OE241"/>
      <c r="OF241"/>
      <c r="OG241"/>
      <c r="OH241"/>
      <c r="OI241"/>
      <c r="OJ241"/>
      <c r="OK241"/>
      <c r="OL241"/>
      <c r="OM241"/>
      <c r="ON241"/>
      <c r="OO241"/>
      <c r="OP241"/>
      <c r="OQ241"/>
      <c r="OR241"/>
      <c r="OS241"/>
      <c r="OT241"/>
      <c r="OU241"/>
      <c r="OV241"/>
      <c r="OW241"/>
      <c r="OX241"/>
      <c r="OY241"/>
      <c r="OZ241"/>
      <c r="PA241"/>
      <c r="PB241"/>
      <c r="PC241"/>
      <c r="PD241"/>
      <c r="PE241"/>
      <c r="PF241"/>
      <c r="PG241"/>
      <c r="PH241"/>
      <c r="PI241"/>
      <c r="PJ241"/>
      <c r="PK241"/>
      <c r="PL241"/>
      <c r="PM241"/>
      <c r="PN241"/>
      <c r="PO241"/>
      <c r="PP241"/>
      <c r="PQ241"/>
      <c r="PR241"/>
      <c r="PS241"/>
      <c r="PT241"/>
      <c r="PU241"/>
      <c r="PV241"/>
      <c r="PW241"/>
      <c r="PX241"/>
      <c r="PY241"/>
      <c r="PZ241"/>
      <c r="QA241"/>
      <c r="QB241"/>
      <c r="QC241"/>
      <c r="QD241"/>
      <c r="QE241"/>
      <c r="QF241"/>
      <c r="QG241"/>
      <c r="QH241"/>
      <c r="QI241"/>
      <c r="QJ241"/>
      <c r="QK241"/>
      <c r="QL241"/>
      <c r="QM241"/>
      <c r="QN241"/>
      <c r="QO241"/>
      <c r="QP241"/>
      <c r="QQ241"/>
      <c r="QR241"/>
      <c r="QS241"/>
      <c r="QT241"/>
      <c r="QU241"/>
      <c r="QV241"/>
      <c r="QW241"/>
      <c r="QX241"/>
      <c r="QY241"/>
      <c r="QZ241"/>
      <c r="RA241"/>
      <c r="RB241"/>
      <c r="RC241"/>
      <c r="RD241"/>
      <c r="RE241"/>
      <c r="RF241"/>
      <c r="RG241"/>
      <c r="RH241"/>
      <c r="RI241"/>
      <c r="RJ241"/>
      <c r="RK241"/>
      <c r="RL241"/>
      <c r="RM241"/>
      <c r="RN241"/>
      <c r="RO241"/>
      <c r="RP241"/>
      <c r="RQ241"/>
      <c r="RR241"/>
      <c r="RS241"/>
      <c r="RT241"/>
      <c r="RU241"/>
      <c r="RV241"/>
      <c r="RW241"/>
      <c r="RX241"/>
      <c r="RY241"/>
      <c r="RZ241"/>
      <c r="SA241"/>
      <c r="SB241"/>
      <c r="SC241"/>
      <c r="SD241"/>
      <c r="SE241"/>
      <c r="SF241"/>
      <c r="SG241"/>
      <c r="SH241"/>
      <c r="SI241"/>
      <c r="SJ241"/>
      <c r="SK241"/>
      <c r="SL241"/>
      <c r="SM241"/>
      <c r="SN241"/>
      <c r="SO241"/>
      <c r="SP241"/>
      <c r="SQ241"/>
      <c r="SR241"/>
      <c r="SS241"/>
      <c r="ST241"/>
      <c r="SU241"/>
      <c r="SV241"/>
      <c r="SW241"/>
      <c r="SX241"/>
      <c r="SY241"/>
      <c r="SZ241"/>
      <c r="TA241"/>
      <c r="TB241"/>
      <c r="TC241"/>
      <c r="TD241"/>
      <c r="TE241"/>
      <c r="TF241"/>
      <c r="TG241"/>
      <c r="TH241"/>
      <c r="TI241"/>
      <c r="TJ241"/>
      <c r="TK241"/>
      <c r="TL241"/>
      <c r="TM241"/>
      <c r="TN241"/>
      <c r="TO241"/>
      <c r="TP241"/>
      <c r="TQ241"/>
      <c r="TR241"/>
      <c r="TS241"/>
      <c r="TT241"/>
      <c r="TU241"/>
      <c r="TV241"/>
      <c r="TW241"/>
      <c r="TX241"/>
      <c r="TY241"/>
      <c r="TZ241"/>
      <c r="UA241"/>
      <c r="UB241"/>
      <c r="UC241"/>
      <c r="UD241"/>
      <c r="UE241"/>
      <c r="UF241"/>
      <c r="UG241"/>
      <c r="UH241"/>
      <c r="UI241"/>
      <c r="UJ241"/>
      <c r="UK241"/>
      <c r="UL241"/>
      <c r="UM241"/>
      <c r="UN241"/>
      <c r="UO241"/>
      <c r="UP241"/>
      <c r="UQ241"/>
      <c r="UR241"/>
      <c r="US241"/>
      <c r="UT241"/>
      <c r="UU241"/>
      <c r="UV241"/>
      <c r="UW241"/>
      <c r="UX241"/>
      <c r="UY241"/>
      <c r="UZ241"/>
      <c r="VA241"/>
      <c r="VB241"/>
      <c r="VC241"/>
      <c r="VD241"/>
      <c r="VE241"/>
      <c r="VF241"/>
      <c r="VG241"/>
      <c r="VH241"/>
      <c r="VI241"/>
      <c r="VJ241"/>
      <c r="VK241"/>
      <c r="VL241"/>
      <c r="VM241"/>
      <c r="VN241"/>
      <c r="VO241"/>
      <c r="VP241"/>
      <c r="VQ241"/>
      <c r="VR241"/>
      <c r="VS241"/>
      <c r="VT241"/>
      <c r="VU241"/>
      <c r="VV241"/>
      <c r="VW241"/>
      <c r="VX241"/>
      <c r="VY241"/>
      <c r="VZ241"/>
      <c r="WA241"/>
      <c r="WB241"/>
      <c r="WC241"/>
      <c r="WD241"/>
      <c r="WE241"/>
      <c r="WF241"/>
      <c r="WG241"/>
      <c r="WH241"/>
      <c r="WI241"/>
      <c r="WJ241"/>
      <c r="WK241"/>
      <c r="WL241"/>
      <c r="WM241"/>
      <c r="WN241"/>
      <c r="WO241"/>
      <c r="WP241"/>
      <c r="WQ241"/>
      <c r="WR241"/>
      <c r="WS241"/>
      <c r="WT241"/>
      <c r="WU241"/>
      <c r="WV241"/>
      <c r="WW241"/>
      <c r="WX241"/>
      <c r="WY241"/>
      <c r="WZ241"/>
      <c r="XA241"/>
      <c r="XB241"/>
      <c r="XC241"/>
      <c r="XD241"/>
      <c r="XE241"/>
      <c r="XF241"/>
      <c r="XG241"/>
      <c r="XH241"/>
      <c r="XI241"/>
      <c r="XJ241"/>
      <c r="XK241"/>
      <c r="XL241"/>
      <c r="XM241"/>
      <c r="XN241"/>
      <c r="XO241"/>
      <c r="XP241"/>
      <c r="XQ241"/>
      <c r="XR241"/>
      <c r="XS241"/>
      <c r="XT241"/>
      <c r="XU241"/>
      <c r="XV241"/>
      <c r="XW241"/>
      <c r="XX241"/>
      <c r="XY241"/>
      <c r="XZ241"/>
      <c r="YA241"/>
      <c r="YB241"/>
      <c r="YC241"/>
      <c r="YD241"/>
      <c r="YE241"/>
      <c r="YF241"/>
      <c r="YG241"/>
      <c r="YH241"/>
      <c r="YI241"/>
      <c r="YJ241"/>
      <c r="YK241"/>
      <c r="YL241"/>
      <c r="YM241"/>
      <c r="YN241"/>
      <c r="YO241"/>
      <c r="YP241"/>
      <c r="YQ241"/>
      <c r="YR241"/>
      <c r="YS241"/>
      <c r="YT241"/>
      <c r="YU241"/>
      <c r="YV241"/>
      <c r="YW241"/>
      <c r="YX241"/>
      <c r="YY241"/>
      <c r="YZ241"/>
      <c r="ZA241"/>
      <c r="ZB241"/>
      <c r="ZC241"/>
      <c r="ZD241"/>
      <c r="ZE241"/>
      <c r="ZF241"/>
      <c r="ZG241"/>
      <c r="ZH241"/>
      <c r="ZI241"/>
      <c r="ZJ241"/>
      <c r="ZK241"/>
      <c r="ZL241"/>
      <c r="ZM241"/>
      <c r="ZN241"/>
      <c r="ZO241"/>
      <c r="ZP241"/>
      <c r="ZQ241"/>
      <c r="ZR241"/>
      <c r="ZS241"/>
      <c r="ZT241"/>
      <c r="ZU241"/>
      <c r="ZV241"/>
      <c r="ZW241"/>
      <c r="ZX241"/>
      <c r="ZY241"/>
      <c r="ZZ241"/>
      <c r="AAA241"/>
      <c r="AAB241"/>
      <c r="AAC241"/>
      <c r="AAD241"/>
      <c r="AAE241"/>
      <c r="AAF241"/>
      <c r="AAG241"/>
      <c r="AAH241"/>
      <c r="AAI241"/>
      <c r="AAJ241"/>
      <c r="AAK241"/>
      <c r="AAL241"/>
      <c r="AAM241"/>
      <c r="AAN241"/>
      <c r="AAO241"/>
      <c r="AAP241"/>
      <c r="AAQ241"/>
      <c r="AAR241"/>
      <c r="AAS241"/>
      <c r="AAT241"/>
      <c r="AAU241"/>
      <c r="AAV241"/>
      <c r="AAW241"/>
      <c r="AAX241"/>
      <c r="AAY241"/>
      <c r="AAZ241"/>
      <c r="ABA241"/>
      <c r="ABB241"/>
      <c r="ABC241"/>
      <c r="ABD241"/>
      <c r="ABE241"/>
      <c r="ABF241"/>
      <c r="ABG241"/>
      <c r="ABH241"/>
      <c r="ABI241"/>
      <c r="ABJ241"/>
      <c r="ABK241"/>
      <c r="ABL241"/>
      <c r="ABM241"/>
      <c r="ABN241"/>
      <c r="ABO241"/>
      <c r="ABP241"/>
      <c r="ABQ241"/>
      <c r="ABR241"/>
      <c r="ABS241"/>
      <c r="ABT241"/>
      <c r="ABU241"/>
      <c r="ABV241"/>
      <c r="ABW241"/>
      <c r="ABX241"/>
      <c r="ABY241"/>
      <c r="ABZ241"/>
      <c r="ACA241"/>
      <c r="ACB241"/>
      <c r="ACC241"/>
      <c r="ACD241"/>
      <c r="ACE241"/>
      <c r="ACF241"/>
      <c r="ACG241"/>
      <c r="ACH241"/>
      <c r="ACI241"/>
      <c r="ACJ241"/>
      <c r="ACK241"/>
      <c r="ACL241"/>
      <c r="ACM241"/>
      <c r="ACN241"/>
      <c r="ACO241"/>
      <c r="ACP241"/>
      <c r="ACQ241"/>
      <c r="ACR241"/>
      <c r="ACS241"/>
      <c r="ACT241"/>
      <c r="ACU241"/>
      <c r="ACV241"/>
      <c r="ACW241"/>
      <c r="ACX241"/>
      <c r="ACY241"/>
      <c r="ACZ241"/>
      <c r="ADA241"/>
      <c r="ADB241"/>
      <c r="ADC241"/>
      <c r="ADD241"/>
      <c r="ADE241"/>
      <c r="ADF241"/>
      <c r="ADG241"/>
      <c r="ADH241"/>
      <c r="ADI241"/>
      <c r="ADJ241"/>
      <c r="ADK241"/>
      <c r="ADL241"/>
      <c r="ADM241"/>
      <c r="ADN241"/>
      <c r="ADO241"/>
      <c r="ADP241"/>
      <c r="ADQ241"/>
      <c r="ADR241"/>
      <c r="ADS241"/>
      <c r="ADT241"/>
      <c r="ADU241"/>
      <c r="ADV241"/>
      <c r="ADW241"/>
      <c r="ADX241"/>
      <c r="ADY241"/>
      <c r="ADZ241"/>
      <c r="AEA241"/>
      <c r="AEB241"/>
      <c r="AEC241"/>
      <c r="AED241"/>
      <c r="AEE241"/>
      <c r="AEF241"/>
      <c r="AEG241"/>
      <c r="AEH241"/>
      <c r="AEI241"/>
      <c r="AEJ241"/>
      <c r="AEK241"/>
      <c r="AEL241"/>
      <c r="AEM241"/>
      <c r="AEN241"/>
      <c r="AEO241"/>
      <c r="AEP241"/>
      <c r="AEQ241"/>
      <c r="AER241"/>
      <c r="AES241"/>
      <c r="AET241"/>
      <c r="AEU241"/>
      <c r="AEV241"/>
      <c r="AEW241"/>
      <c r="AEX241"/>
      <c r="AEY241"/>
      <c r="AEZ241"/>
      <c r="AFA241"/>
      <c r="AFB241"/>
      <c r="AFC241"/>
      <c r="AFD241"/>
      <c r="AFE241"/>
      <c r="AFF241"/>
      <c r="AFG241"/>
      <c r="AFH241"/>
      <c r="AFI241"/>
      <c r="AFJ241"/>
      <c r="AFK241"/>
      <c r="AFL241"/>
      <c r="AFM241"/>
      <c r="AFN241"/>
      <c r="AFO241"/>
      <c r="AFP241"/>
      <c r="AFQ241"/>
      <c r="AFR241"/>
      <c r="AFS241"/>
      <c r="AFT241"/>
      <c r="AFU241"/>
      <c r="AFV241"/>
      <c r="AFW241"/>
      <c r="AFX241"/>
      <c r="AFY241"/>
      <c r="AFZ241"/>
      <c r="AGA241"/>
      <c r="AGB241"/>
      <c r="AGC241"/>
      <c r="AGD241"/>
      <c r="AGE241"/>
      <c r="AGF241"/>
      <c r="AGG241"/>
      <c r="AGH241"/>
      <c r="AGI241"/>
      <c r="AGJ241"/>
      <c r="AGK241"/>
      <c r="AGL241"/>
      <c r="AGM241"/>
      <c r="AGN241"/>
      <c r="AGO241"/>
      <c r="AGP241"/>
      <c r="AGQ241"/>
      <c r="AGR241"/>
      <c r="AGS241"/>
      <c r="AGT241"/>
      <c r="AGU241"/>
      <c r="AGV241"/>
      <c r="AGW241"/>
      <c r="AGX241"/>
      <c r="AGY241"/>
      <c r="AGZ241"/>
      <c r="AHA241"/>
      <c r="AHB241"/>
      <c r="AHC241"/>
      <c r="AHD241"/>
      <c r="AHE241"/>
      <c r="AHF241"/>
      <c r="AHG241"/>
      <c r="AHH241"/>
      <c r="AHI241"/>
      <c r="AHJ241"/>
      <c r="AHK241"/>
      <c r="AHL241"/>
      <c r="AHM241"/>
      <c r="AHN241"/>
      <c r="AHO241"/>
      <c r="AHP241"/>
      <c r="AHQ241"/>
      <c r="AHR241"/>
      <c r="AHS241"/>
      <c r="AHT241"/>
      <c r="AHU241"/>
      <c r="AHV241"/>
      <c r="AHW241"/>
      <c r="AHX241"/>
      <c r="AHY241"/>
      <c r="AHZ241"/>
      <c r="AIA241"/>
      <c r="AIB241"/>
      <c r="AIC241"/>
      <c r="AID241"/>
      <c r="AIE241"/>
      <c r="AIF241"/>
      <c r="AIG241"/>
      <c r="AIH241"/>
      <c r="AII241"/>
      <c r="AIJ241"/>
      <c r="AIK241"/>
      <c r="AIL241"/>
      <c r="AIM241"/>
      <c r="AIN241"/>
      <c r="AIO241"/>
      <c r="AIP241"/>
      <c r="AIQ241"/>
      <c r="AIR241"/>
      <c r="AIS241"/>
      <c r="AIT241"/>
      <c r="AIU241"/>
      <c r="AIV241"/>
      <c r="AIW241"/>
      <c r="AIX241"/>
      <c r="AIY241"/>
      <c r="AIZ241"/>
      <c r="AJA241"/>
      <c r="AJB241"/>
      <c r="AJC241"/>
      <c r="AJD241"/>
      <c r="AJE241"/>
      <c r="AJF241"/>
      <c r="AJG241"/>
      <c r="AJH241"/>
      <c r="AJI241"/>
      <c r="AJJ241"/>
      <c r="AJK241"/>
      <c r="AJL241"/>
      <c r="AJM241"/>
      <c r="AJN241"/>
      <c r="AJO241"/>
      <c r="AJP241"/>
      <c r="AJQ241"/>
      <c r="AJR241"/>
      <c r="AJS241"/>
      <c r="AJT241"/>
      <c r="AJU241"/>
      <c r="AJV241"/>
      <c r="AJW241"/>
      <c r="AJX241"/>
      <c r="AJY241"/>
      <c r="AJZ241"/>
      <c r="AKA241"/>
      <c r="AKB241"/>
      <c r="AKC241"/>
      <c r="AKD241"/>
      <c r="AKE241"/>
      <c r="AKF241"/>
      <c r="AKG241"/>
      <c r="AKH241"/>
      <c r="AKI241"/>
      <c r="AKJ241"/>
      <c r="AKK241"/>
      <c r="AKL241"/>
      <c r="AKM241"/>
      <c r="AKN241"/>
      <c r="AKO241"/>
      <c r="AKP241"/>
      <c r="AKQ241"/>
      <c r="AKR241"/>
      <c r="AKS241"/>
      <c r="AKT241"/>
      <c r="AKU241"/>
      <c r="AKV241"/>
      <c r="AKW241"/>
      <c r="AKX241"/>
      <c r="AKY241"/>
      <c r="AKZ241"/>
      <c r="ALA241"/>
      <c r="ALB241"/>
      <c r="ALC241"/>
      <c r="ALD241"/>
      <c r="ALE241"/>
      <c r="ALF241"/>
      <c r="ALG241"/>
      <c r="ALH241"/>
      <c r="ALI241"/>
      <c r="ALJ241"/>
      <c r="ALK241"/>
      <c r="ALL241"/>
      <c r="ALM241"/>
      <c r="ALN241"/>
      <c r="ALO241"/>
      <c r="ALP241"/>
      <c r="ALQ241"/>
      <c r="ALR241"/>
      <c r="ALS241"/>
      <c r="ALT241"/>
      <c r="ALU241"/>
      <c r="ALV241"/>
      <c r="ALW241"/>
      <c r="ALX241"/>
      <c r="ALY241"/>
      <c r="ALZ241"/>
      <c r="AMA241"/>
      <c r="AMB241"/>
      <c r="AMC241"/>
      <c r="AMD241"/>
      <c r="AME241"/>
      <c r="AMF241"/>
      <c r="AMG241"/>
      <c r="AMH241"/>
      <c r="AMI241"/>
      <c r="AMJ241"/>
    </row>
    <row r="242" spans="1:1024" s="4" customFormat="1" ht="17" customHeight="1">
      <c r="A242" s="21" t="s">
        <v>1185</v>
      </c>
      <c r="B242" s="3">
        <f t="shared" si="5"/>
        <v>77.5</v>
      </c>
      <c r="C242" s="3">
        <f t="shared" ref="C242:C252" si="7">SUM(0)</f>
        <v>0</v>
      </c>
      <c r="D242" s="3">
        <v>0</v>
      </c>
      <c r="E242" s="3">
        <v>0</v>
      </c>
      <c r="G242" s="4">
        <f>SUM(39+38.5)</f>
        <v>77.5</v>
      </c>
    </row>
    <row r="243" spans="1:1024" s="4" customFormat="1" ht="17" customHeight="1">
      <c r="A243" s="21" t="s">
        <v>1186</v>
      </c>
      <c r="B243" s="3">
        <f t="shared" si="5"/>
        <v>77.5</v>
      </c>
      <c r="C243" s="3">
        <f t="shared" si="7"/>
        <v>0</v>
      </c>
      <c r="D243" s="3">
        <v>0</v>
      </c>
      <c r="E243" s="3">
        <v>0</v>
      </c>
      <c r="G243" s="4">
        <f>SUM(39+38.5)</f>
        <v>77.5</v>
      </c>
      <c r="IZ243"/>
      <c r="JA243"/>
      <c r="JB243"/>
      <c r="JC243"/>
      <c r="JD243"/>
      <c r="JE243"/>
      <c r="JF243"/>
      <c r="JG243"/>
      <c r="JH243"/>
      <c r="JI243"/>
      <c r="JJ243"/>
      <c r="JK243"/>
      <c r="JL243"/>
      <c r="JM243"/>
      <c r="JN243"/>
      <c r="JO243"/>
      <c r="JP243"/>
      <c r="JQ243"/>
      <c r="JR243"/>
      <c r="JS243"/>
      <c r="JT243"/>
      <c r="JU243"/>
      <c r="JV243"/>
      <c r="JW243"/>
      <c r="JX243"/>
      <c r="JY243"/>
      <c r="JZ243"/>
      <c r="KA243"/>
      <c r="KB243"/>
      <c r="KC243"/>
      <c r="KD243"/>
      <c r="KE243"/>
      <c r="KF243"/>
      <c r="KG243"/>
      <c r="KH243"/>
      <c r="KI243"/>
      <c r="KJ243"/>
      <c r="KK243"/>
      <c r="KL243"/>
      <c r="KM243"/>
      <c r="KN243"/>
      <c r="KO243"/>
      <c r="KP243"/>
      <c r="KQ243"/>
      <c r="KR243"/>
      <c r="KS243"/>
      <c r="KT243"/>
      <c r="KU243"/>
      <c r="KV243"/>
      <c r="KW243"/>
      <c r="KX243"/>
      <c r="KY243"/>
      <c r="KZ243"/>
      <c r="LA243"/>
      <c r="LB243"/>
      <c r="LC243"/>
      <c r="LD243"/>
      <c r="LE243"/>
      <c r="LF243"/>
      <c r="LG243"/>
      <c r="LH243"/>
      <c r="LI243"/>
      <c r="LJ243"/>
      <c r="LK243"/>
      <c r="LL243"/>
      <c r="LM243"/>
      <c r="LN243"/>
      <c r="LO243"/>
      <c r="LP243"/>
      <c r="LQ243"/>
      <c r="LR243"/>
      <c r="LS243"/>
      <c r="LT243"/>
      <c r="LU243"/>
      <c r="LV243"/>
      <c r="LW243"/>
      <c r="LX243"/>
      <c r="LY243"/>
      <c r="LZ243"/>
      <c r="MA243"/>
      <c r="MB243"/>
      <c r="MC243"/>
      <c r="MD243"/>
      <c r="ME243"/>
      <c r="MF243"/>
      <c r="MG243"/>
      <c r="MH243"/>
      <c r="MI243"/>
      <c r="MJ243"/>
      <c r="MK243"/>
      <c r="ML243"/>
      <c r="MM243"/>
      <c r="MN243"/>
      <c r="MO243"/>
      <c r="MP243"/>
      <c r="MQ243"/>
      <c r="MR243"/>
      <c r="MS243"/>
      <c r="MT243"/>
      <c r="MU243"/>
      <c r="MV243"/>
      <c r="MW243"/>
      <c r="MX243"/>
      <c r="MY243"/>
      <c r="MZ243"/>
      <c r="NA243"/>
      <c r="NB243"/>
      <c r="NC243"/>
      <c r="ND243"/>
      <c r="NE243"/>
      <c r="NF243"/>
      <c r="NG243"/>
      <c r="NH243"/>
      <c r="NI243"/>
      <c r="NJ243"/>
      <c r="NK243"/>
      <c r="NL243"/>
      <c r="NM243"/>
      <c r="NN243"/>
      <c r="NO243"/>
      <c r="NP243"/>
      <c r="NQ243"/>
      <c r="NR243"/>
      <c r="NS243"/>
      <c r="NT243"/>
      <c r="NU243"/>
      <c r="NV243"/>
      <c r="NW243"/>
      <c r="NX243"/>
      <c r="NY243"/>
      <c r="NZ243"/>
      <c r="OA243"/>
      <c r="OB243"/>
      <c r="OC243"/>
      <c r="OD243"/>
      <c r="OE243"/>
      <c r="OF243"/>
      <c r="OG243"/>
      <c r="OH243"/>
      <c r="OI243"/>
      <c r="OJ243"/>
      <c r="OK243"/>
      <c r="OL243"/>
      <c r="OM243"/>
      <c r="ON243"/>
      <c r="OO243"/>
      <c r="OP243"/>
      <c r="OQ243"/>
      <c r="OR243"/>
      <c r="OS243"/>
      <c r="OT243"/>
      <c r="OU243"/>
      <c r="OV243"/>
      <c r="OW243"/>
      <c r="OX243"/>
      <c r="OY243"/>
      <c r="OZ243"/>
      <c r="PA243"/>
      <c r="PB243"/>
      <c r="PC243"/>
      <c r="PD243"/>
      <c r="PE243"/>
      <c r="PF243"/>
      <c r="PG243"/>
      <c r="PH243"/>
      <c r="PI243"/>
      <c r="PJ243"/>
      <c r="PK243"/>
      <c r="PL243"/>
      <c r="PM243"/>
      <c r="PN243"/>
      <c r="PO243"/>
      <c r="PP243"/>
      <c r="PQ243"/>
      <c r="PR243"/>
      <c r="PS243"/>
      <c r="PT243"/>
      <c r="PU243"/>
      <c r="PV243"/>
      <c r="PW243"/>
      <c r="PX243"/>
      <c r="PY243"/>
      <c r="PZ243"/>
      <c r="QA243"/>
      <c r="QB243"/>
      <c r="QC243"/>
      <c r="QD243"/>
      <c r="QE243"/>
      <c r="QF243"/>
      <c r="QG243"/>
      <c r="QH243"/>
      <c r="QI243"/>
      <c r="QJ243"/>
      <c r="QK243"/>
      <c r="QL243"/>
      <c r="QM243"/>
      <c r="QN243"/>
      <c r="QO243"/>
      <c r="QP243"/>
      <c r="QQ243"/>
      <c r="QR243"/>
      <c r="QS243"/>
      <c r="QT243"/>
      <c r="QU243"/>
      <c r="QV243"/>
      <c r="QW243"/>
      <c r="QX243"/>
      <c r="QY243"/>
      <c r="QZ243"/>
      <c r="RA243"/>
      <c r="RB243"/>
      <c r="RC243"/>
      <c r="RD243"/>
      <c r="RE243"/>
      <c r="RF243"/>
      <c r="RG243"/>
      <c r="RH243"/>
      <c r="RI243"/>
      <c r="RJ243"/>
      <c r="RK243"/>
      <c r="RL243"/>
      <c r="RM243"/>
      <c r="RN243"/>
      <c r="RO243"/>
      <c r="RP243"/>
      <c r="RQ243"/>
      <c r="RR243"/>
      <c r="RS243"/>
      <c r="RT243"/>
      <c r="RU243"/>
      <c r="RV243"/>
      <c r="RW243"/>
      <c r="RX243"/>
      <c r="RY243"/>
      <c r="RZ243"/>
      <c r="SA243"/>
      <c r="SB243"/>
      <c r="SC243"/>
      <c r="SD243"/>
      <c r="SE243"/>
      <c r="SF243"/>
      <c r="SG243"/>
      <c r="SH243"/>
      <c r="SI243"/>
      <c r="SJ243"/>
      <c r="SK243"/>
      <c r="SL243"/>
      <c r="SM243"/>
      <c r="SN243"/>
      <c r="SO243"/>
      <c r="SP243"/>
      <c r="SQ243"/>
      <c r="SR243"/>
      <c r="SS243"/>
      <c r="ST243"/>
      <c r="SU243"/>
      <c r="SV243"/>
      <c r="SW243"/>
      <c r="SX243"/>
      <c r="SY243"/>
      <c r="SZ243"/>
      <c r="TA243"/>
      <c r="TB243"/>
      <c r="TC243"/>
      <c r="TD243"/>
      <c r="TE243"/>
      <c r="TF243"/>
      <c r="TG243"/>
      <c r="TH243"/>
      <c r="TI243"/>
      <c r="TJ243"/>
      <c r="TK243"/>
      <c r="TL243"/>
      <c r="TM243"/>
      <c r="TN243"/>
      <c r="TO243"/>
      <c r="TP243"/>
      <c r="TQ243"/>
      <c r="TR243"/>
      <c r="TS243"/>
      <c r="TT243"/>
      <c r="TU243"/>
      <c r="TV243"/>
      <c r="TW243"/>
      <c r="TX243"/>
      <c r="TY243"/>
      <c r="TZ243"/>
      <c r="UA243"/>
      <c r="UB243"/>
      <c r="UC243"/>
      <c r="UD243"/>
      <c r="UE243"/>
      <c r="UF243"/>
      <c r="UG243"/>
      <c r="UH243"/>
      <c r="UI243"/>
      <c r="UJ243"/>
      <c r="UK243"/>
      <c r="UL243"/>
      <c r="UM243"/>
      <c r="UN243"/>
      <c r="UO243"/>
      <c r="UP243"/>
      <c r="UQ243"/>
      <c r="UR243"/>
      <c r="US243"/>
      <c r="UT243"/>
      <c r="UU243"/>
      <c r="UV243"/>
      <c r="UW243"/>
      <c r="UX243"/>
      <c r="UY243"/>
      <c r="UZ243"/>
      <c r="VA243"/>
      <c r="VB243"/>
      <c r="VC243"/>
      <c r="VD243"/>
      <c r="VE243"/>
      <c r="VF243"/>
      <c r="VG243"/>
      <c r="VH243"/>
      <c r="VI243"/>
      <c r="VJ243"/>
      <c r="VK243"/>
      <c r="VL243"/>
      <c r="VM243"/>
      <c r="VN243"/>
      <c r="VO243"/>
      <c r="VP243"/>
      <c r="VQ243"/>
      <c r="VR243"/>
      <c r="VS243"/>
      <c r="VT243"/>
      <c r="VU243"/>
      <c r="VV243"/>
      <c r="VW243"/>
      <c r="VX243"/>
      <c r="VY243"/>
      <c r="VZ243"/>
      <c r="WA243"/>
      <c r="WB243"/>
      <c r="WC243"/>
      <c r="WD243"/>
      <c r="WE243"/>
      <c r="WF243"/>
      <c r="WG243"/>
      <c r="WH243"/>
      <c r="WI243"/>
      <c r="WJ243"/>
      <c r="WK243"/>
      <c r="WL243"/>
      <c r="WM243"/>
      <c r="WN243"/>
      <c r="WO243"/>
      <c r="WP243"/>
      <c r="WQ243"/>
      <c r="WR243"/>
      <c r="WS243"/>
      <c r="WT243"/>
      <c r="WU243"/>
      <c r="WV243"/>
      <c r="WW243"/>
      <c r="WX243"/>
      <c r="WY243"/>
      <c r="WZ243"/>
      <c r="XA243"/>
      <c r="XB243"/>
      <c r="XC243"/>
      <c r="XD243"/>
      <c r="XE243"/>
      <c r="XF243"/>
      <c r="XG243"/>
      <c r="XH243"/>
      <c r="XI243"/>
      <c r="XJ243"/>
      <c r="XK243"/>
      <c r="XL243"/>
      <c r="XM243"/>
      <c r="XN243"/>
      <c r="XO243"/>
      <c r="XP243"/>
      <c r="XQ243"/>
      <c r="XR243"/>
      <c r="XS243"/>
      <c r="XT243"/>
      <c r="XU243"/>
      <c r="XV243"/>
      <c r="XW243"/>
      <c r="XX243"/>
      <c r="XY243"/>
      <c r="XZ243"/>
      <c r="YA243"/>
      <c r="YB243"/>
      <c r="YC243"/>
      <c r="YD243"/>
      <c r="YE243"/>
      <c r="YF243"/>
      <c r="YG243"/>
      <c r="YH243"/>
      <c r="YI243"/>
      <c r="YJ243"/>
      <c r="YK243"/>
      <c r="YL243"/>
      <c r="YM243"/>
      <c r="YN243"/>
      <c r="YO243"/>
      <c r="YP243"/>
      <c r="YQ243"/>
      <c r="YR243"/>
      <c r="YS243"/>
      <c r="YT243"/>
      <c r="YU243"/>
      <c r="YV243"/>
      <c r="YW243"/>
      <c r="YX243"/>
      <c r="YY243"/>
      <c r="YZ243"/>
      <c r="ZA243"/>
      <c r="ZB243"/>
      <c r="ZC243"/>
      <c r="ZD243"/>
      <c r="ZE243"/>
      <c r="ZF243"/>
      <c r="ZG243"/>
      <c r="ZH243"/>
      <c r="ZI243"/>
      <c r="ZJ243"/>
      <c r="ZK243"/>
      <c r="ZL243"/>
      <c r="ZM243"/>
      <c r="ZN243"/>
      <c r="ZO243"/>
      <c r="ZP243"/>
      <c r="ZQ243"/>
      <c r="ZR243"/>
      <c r="ZS243"/>
      <c r="ZT243"/>
      <c r="ZU243"/>
      <c r="ZV243"/>
      <c r="ZW243"/>
      <c r="ZX243"/>
      <c r="ZY243"/>
      <c r="ZZ243"/>
      <c r="AAA243"/>
      <c r="AAB243"/>
      <c r="AAC243"/>
      <c r="AAD243"/>
      <c r="AAE243"/>
      <c r="AAF243"/>
      <c r="AAG243"/>
      <c r="AAH243"/>
      <c r="AAI243"/>
      <c r="AAJ243"/>
      <c r="AAK243"/>
      <c r="AAL243"/>
      <c r="AAM243"/>
      <c r="AAN243"/>
      <c r="AAO243"/>
      <c r="AAP243"/>
      <c r="AAQ243"/>
      <c r="AAR243"/>
      <c r="AAS243"/>
      <c r="AAT243"/>
      <c r="AAU243"/>
      <c r="AAV243"/>
      <c r="AAW243"/>
      <c r="AAX243"/>
      <c r="AAY243"/>
      <c r="AAZ243"/>
      <c r="ABA243"/>
      <c r="ABB243"/>
      <c r="ABC243"/>
      <c r="ABD243"/>
      <c r="ABE243"/>
      <c r="ABF243"/>
      <c r="ABG243"/>
      <c r="ABH243"/>
      <c r="ABI243"/>
      <c r="ABJ243"/>
      <c r="ABK243"/>
      <c r="ABL243"/>
      <c r="ABM243"/>
      <c r="ABN243"/>
      <c r="ABO243"/>
      <c r="ABP243"/>
      <c r="ABQ243"/>
      <c r="ABR243"/>
      <c r="ABS243"/>
      <c r="ABT243"/>
      <c r="ABU243"/>
      <c r="ABV243"/>
      <c r="ABW243"/>
      <c r="ABX243"/>
      <c r="ABY243"/>
      <c r="ABZ243"/>
      <c r="ACA243"/>
      <c r="ACB243"/>
      <c r="ACC243"/>
      <c r="ACD243"/>
      <c r="ACE243"/>
      <c r="ACF243"/>
      <c r="ACG243"/>
      <c r="ACH243"/>
      <c r="ACI243"/>
      <c r="ACJ243"/>
      <c r="ACK243"/>
      <c r="ACL243"/>
      <c r="ACM243"/>
      <c r="ACN243"/>
      <c r="ACO243"/>
      <c r="ACP243"/>
      <c r="ACQ243"/>
      <c r="ACR243"/>
      <c r="ACS243"/>
      <c r="ACT243"/>
      <c r="ACU243"/>
      <c r="ACV243"/>
      <c r="ACW243"/>
      <c r="ACX243"/>
      <c r="ACY243"/>
      <c r="ACZ243"/>
      <c r="ADA243"/>
      <c r="ADB243"/>
      <c r="ADC243"/>
      <c r="ADD243"/>
      <c r="ADE243"/>
      <c r="ADF243"/>
      <c r="ADG243"/>
      <c r="ADH243"/>
      <c r="ADI243"/>
      <c r="ADJ243"/>
      <c r="ADK243"/>
      <c r="ADL243"/>
      <c r="ADM243"/>
      <c r="ADN243"/>
      <c r="ADO243"/>
      <c r="ADP243"/>
      <c r="ADQ243"/>
      <c r="ADR243"/>
      <c r="ADS243"/>
      <c r="ADT243"/>
      <c r="ADU243"/>
      <c r="ADV243"/>
      <c r="ADW243"/>
      <c r="ADX243"/>
      <c r="ADY243"/>
      <c r="ADZ243"/>
      <c r="AEA243"/>
      <c r="AEB243"/>
      <c r="AEC243"/>
      <c r="AED243"/>
      <c r="AEE243"/>
      <c r="AEF243"/>
      <c r="AEG243"/>
      <c r="AEH243"/>
      <c r="AEI243"/>
      <c r="AEJ243"/>
      <c r="AEK243"/>
      <c r="AEL243"/>
      <c r="AEM243"/>
      <c r="AEN243"/>
      <c r="AEO243"/>
      <c r="AEP243"/>
      <c r="AEQ243"/>
      <c r="AER243"/>
      <c r="AES243"/>
      <c r="AET243"/>
      <c r="AEU243"/>
      <c r="AEV243"/>
      <c r="AEW243"/>
      <c r="AEX243"/>
      <c r="AEY243"/>
      <c r="AEZ243"/>
      <c r="AFA243"/>
      <c r="AFB243"/>
      <c r="AFC243"/>
      <c r="AFD243"/>
      <c r="AFE243"/>
      <c r="AFF243"/>
      <c r="AFG243"/>
      <c r="AFH243"/>
      <c r="AFI243"/>
      <c r="AFJ243"/>
      <c r="AFK243"/>
      <c r="AFL243"/>
      <c r="AFM243"/>
      <c r="AFN243"/>
      <c r="AFO243"/>
      <c r="AFP243"/>
      <c r="AFQ243"/>
      <c r="AFR243"/>
      <c r="AFS243"/>
      <c r="AFT243"/>
      <c r="AFU243"/>
      <c r="AFV243"/>
      <c r="AFW243"/>
      <c r="AFX243"/>
      <c r="AFY243"/>
      <c r="AFZ243"/>
      <c r="AGA243"/>
      <c r="AGB243"/>
      <c r="AGC243"/>
      <c r="AGD243"/>
      <c r="AGE243"/>
      <c r="AGF243"/>
      <c r="AGG243"/>
      <c r="AGH243"/>
      <c r="AGI243"/>
      <c r="AGJ243"/>
      <c r="AGK243"/>
      <c r="AGL243"/>
      <c r="AGM243"/>
      <c r="AGN243"/>
      <c r="AGO243"/>
      <c r="AGP243"/>
      <c r="AGQ243"/>
      <c r="AGR243"/>
      <c r="AGS243"/>
      <c r="AGT243"/>
      <c r="AGU243"/>
      <c r="AGV243"/>
      <c r="AGW243"/>
      <c r="AGX243"/>
      <c r="AGY243"/>
      <c r="AGZ243"/>
      <c r="AHA243"/>
      <c r="AHB243"/>
      <c r="AHC243"/>
      <c r="AHD243"/>
      <c r="AHE243"/>
      <c r="AHF243"/>
      <c r="AHG243"/>
      <c r="AHH243"/>
      <c r="AHI243"/>
      <c r="AHJ243"/>
      <c r="AHK243"/>
      <c r="AHL243"/>
      <c r="AHM243"/>
      <c r="AHN243"/>
      <c r="AHO243"/>
      <c r="AHP243"/>
      <c r="AHQ243"/>
      <c r="AHR243"/>
      <c r="AHS243"/>
      <c r="AHT243"/>
      <c r="AHU243"/>
      <c r="AHV243"/>
      <c r="AHW243"/>
      <c r="AHX243"/>
      <c r="AHY243"/>
      <c r="AHZ243"/>
      <c r="AIA243"/>
      <c r="AIB243"/>
      <c r="AIC243"/>
      <c r="AID243"/>
      <c r="AIE243"/>
      <c r="AIF243"/>
      <c r="AIG243"/>
      <c r="AIH243"/>
      <c r="AII243"/>
      <c r="AIJ243"/>
      <c r="AIK243"/>
      <c r="AIL243"/>
      <c r="AIM243"/>
      <c r="AIN243"/>
      <c r="AIO243"/>
      <c r="AIP243"/>
      <c r="AIQ243"/>
      <c r="AIR243"/>
      <c r="AIS243"/>
      <c r="AIT243"/>
      <c r="AIU243"/>
      <c r="AIV243"/>
      <c r="AIW243"/>
      <c r="AIX243"/>
      <c r="AIY243"/>
      <c r="AIZ243"/>
      <c r="AJA243"/>
      <c r="AJB243"/>
      <c r="AJC243"/>
      <c r="AJD243"/>
      <c r="AJE243"/>
      <c r="AJF243"/>
      <c r="AJG243"/>
      <c r="AJH243"/>
      <c r="AJI243"/>
      <c r="AJJ243"/>
      <c r="AJK243"/>
      <c r="AJL243"/>
      <c r="AJM243"/>
      <c r="AJN243"/>
      <c r="AJO243"/>
      <c r="AJP243"/>
      <c r="AJQ243"/>
      <c r="AJR243"/>
      <c r="AJS243"/>
      <c r="AJT243"/>
      <c r="AJU243"/>
      <c r="AJV243"/>
      <c r="AJW243"/>
      <c r="AJX243"/>
      <c r="AJY243"/>
      <c r="AJZ243"/>
      <c r="AKA243"/>
      <c r="AKB243"/>
      <c r="AKC243"/>
      <c r="AKD243"/>
      <c r="AKE243"/>
      <c r="AKF243"/>
      <c r="AKG243"/>
      <c r="AKH243"/>
      <c r="AKI243"/>
      <c r="AKJ243"/>
      <c r="AKK243"/>
      <c r="AKL243"/>
      <c r="AKM243"/>
      <c r="AKN243"/>
      <c r="AKO243"/>
      <c r="AKP243"/>
      <c r="AKQ243"/>
      <c r="AKR243"/>
      <c r="AKS243"/>
      <c r="AKT243"/>
      <c r="AKU243"/>
      <c r="AKV243"/>
      <c r="AKW243"/>
      <c r="AKX243"/>
      <c r="AKY243"/>
      <c r="AKZ243"/>
      <c r="ALA243"/>
      <c r="ALB243"/>
      <c r="ALC243"/>
      <c r="ALD243"/>
      <c r="ALE243"/>
      <c r="ALF243"/>
      <c r="ALG243"/>
      <c r="ALH243"/>
      <c r="ALI243"/>
      <c r="ALJ243"/>
      <c r="ALK243"/>
      <c r="ALL243"/>
      <c r="ALM243"/>
      <c r="ALN243"/>
      <c r="ALO243"/>
      <c r="ALP243"/>
      <c r="ALQ243"/>
      <c r="ALR243"/>
      <c r="ALS243"/>
      <c r="ALT243"/>
      <c r="ALU243"/>
      <c r="ALV243"/>
      <c r="ALW243"/>
      <c r="ALX243"/>
      <c r="ALY243"/>
      <c r="ALZ243"/>
      <c r="AMA243"/>
      <c r="AMB243"/>
      <c r="AMC243"/>
      <c r="AMD243"/>
      <c r="AME243"/>
      <c r="AMF243"/>
      <c r="AMG243"/>
      <c r="AMH243"/>
      <c r="AMI243"/>
      <c r="AMJ243"/>
    </row>
    <row r="244" spans="1:1024" s="4" customFormat="1" ht="17" customHeight="1">
      <c r="A244" s="21" t="s">
        <v>1187</v>
      </c>
      <c r="B244" s="3">
        <f t="shared" si="5"/>
        <v>77.5</v>
      </c>
      <c r="C244" s="3">
        <f t="shared" si="7"/>
        <v>0</v>
      </c>
      <c r="D244" s="3">
        <v>0</v>
      </c>
      <c r="E244" s="3">
        <v>0</v>
      </c>
      <c r="G244" s="4">
        <f>SUM(39+38.5)</f>
        <v>77.5</v>
      </c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  <c r="JN244"/>
      <c r="JO244"/>
      <c r="JP244"/>
      <c r="JQ244"/>
      <c r="JR244"/>
      <c r="JS244"/>
      <c r="JT244"/>
      <c r="JU244"/>
      <c r="JV244"/>
      <c r="JW244"/>
      <c r="JX244"/>
      <c r="JY244"/>
      <c r="JZ244"/>
      <c r="KA244"/>
      <c r="KB244"/>
      <c r="KC244"/>
      <c r="KD244"/>
      <c r="KE244"/>
      <c r="KF244"/>
      <c r="KG244"/>
      <c r="KH244"/>
      <c r="KI244"/>
      <c r="KJ244"/>
      <c r="KK244"/>
      <c r="KL244"/>
      <c r="KM244"/>
      <c r="KN244"/>
      <c r="KO244"/>
      <c r="KP244"/>
      <c r="KQ244"/>
      <c r="KR244"/>
      <c r="KS244"/>
      <c r="KT244"/>
      <c r="KU244"/>
      <c r="KV244"/>
      <c r="KW244"/>
      <c r="KX244"/>
      <c r="KY244"/>
      <c r="KZ244"/>
      <c r="LA244"/>
      <c r="LB244"/>
      <c r="LC244"/>
      <c r="LD244"/>
      <c r="LE244"/>
      <c r="LF244"/>
      <c r="LG244"/>
      <c r="LH244"/>
      <c r="LI244"/>
      <c r="LJ244"/>
      <c r="LK244"/>
      <c r="LL244"/>
      <c r="LM244"/>
      <c r="LN244"/>
      <c r="LO244"/>
      <c r="LP244"/>
      <c r="LQ244"/>
      <c r="LR244"/>
      <c r="LS244"/>
      <c r="LT244"/>
      <c r="LU244"/>
      <c r="LV244"/>
      <c r="LW244"/>
      <c r="LX244"/>
      <c r="LY244"/>
      <c r="LZ244"/>
      <c r="MA244"/>
      <c r="MB244"/>
      <c r="MC244"/>
      <c r="MD244"/>
      <c r="ME244"/>
      <c r="MF244"/>
      <c r="MG244"/>
      <c r="MH244"/>
      <c r="MI244"/>
      <c r="MJ244"/>
      <c r="MK244"/>
      <c r="ML244"/>
      <c r="MM244"/>
      <c r="MN244"/>
      <c r="MO244"/>
      <c r="MP244"/>
      <c r="MQ244"/>
      <c r="MR244"/>
      <c r="MS244"/>
      <c r="MT244"/>
      <c r="MU244"/>
      <c r="MV244"/>
      <c r="MW244"/>
      <c r="MX244"/>
      <c r="MY244"/>
      <c r="MZ244"/>
      <c r="NA244"/>
      <c r="NB244"/>
      <c r="NC244"/>
      <c r="ND244"/>
      <c r="NE244"/>
      <c r="NF244"/>
      <c r="NG244"/>
      <c r="NH244"/>
      <c r="NI244"/>
      <c r="NJ244"/>
      <c r="NK244"/>
      <c r="NL244"/>
      <c r="NM244"/>
      <c r="NN244"/>
      <c r="NO244"/>
      <c r="NP244"/>
      <c r="NQ244"/>
      <c r="NR244"/>
      <c r="NS244"/>
      <c r="NT244"/>
      <c r="NU244"/>
      <c r="NV244"/>
      <c r="NW244"/>
      <c r="NX244"/>
      <c r="NY244"/>
      <c r="NZ244"/>
      <c r="OA244"/>
      <c r="OB244"/>
      <c r="OC244"/>
      <c r="OD244"/>
      <c r="OE244"/>
      <c r="OF244"/>
      <c r="OG244"/>
      <c r="OH244"/>
      <c r="OI244"/>
      <c r="OJ244"/>
      <c r="OK244"/>
      <c r="OL244"/>
      <c r="OM244"/>
      <c r="ON244"/>
      <c r="OO244"/>
      <c r="OP244"/>
      <c r="OQ244"/>
      <c r="OR244"/>
      <c r="OS244"/>
      <c r="OT244"/>
      <c r="OU244"/>
      <c r="OV244"/>
      <c r="OW244"/>
      <c r="OX244"/>
      <c r="OY244"/>
      <c r="OZ244"/>
      <c r="PA244"/>
      <c r="PB244"/>
      <c r="PC244"/>
      <c r="PD244"/>
      <c r="PE244"/>
      <c r="PF244"/>
      <c r="PG244"/>
      <c r="PH244"/>
      <c r="PI244"/>
      <c r="PJ244"/>
      <c r="PK244"/>
      <c r="PL244"/>
      <c r="PM244"/>
      <c r="PN244"/>
      <c r="PO244"/>
      <c r="PP244"/>
      <c r="PQ244"/>
      <c r="PR244"/>
      <c r="PS244"/>
      <c r="PT244"/>
      <c r="PU244"/>
      <c r="PV244"/>
      <c r="PW244"/>
      <c r="PX244"/>
      <c r="PY244"/>
      <c r="PZ244"/>
      <c r="QA244"/>
      <c r="QB244"/>
      <c r="QC244"/>
      <c r="QD244"/>
      <c r="QE244"/>
      <c r="QF244"/>
      <c r="QG244"/>
      <c r="QH244"/>
      <c r="QI244"/>
      <c r="QJ244"/>
      <c r="QK244"/>
      <c r="QL244"/>
      <c r="QM244"/>
      <c r="QN244"/>
      <c r="QO244"/>
      <c r="QP244"/>
      <c r="QQ244"/>
      <c r="QR244"/>
      <c r="QS244"/>
      <c r="QT244"/>
      <c r="QU244"/>
      <c r="QV244"/>
      <c r="QW244"/>
      <c r="QX244"/>
      <c r="QY244"/>
      <c r="QZ244"/>
      <c r="RA244"/>
      <c r="RB244"/>
      <c r="RC244"/>
      <c r="RD244"/>
      <c r="RE244"/>
      <c r="RF244"/>
      <c r="RG244"/>
      <c r="RH244"/>
      <c r="RI244"/>
      <c r="RJ244"/>
      <c r="RK244"/>
      <c r="RL244"/>
      <c r="RM244"/>
      <c r="RN244"/>
      <c r="RO244"/>
      <c r="RP244"/>
      <c r="RQ244"/>
      <c r="RR244"/>
      <c r="RS244"/>
      <c r="RT244"/>
      <c r="RU244"/>
      <c r="RV244"/>
      <c r="RW244"/>
      <c r="RX244"/>
      <c r="RY244"/>
      <c r="RZ244"/>
      <c r="SA244"/>
      <c r="SB244"/>
      <c r="SC244"/>
      <c r="SD244"/>
      <c r="SE244"/>
      <c r="SF244"/>
      <c r="SG244"/>
      <c r="SH244"/>
      <c r="SI244"/>
      <c r="SJ244"/>
      <c r="SK244"/>
      <c r="SL244"/>
      <c r="SM244"/>
      <c r="SN244"/>
      <c r="SO244"/>
      <c r="SP244"/>
      <c r="SQ244"/>
      <c r="SR244"/>
      <c r="SS244"/>
      <c r="ST244"/>
      <c r="SU244"/>
      <c r="SV244"/>
      <c r="SW244"/>
      <c r="SX244"/>
      <c r="SY244"/>
      <c r="SZ244"/>
      <c r="TA244"/>
      <c r="TB244"/>
      <c r="TC244"/>
      <c r="TD244"/>
      <c r="TE244"/>
      <c r="TF244"/>
      <c r="TG244"/>
      <c r="TH244"/>
      <c r="TI244"/>
      <c r="TJ244"/>
      <c r="TK244"/>
      <c r="TL244"/>
      <c r="TM244"/>
      <c r="TN244"/>
      <c r="TO244"/>
      <c r="TP244"/>
      <c r="TQ244"/>
      <c r="TR244"/>
      <c r="TS244"/>
      <c r="TT244"/>
      <c r="TU244"/>
      <c r="TV244"/>
      <c r="TW244"/>
      <c r="TX244"/>
      <c r="TY244"/>
      <c r="TZ244"/>
      <c r="UA244"/>
      <c r="UB244"/>
      <c r="UC244"/>
      <c r="UD244"/>
      <c r="UE244"/>
      <c r="UF244"/>
      <c r="UG244"/>
      <c r="UH244"/>
      <c r="UI244"/>
      <c r="UJ244"/>
      <c r="UK244"/>
      <c r="UL244"/>
      <c r="UM244"/>
      <c r="UN244"/>
      <c r="UO244"/>
      <c r="UP244"/>
      <c r="UQ244"/>
      <c r="UR244"/>
      <c r="US244"/>
      <c r="UT244"/>
      <c r="UU244"/>
      <c r="UV244"/>
      <c r="UW244"/>
      <c r="UX244"/>
      <c r="UY244"/>
      <c r="UZ244"/>
      <c r="VA244"/>
      <c r="VB244"/>
      <c r="VC244"/>
      <c r="VD244"/>
      <c r="VE244"/>
      <c r="VF244"/>
      <c r="VG244"/>
      <c r="VH244"/>
      <c r="VI244"/>
      <c r="VJ244"/>
      <c r="VK244"/>
      <c r="VL244"/>
      <c r="VM244"/>
      <c r="VN244"/>
      <c r="VO244"/>
      <c r="VP244"/>
      <c r="VQ244"/>
      <c r="VR244"/>
      <c r="VS244"/>
      <c r="VT244"/>
      <c r="VU244"/>
      <c r="VV244"/>
      <c r="VW244"/>
      <c r="VX244"/>
      <c r="VY244"/>
      <c r="VZ244"/>
      <c r="WA244"/>
      <c r="WB244"/>
      <c r="WC244"/>
      <c r="WD244"/>
      <c r="WE244"/>
      <c r="WF244"/>
      <c r="WG244"/>
      <c r="WH244"/>
      <c r="WI244"/>
      <c r="WJ244"/>
      <c r="WK244"/>
      <c r="WL244"/>
      <c r="WM244"/>
      <c r="WN244"/>
      <c r="WO244"/>
      <c r="WP244"/>
      <c r="WQ244"/>
      <c r="WR244"/>
      <c r="WS244"/>
      <c r="WT244"/>
      <c r="WU244"/>
      <c r="WV244"/>
      <c r="WW244"/>
      <c r="WX244"/>
      <c r="WY244"/>
      <c r="WZ244"/>
      <c r="XA244"/>
      <c r="XB244"/>
      <c r="XC244"/>
      <c r="XD244"/>
      <c r="XE244"/>
      <c r="XF244"/>
      <c r="XG244"/>
      <c r="XH244"/>
      <c r="XI244"/>
      <c r="XJ244"/>
      <c r="XK244"/>
      <c r="XL244"/>
      <c r="XM244"/>
      <c r="XN244"/>
      <c r="XO244"/>
      <c r="XP244"/>
      <c r="XQ244"/>
      <c r="XR244"/>
      <c r="XS244"/>
      <c r="XT244"/>
      <c r="XU244"/>
      <c r="XV244"/>
      <c r="XW244"/>
      <c r="XX244"/>
      <c r="XY244"/>
      <c r="XZ244"/>
      <c r="YA244"/>
      <c r="YB244"/>
      <c r="YC244"/>
      <c r="YD244"/>
      <c r="YE244"/>
      <c r="YF244"/>
      <c r="YG244"/>
      <c r="YH244"/>
      <c r="YI244"/>
      <c r="YJ244"/>
      <c r="YK244"/>
      <c r="YL244"/>
      <c r="YM244"/>
      <c r="YN244"/>
      <c r="YO244"/>
      <c r="YP244"/>
      <c r="YQ244"/>
      <c r="YR244"/>
      <c r="YS244"/>
      <c r="YT244"/>
      <c r="YU244"/>
      <c r="YV244"/>
      <c r="YW244"/>
      <c r="YX244"/>
      <c r="YY244"/>
      <c r="YZ244"/>
      <c r="ZA244"/>
      <c r="ZB244"/>
      <c r="ZC244"/>
      <c r="ZD244"/>
      <c r="ZE244"/>
      <c r="ZF244"/>
      <c r="ZG244"/>
      <c r="ZH244"/>
      <c r="ZI244"/>
      <c r="ZJ244"/>
      <c r="ZK244"/>
      <c r="ZL244"/>
      <c r="ZM244"/>
      <c r="ZN244"/>
      <c r="ZO244"/>
      <c r="ZP244"/>
      <c r="ZQ244"/>
      <c r="ZR244"/>
      <c r="ZS244"/>
      <c r="ZT244"/>
      <c r="ZU244"/>
      <c r="ZV244"/>
      <c r="ZW244"/>
      <c r="ZX244"/>
      <c r="ZY244"/>
      <c r="ZZ244"/>
      <c r="AAA244"/>
      <c r="AAB244"/>
      <c r="AAC244"/>
      <c r="AAD244"/>
      <c r="AAE244"/>
      <c r="AAF244"/>
      <c r="AAG244"/>
      <c r="AAH244"/>
      <c r="AAI244"/>
      <c r="AAJ244"/>
      <c r="AAK244"/>
      <c r="AAL244"/>
      <c r="AAM244"/>
      <c r="AAN244"/>
      <c r="AAO244"/>
      <c r="AAP244"/>
      <c r="AAQ244"/>
      <c r="AAR244"/>
      <c r="AAS244"/>
      <c r="AAT244"/>
      <c r="AAU244"/>
      <c r="AAV244"/>
      <c r="AAW244"/>
      <c r="AAX244"/>
      <c r="AAY244"/>
      <c r="AAZ244"/>
      <c r="ABA244"/>
      <c r="ABB244"/>
      <c r="ABC244"/>
      <c r="ABD244"/>
      <c r="ABE244"/>
      <c r="ABF244"/>
      <c r="ABG244"/>
      <c r="ABH244"/>
      <c r="ABI244"/>
      <c r="ABJ244"/>
      <c r="ABK244"/>
      <c r="ABL244"/>
      <c r="ABM244"/>
      <c r="ABN244"/>
      <c r="ABO244"/>
      <c r="ABP244"/>
      <c r="ABQ244"/>
      <c r="ABR244"/>
      <c r="ABS244"/>
      <c r="ABT244"/>
      <c r="ABU244"/>
      <c r="ABV244"/>
      <c r="ABW244"/>
      <c r="ABX244"/>
      <c r="ABY244"/>
      <c r="ABZ244"/>
      <c r="ACA244"/>
      <c r="ACB244"/>
      <c r="ACC244"/>
      <c r="ACD244"/>
      <c r="ACE244"/>
      <c r="ACF244"/>
      <c r="ACG244"/>
      <c r="ACH244"/>
      <c r="ACI244"/>
      <c r="ACJ244"/>
      <c r="ACK244"/>
      <c r="ACL244"/>
      <c r="ACM244"/>
      <c r="ACN244"/>
      <c r="ACO244"/>
      <c r="ACP244"/>
      <c r="ACQ244"/>
      <c r="ACR244"/>
      <c r="ACS244"/>
      <c r="ACT244"/>
      <c r="ACU244"/>
      <c r="ACV244"/>
      <c r="ACW244"/>
      <c r="ACX244"/>
      <c r="ACY244"/>
      <c r="ACZ244"/>
      <c r="ADA244"/>
      <c r="ADB244"/>
      <c r="ADC244"/>
      <c r="ADD244"/>
      <c r="ADE244"/>
      <c r="ADF244"/>
      <c r="ADG244"/>
      <c r="ADH244"/>
      <c r="ADI244"/>
      <c r="ADJ244"/>
      <c r="ADK244"/>
      <c r="ADL244"/>
      <c r="ADM244"/>
      <c r="ADN244"/>
      <c r="ADO244"/>
      <c r="ADP244"/>
      <c r="ADQ244"/>
      <c r="ADR244"/>
      <c r="ADS244"/>
      <c r="ADT244"/>
      <c r="ADU244"/>
      <c r="ADV244"/>
      <c r="ADW244"/>
      <c r="ADX244"/>
      <c r="ADY244"/>
      <c r="ADZ244"/>
      <c r="AEA244"/>
      <c r="AEB244"/>
      <c r="AEC244"/>
      <c r="AED244"/>
      <c r="AEE244"/>
      <c r="AEF244"/>
      <c r="AEG244"/>
      <c r="AEH244"/>
      <c r="AEI244"/>
      <c r="AEJ244"/>
      <c r="AEK244"/>
      <c r="AEL244"/>
      <c r="AEM244"/>
      <c r="AEN244"/>
      <c r="AEO244"/>
      <c r="AEP244"/>
      <c r="AEQ244"/>
      <c r="AER244"/>
      <c r="AES244"/>
      <c r="AET244"/>
      <c r="AEU244"/>
      <c r="AEV244"/>
      <c r="AEW244"/>
      <c r="AEX244"/>
      <c r="AEY244"/>
      <c r="AEZ244"/>
      <c r="AFA244"/>
      <c r="AFB244"/>
      <c r="AFC244"/>
      <c r="AFD244"/>
      <c r="AFE244"/>
      <c r="AFF244"/>
      <c r="AFG244"/>
      <c r="AFH244"/>
      <c r="AFI244"/>
      <c r="AFJ244"/>
      <c r="AFK244"/>
      <c r="AFL244"/>
      <c r="AFM244"/>
      <c r="AFN244"/>
      <c r="AFO244"/>
      <c r="AFP244"/>
      <c r="AFQ244"/>
      <c r="AFR244"/>
      <c r="AFS244"/>
      <c r="AFT244"/>
      <c r="AFU244"/>
      <c r="AFV244"/>
      <c r="AFW244"/>
      <c r="AFX244"/>
      <c r="AFY244"/>
      <c r="AFZ244"/>
      <c r="AGA244"/>
      <c r="AGB244"/>
      <c r="AGC244"/>
      <c r="AGD244"/>
      <c r="AGE244"/>
      <c r="AGF244"/>
      <c r="AGG244"/>
      <c r="AGH244"/>
      <c r="AGI244"/>
      <c r="AGJ244"/>
      <c r="AGK244"/>
      <c r="AGL244"/>
      <c r="AGM244"/>
      <c r="AGN244"/>
      <c r="AGO244"/>
      <c r="AGP244"/>
      <c r="AGQ244"/>
      <c r="AGR244"/>
      <c r="AGS244"/>
      <c r="AGT244"/>
      <c r="AGU244"/>
      <c r="AGV244"/>
      <c r="AGW244"/>
      <c r="AGX244"/>
      <c r="AGY244"/>
      <c r="AGZ244"/>
      <c r="AHA244"/>
      <c r="AHB244"/>
      <c r="AHC244"/>
      <c r="AHD244"/>
      <c r="AHE244"/>
      <c r="AHF244"/>
      <c r="AHG244"/>
      <c r="AHH244"/>
      <c r="AHI244"/>
      <c r="AHJ244"/>
      <c r="AHK244"/>
      <c r="AHL244"/>
      <c r="AHM244"/>
      <c r="AHN244"/>
      <c r="AHO244"/>
      <c r="AHP244"/>
      <c r="AHQ244"/>
      <c r="AHR244"/>
      <c r="AHS244"/>
      <c r="AHT244"/>
      <c r="AHU244"/>
      <c r="AHV244"/>
      <c r="AHW244"/>
      <c r="AHX244"/>
      <c r="AHY244"/>
      <c r="AHZ244"/>
      <c r="AIA244"/>
      <c r="AIB244"/>
      <c r="AIC244"/>
      <c r="AID244"/>
      <c r="AIE244"/>
      <c r="AIF244"/>
      <c r="AIG244"/>
      <c r="AIH244"/>
      <c r="AII244"/>
      <c r="AIJ244"/>
      <c r="AIK244"/>
      <c r="AIL244"/>
      <c r="AIM244"/>
      <c r="AIN244"/>
      <c r="AIO244"/>
      <c r="AIP244"/>
      <c r="AIQ244"/>
      <c r="AIR244"/>
      <c r="AIS244"/>
      <c r="AIT244"/>
      <c r="AIU244"/>
      <c r="AIV244"/>
      <c r="AIW244"/>
      <c r="AIX244"/>
      <c r="AIY244"/>
      <c r="AIZ244"/>
      <c r="AJA244"/>
      <c r="AJB244"/>
      <c r="AJC244"/>
      <c r="AJD244"/>
      <c r="AJE244"/>
      <c r="AJF244"/>
      <c r="AJG244"/>
      <c r="AJH244"/>
      <c r="AJI244"/>
      <c r="AJJ244"/>
      <c r="AJK244"/>
      <c r="AJL244"/>
      <c r="AJM244"/>
      <c r="AJN244"/>
      <c r="AJO244"/>
      <c r="AJP244"/>
      <c r="AJQ244"/>
      <c r="AJR244"/>
      <c r="AJS244"/>
      <c r="AJT244"/>
      <c r="AJU244"/>
      <c r="AJV244"/>
      <c r="AJW244"/>
      <c r="AJX244"/>
      <c r="AJY244"/>
      <c r="AJZ244"/>
      <c r="AKA244"/>
      <c r="AKB244"/>
      <c r="AKC244"/>
      <c r="AKD244"/>
      <c r="AKE244"/>
      <c r="AKF244"/>
      <c r="AKG244"/>
      <c r="AKH244"/>
      <c r="AKI244"/>
      <c r="AKJ244"/>
      <c r="AKK244"/>
      <c r="AKL244"/>
      <c r="AKM244"/>
      <c r="AKN244"/>
      <c r="AKO244"/>
      <c r="AKP244"/>
      <c r="AKQ244"/>
      <c r="AKR244"/>
      <c r="AKS244"/>
      <c r="AKT244"/>
      <c r="AKU244"/>
      <c r="AKV244"/>
      <c r="AKW244"/>
      <c r="AKX244"/>
      <c r="AKY244"/>
      <c r="AKZ244"/>
      <c r="ALA244"/>
      <c r="ALB244"/>
      <c r="ALC244"/>
      <c r="ALD244"/>
      <c r="ALE244"/>
      <c r="ALF244"/>
      <c r="ALG244"/>
      <c r="ALH244"/>
      <c r="ALI244"/>
      <c r="ALJ244"/>
      <c r="ALK244"/>
      <c r="ALL244"/>
      <c r="ALM244"/>
      <c r="ALN244"/>
      <c r="ALO244"/>
      <c r="ALP244"/>
      <c r="ALQ244"/>
      <c r="ALR244"/>
      <c r="ALS244"/>
      <c r="ALT244"/>
      <c r="ALU244"/>
      <c r="ALV244"/>
      <c r="ALW244"/>
      <c r="ALX244"/>
      <c r="ALY244"/>
      <c r="ALZ244"/>
      <c r="AMA244"/>
      <c r="AMB244"/>
      <c r="AMC244"/>
      <c r="AMD244"/>
      <c r="AME244"/>
      <c r="AMF244"/>
      <c r="AMG244"/>
      <c r="AMH244"/>
      <c r="AMI244"/>
      <c r="AMJ244"/>
    </row>
    <row r="245" spans="1:1024" s="4" customFormat="1" ht="17" customHeight="1">
      <c r="A245" s="19" t="s">
        <v>1188</v>
      </c>
      <c r="B245" s="3">
        <f t="shared" si="5"/>
        <v>76</v>
      </c>
      <c r="C245" s="3">
        <f t="shared" si="7"/>
        <v>0</v>
      </c>
      <c r="D245" s="3">
        <v>0</v>
      </c>
      <c r="E245" s="3">
        <f>SUM(32+44)</f>
        <v>76</v>
      </c>
      <c r="G245" s="3"/>
      <c r="IZ245"/>
      <c r="JA245"/>
      <c r="JB245"/>
      <c r="JC245"/>
      <c r="JD245"/>
      <c r="JE245"/>
      <c r="JF245"/>
      <c r="JG245"/>
      <c r="JH245"/>
      <c r="JI245"/>
      <c r="JJ245"/>
      <c r="JK245"/>
      <c r="JL245"/>
      <c r="JM245"/>
      <c r="JN245"/>
      <c r="JO245"/>
      <c r="JP245"/>
      <c r="JQ245"/>
      <c r="JR245"/>
      <c r="JS245"/>
      <c r="JT245"/>
      <c r="JU245"/>
      <c r="JV245"/>
      <c r="JW245"/>
      <c r="JX245"/>
      <c r="JY245"/>
      <c r="JZ245"/>
      <c r="KA245"/>
      <c r="KB245"/>
      <c r="KC245"/>
      <c r="KD245"/>
      <c r="KE245"/>
      <c r="KF245"/>
      <c r="KG245"/>
      <c r="KH245"/>
      <c r="KI245"/>
      <c r="KJ245"/>
      <c r="KK245"/>
      <c r="KL245"/>
      <c r="KM245"/>
      <c r="KN245"/>
      <c r="KO245"/>
      <c r="KP245"/>
      <c r="KQ245"/>
      <c r="KR245"/>
      <c r="KS245"/>
      <c r="KT245"/>
      <c r="KU245"/>
      <c r="KV245"/>
      <c r="KW245"/>
      <c r="KX245"/>
      <c r="KY245"/>
      <c r="KZ245"/>
      <c r="LA245"/>
      <c r="LB245"/>
      <c r="LC245"/>
      <c r="LD245"/>
      <c r="LE245"/>
      <c r="LF245"/>
      <c r="LG245"/>
      <c r="LH245"/>
      <c r="LI245"/>
      <c r="LJ245"/>
      <c r="LK245"/>
      <c r="LL245"/>
      <c r="LM245"/>
      <c r="LN245"/>
      <c r="LO245"/>
      <c r="LP245"/>
      <c r="LQ245"/>
      <c r="LR245"/>
      <c r="LS245"/>
      <c r="LT245"/>
      <c r="LU245"/>
      <c r="LV245"/>
      <c r="LW245"/>
      <c r="LX245"/>
      <c r="LY245"/>
      <c r="LZ245"/>
      <c r="MA245"/>
      <c r="MB245"/>
      <c r="MC245"/>
      <c r="MD245"/>
      <c r="ME245"/>
      <c r="MF245"/>
      <c r="MG245"/>
      <c r="MH245"/>
      <c r="MI245"/>
      <c r="MJ245"/>
      <c r="MK245"/>
      <c r="ML245"/>
      <c r="MM245"/>
      <c r="MN245"/>
      <c r="MO245"/>
      <c r="MP245"/>
      <c r="MQ245"/>
      <c r="MR245"/>
      <c r="MS245"/>
      <c r="MT245"/>
      <c r="MU245"/>
      <c r="MV245"/>
      <c r="MW245"/>
      <c r="MX245"/>
      <c r="MY245"/>
      <c r="MZ245"/>
      <c r="NA245"/>
      <c r="NB245"/>
      <c r="NC245"/>
      <c r="ND245"/>
      <c r="NE245"/>
      <c r="NF245"/>
      <c r="NG245"/>
      <c r="NH245"/>
      <c r="NI245"/>
      <c r="NJ245"/>
      <c r="NK245"/>
      <c r="NL245"/>
      <c r="NM245"/>
      <c r="NN245"/>
      <c r="NO245"/>
      <c r="NP245"/>
      <c r="NQ245"/>
      <c r="NR245"/>
      <c r="NS245"/>
      <c r="NT245"/>
      <c r="NU245"/>
      <c r="NV245"/>
      <c r="NW245"/>
      <c r="NX245"/>
      <c r="NY245"/>
      <c r="NZ245"/>
      <c r="OA245"/>
      <c r="OB245"/>
      <c r="OC245"/>
      <c r="OD245"/>
      <c r="OE245"/>
      <c r="OF245"/>
      <c r="OG245"/>
      <c r="OH245"/>
      <c r="OI245"/>
      <c r="OJ245"/>
      <c r="OK245"/>
      <c r="OL245"/>
      <c r="OM245"/>
      <c r="ON245"/>
      <c r="OO245"/>
      <c r="OP245"/>
      <c r="OQ245"/>
      <c r="OR245"/>
      <c r="OS245"/>
      <c r="OT245"/>
      <c r="OU245"/>
      <c r="OV245"/>
      <c r="OW245"/>
      <c r="OX245"/>
      <c r="OY245"/>
      <c r="OZ245"/>
      <c r="PA245"/>
      <c r="PB245"/>
      <c r="PC245"/>
      <c r="PD245"/>
      <c r="PE245"/>
      <c r="PF245"/>
      <c r="PG245"/>
      <c r="PH245"/>
      <c r="PI245"/>
      <c r="PJ245"/>
      <c r="PK245"/>
      <c r="PL245"/>
      <c r="PM245"/>
      <c r="PN245"/>
      <c r="PO245"/>
      <c r="PP245"/>
      <c r="PQ245"/>
      <c r="PR245"/>
      <c r="PS245"/>
      <c r="PT245"/>
      <c r="PU245"/>
      <c r="PV245"/>
      <c r="PW245"/>
      <c r="PX245"/>
      <c r="PY245"/>
      <c r="PZ245"/>
      <c r="QA245"/>
      <c r="QB245"/>
      <c r="QC245"/>
      <c r="QD245"/>
      <c r="QE245"/>
      <c r="QF245"/>
      <c r="QG245"/>
      <c r="QH245"/>
      <c r="QI245"/>
      <c r="QJ245"/>
      <c r="QK245"/>
      <c r="QL245"/>
      <c r="QM245"/>
      <c r="QN245"/>
      <c r="QO245"/>
      <c r="QP245"/>
      <c r="QQ245"/>
      <c r="QR245"/>
      <c r="QS245"/>
      <c r="QT245"/>
      <c r="QU245"/>
      <c r="QV245"/>
      <c r="QW245"/>
      <c r="QX245"/>
      <c r="QY245"/>
      <c r="QZ245"/>
      <c r="RA245"/>
      <c r="RB245"/>
      <c r="RC245"/>
      <c r="RD245"/>
      <c r="RE245"/>
      <c r="RF245"/>
      <c r="RG245"/>
      <c r="RH245"/>
      <c r="RI245"/>
      <c r="RJ245"/>
      <c r="RK245"/>
      <c r="RL245"/>
      <c r="RM245"/>
      <c r="RN245"/>
      <c r="RO245"/>
      <c r="RP245"/>
      <c r="RQ245"/>
      <c r="RR245"/>
      <c r="RS245"/>
      <c r="RT245"/>
      <c r="RU245"/>
      <c r="RV245"/>
      <c r="RW245"/>
      <c r="RX245"/>
      <c r="RY245"/>
      <c r="RZ245"/>
      <c r="SA245"/>
      <c r="SB245"/>
      <c r="SC245"/>
      <c r="SD245"/>
      <c r="SE245"/>
      <c r="SF245"/>
      <c r="SG245"/>
      <c r="SH245"/>
      <c r="SI245"/>
      <c r="SJ245"/>
      <c r="SK245"/>
      <c r="SL245"/>
      <c r="SM245"/>
      <c r="SN245"/>
      <c r="SO245"/>
      <c r="SP245"/>
      <c r="SQ245"/>
      <c r="SR245"/>
      <c r="SS245"/>
      <c r="ST245"/>
      <c r="SU245"/>
      <c r="SV245"/>
      <c r="SW245"/>
      <c r="SX245"/>
      <c r="SY245"/>
      <c r="SZ245"/>
      <c r="TA245"/>
      <c r="TB245"/>
      <c r="TC245"/>
      <c r="TD245"/>
      <c r="TE245"/>
      <c r="TF245"/>
      <c r="TG245"/>
      <c r="TH245"/>
      <c r="TI245"/>
      <c r="TJ245"/>
      <c r="TK245"/>
      <c r="TL245"/>
      <c r="TM245"/>
      <c r="TN245"/>
      <c r="TO245"/>
      <c r="TP245"/>
      <c r="TQ245"/>
      <c r="TR245"/>
      <c r="TS245"/>
      <c r="TT245"/>
      <c r="TU245"/>
      <c r="TV245"/>
      <c r="TW245"/>
      <c r="TX245"/>
      <c r="TY245"/>
      <c r="TZ245"/>
      <c r="UA245"/>
      <c r="UB245"/>
      <c r="UC245"/>
      <c r="UD245"/>
      <c r="UE245"/>
      <c r="UF245"/>
      <c r="UG245"/>
      <c r="UH245"/>
      <c r="UI245"/>
      <c r="UJ245"/>
      <c r="UK245"/>
      <c r="UL245"/>
      <c r="UM245"/>
      <c r="UN245"/>
      <c r="UO245"/>
      <c r="UP245"/>
      <c r="UQ245"/>
      <c r="UR245"/>
      <c r="US245"/>
      <c r="UT245"/>
      <c r="UU245"/>
      <c r="UV245"/>
      <c r="UW245"/>
      <c r="UX245"/>
      <c r="UY245"/>
      <c r="UZ245"/>
      <c r="VA245"/>
      <c r="VB245"/>
      <c r="VC245"/>
      <c r="VD245"/>
      <c r="VE245"/>
      <c r="VF245"/>
      <c r="VG245"/>
      <c r="VH245"/>
      <c r="VI245"/>
      <c r="VJ245"/>
      <c r="VK245"/>
      <c r="VL245"/>
      <c r="VM245"/>
      <c r="VN245"/>
      <c r="VO245"/>
      <c r="VP245"/>
      <c r="VQ245"/>
      <c r="VR245"/>
      <c r="VS245"/>
      <c r="VT245"/>
      <c r="VU245"/>
      <c r="VV245"/>
      <c r="VW245"/>
      <c r="VX245"/>
      <c r="VY245"/>
      <c r="VZ245"/>
      <c r="WA245"/>
      <c r="WB245"/>
      <c r="WC245"/>
      <c r="WD245"/>
      <c r="WE245"/>
      <c r="WF245"/>
      <c r="WG245"/>
      <c r="WH245"/>
      <c r="WI245"/>
      <c r="WJ245"/>
      <c r="WK245"/>
      <c r="WL245"/>
      <c r="WM245"/>
      <c r="WN245"/>
      <c r="WO245"/>
      <c r="WP245"/>
      <c r="WQ245"/>
      <c r="WR245"/>
      <c r="WS245"/>
      <c r="WT245"/>
      <c r="WU245"/>
      <c r="WV245"/>
      <c r="WW245"/>
      <c r="WX245"/>
      <c r="WY245"/>
      <c r="WZ245"/>
      <c r="XA245"/>
      <c r="XB245"/>
      <c r="XC245"/>
      <c r="XD245"/>
      <c r="XE245"/>
      <c r="XF245"/>
      <c r="XG245"/>
      <c r="XH245"/>
      <c r="XI245"/>
      <c r="XJ245"/>
      <c r="XK245"/>
      <c r="XL245"/>
      <c r="XM245"/>
      <c r="XN245"/>
      <c r="XO245"/>
      <c r="XP245"/>
      <c r="XQ245"/>
      <c r="XR245"/>
      <c r="XS245"/>
      <c r="XT245"/>
      <c r="XU245"/>
      <c r="XV245"/>
      <c r="XW245"/>
      <c r="XX245"/>
      <c r="XY245"/>
      <c r="XZ245"/>
      <c r="YA245"/>
      <c r="YB245"/>
      <c r="YC245"/>
      <c r="YD245"/>
      <c r="YE245"/>
      <c r="YF245"/>
      <c r="YG245"/>
      <c r="YH245"/>
      <c r="YI245"/>
      <c r="YJ245"/>
      <c r="YK245"/>
      <c r="YL245"/>
      <c r="YM245"/>
      <c r="YN245"/>
      <c r="YO245"/>
      <c r="YP245"/>
      <c r="YQ245"/>
      <c r="YR245"/>
      <c r="YS245"/>
      <c r="YT245"/>
      <c r="YU245"/>
      <c r="YV245"/>
      <c r="YW245"/>
      <c r="YX245"/>
      <c r="YY245"/>
      <c r="YZ245"/>
      <c r="ZA245"/>
      <c r="ZB245"/>
      <c r="ZC245"/>
      <c r="ZD245"/>
      <c r="ZE245"/>
      <c r="ZF245"/>
      <c r="ZG245"/>
      <c r="ZH245"/>
      <c r="ZI245"/>
      <c r="ZJ245"/>
      <c r="ZK245"/>
      <c r="ZL245"/>
      <c r="ZM245"/>
      <c r="ZN245"/>
      <c r="ZO245"/>
      <c r="ZP245"/>
      <c r="ZQ245"/>
      <c r="ZR245"/>
      <c r="ZS245"/>
      <c r="ZT245"/>
      <c r="ZU245"/>
      <c r="ZV245"/>
      <c r="ZW245"/>
      <c r="ZX245"/>
      <c r="ZY245"/>
      <c r="ZZ245"/>
      <c r="AAA245"/>
      <c r="AAB245"/>
      <c r="AAC245"/>
      <c r="AAD245"/>
      <c r="AAE245"/>
      <c r="AAF245"/>
      <c r="AAG245"/>
      <c r="AAH245"/>
      <c r="AAI245"/>
      <c r="AAJ245"/>
      <c r="AAK245"/>
      <c r="AAL245"/>
      <c r="AAM245"/>
      <c r="AAN245"/>
      <c r="AAO245"/>
      <c r="AAP245"/>
      <c r="AAQ245"/>
      <c r="AAR245"/>
      <c r="AAS245"/>
      <c r="AAT245"/>
      <c r="AAU245"/>
      <c r="AAV245"/>
      <c r="AAW245"/>
      <c r="AAX245"/>
      <c r="AAY245"/>
      <c r="AAZ245"/>
      <c r="ABA245"/>
      <c r="ABB245"/>
      <c r="ABC245"/>
      <c r="ABD245"/>
      <c r="ABE245"/>
      <c r="ABF245"/>
      <c r="ABG245"/>
      <c r="ABH245"/>
      <c r="ABI245"/>
      <c r="ABJ245"/>
      <c r="ABK245"/>
      <c r="ABL245"/>
      <c r="ABM245"/>
      <c r="ABN245"/>
      <c r="ABO245"/>
      <c r="ABP245"/>
      <c r="ABQ245"/>
      <c r="ABR245"/>
      <c r="ABS245"/>
      <c r="ABT245"/>
      <c r="ABU245"/>
      <c r="ABV245"/>
      <c r="ABW245"/>
      <c r="ABX245"/>
      <c r="ABY245"/>
      <c r="ABZ245"/>
      <c r="ACA245"/>
      <c r="ACB245"/>
      <c r="ACC245"/>
      <c r="ACD245"/>
      <c r="ACE245"/>
      <c r="ACF245"/>
      <c r="ACG245"/>
      <c r="ACH245"/>
      <c r="ACI245"/>
      <c r="ACJ245"/>
      <c r="ACK245"/>
      <c r="ACL245"/>
      <c r="ACM245"/>
      <c r="ACN245"/>
      <c r="ACO245"/>
      <c r="ACP245"/>
      <c r="ACQ245"/>
      <c r="ACR245"/>
      <c r="ACS245"/>
      <c r="ACT245"/>
      <c r="ACU245"/>
      <c r="ACV245"/>
      <c r="ACW245"/>
      <c r="ACX245"/>
      <c r="ACY245"/>
      <c r="ACZ245"/>
      <c r="ADA245"/>
      <c r="ADB245"/>
      <c r="ADC245"/>
      <c r="ADD245"/>
      <c r="ADE245"/>
      <c r="ADF245"/>
      <c r="ADG245"/>
      <c r="ADH245"/>
      <c r="ADI245"/>
      <c r="ADJ245"/>
      <c r="ADK245"/>
      <c r="ADL245"/>
      <c r="ADM245"/>
      <c r="ADN245"/>
      <c r="ADO245"/>
      <c r="ADP245"/>
      <c r="ADQ245"/>
      <c r="ADR245"/>
      <c r="ADS245"/>
      <c r="ADT245"/>
      <c r="ADU245"/>
      <c r="ADV245"/>
      <c r="ADW245"/>
      <c r="ADX245"/>
      <c r="ADY245"/>
      <c r="ADZ245"/>
      <c r="AEA245"/>
      <c r="AEB245"/>
      <c r="AEC245"/>
      <c r="AED245"/>
      <c r="AEE245"/>
      <c r="AEF245"/>
      <c r="AEG245"/>
      <c r="AEH245"/>
      <c r="AEI245"/>
      <c r="AEJ245"/>
      <c r="AEK245"/>
      <c r="AEL245"/>
      <c r="AEM245"/>
      <c r="AEN245"/>
      <c r="AEO245"/>
      <c r="AEP245"/>
      <c r="AEQ245"/>
      <c r="AER245"/>
      <c r="AES245"/>
      <c r="AET245"/>
      <c r="AEU245"/>
      <c r="AEV245"/>
      <c r="AEW245"/>
      <c r="AEX245"/>
      <c r="AEY245"/>
      <c r="AEZ245"/>
      <c r="AFA245"/>
      <c r="AFB245"/>
      <c r="AFC245"/>
      <c r="AFD245"/>
      <c r="AFE245"/>
      <c r="AFF245"/>
      <c r="AFG245"/>
      <c r="AFH245"/>
      <c r="AFI245"/>
      <c r="AFJ245"/>
      <c r="AFK245"/>
      <c r="AFL245"/>
      <c r="AFM245"/>
      <c r="AFN245"/>
      <c r="AFO245"/>
      <c r="AFP245"/>
      <c r="AFQ245"/>
      <c r="AFR245"/>
      <c r="AFS245"/>
      <c r="AFT245"/>
      <c r="AFU245"/>
      <c r="AFV245"/>
      <c r="AFW245"/>
      <c r="AFX245"/>
      <c r="AFY245"/>
      <c r="AFZ245"/>
      <c r="AGA245"/>
      <c r="AGB245"/>
      <c r="AGC245"/>
      <c r="AGD245"/>
      <c r="AGE245"/>
      <c r="AGF245"/>
      <c r="AGG245"/>
      <c r="AGH245"/>
      <c r="AGI245"/>
      <c r="AGJ245"/>
      <c r="AGK245"/>
      <c r="AGL245"/>
      <c r="AGM245"/>
      <c r="AGN245"/>
      <c r="AGO245"/>
      <c r="AGP245"/>
      <c r="AGQ245"/>
      <c r="AGR245"/>
      <c r="AGS245"/>
      <c r="AGT245"/>
      <c r="AGU245"/>
      <c r="AGV245"/>
      <c r="AGW245"/>
      <c r="AGX245"/>
      <c r="AGY245"/>
      <c r="AGZ245"/>
      <c r="AHA245"/>
      <c r="AHB245"/>
      <c r="AHC245"/>
      <c r="AHD245"/>
      <c r="AHE245"/>
      <c r="AHF245"/>
      <c r="AHG245"/>
      <c r="AHH245"/>
      <c r="AHI245"/>
      <c r="AHJ245"/>
      <c r="AHK245"/>
      <c r="AHL245"/>
      <c r="AHM245"/>
      <c r="AHN245"/>
      <c r="AHO245"/>
      <c r="AHP245"/>
      <c r="AHQ245"/>
      <c r="AHR245"/>
      <c r="AHS245"/>
      <c r="AHT245"/>
      <c r="AHU245"/>
      <c r="AHV245"/>
      <c r="AHW245"/>
      <c r="AHX245"/>
      <c r="AHY245"/>
      <c r="AHZ245"/>
      <c r="AIA245"/>
      <c r="AIB245"/>
      <c r="AIC245"/>
      <c r="AID245"/>
      <c r="AIE245"/>
      <c r="AIF245"/>
      <c r="AIG245"/>
      <c r="AIH245"/>
      <c r="AII245"/>
      <c r="AIJ245"/>
      <c r="AIK245"/>
      <c r="AIL245"/>
      <c r="AIM245"/>
      <c r="AIN245"/>
      <c r="AIO245"/>
      <c r="AIP245"/>
      <c r="AIQ245"/>
      <c r="AIR245"/>
      <c r="AIS245"/>
      <c r="AIT245"/>
      <c r="AIU245"/>
      <c r="AIV245"/>
      <c r="AIW245"/>
      <c r="AIX245"/>
      <c r="AIY245"/>
      <c r="AIZ245"/>
      <c r="AJA245"/>
      <c r="AJB245"/>
      <c r="AJC245"/>
      <c r="AJD245"/>
      <c r="AJE245"/>
      <c r="AJF245"/>
      <c r="AJG245"/>
      <c r="AJH245"/>
      <c r="AJI245"/>
      <c r="AJJ245"/>
      <c r="AJK245"/>
      <c r="AJL245"/>
      <c r="AJM245"/>
      <c r="AJN245"/>
      <c r="AJO245"/>
      <c r="AJP245"/>
      <c r="AJQ245"/>
      <c r="AJR245"/>
      <c r="AJS245"/>
      <c r="AJT245"/>
      <c r="AJU245"/>
      <c r="AJV245"/>
      <c r="AJW245"/>
      <c r="AJX245"/>
      <c r="AJY245"/>
      <c r="AJZ245"/>
      <c r="AKA245"/>
      <c r="AKB245"/>
      <c r="AKC245"/>
      <c r="AKD245"/>
      <c r="AKE245"/>
      <c r="AKF245"/>
      <c r="AKG245"/>
      <c r="AKH245"/>
      <c r="AKI245"/>
      <c r="AKJ245"/>
      <c r="AKK245"/>
      <c r="AKL245"/>
      <c r="AKM245"/>
      <c r="AKN245"/>
      <c r="AKO245"/>
      <c r="AKP245"/>
      <c r="AKQ245"/>
      <c r="AKR245"/>
      <c r="AKS245"/>
      <c r="AKT245"/>
      <c r="AKU245"/>
      <c r="AKV245"/>
      <c r="AKW245"/>
      <c r="AKX245"/>
      <c r="AKY245"/>
      <c r="AKZ245"/>
      <c r="ALA245"/>
      <c r="ALB245"/>
      <c r="ALC245"/>
      <c r="ALD245"/>
      <c r="ALE245"/>
      <c r="ALF245"/>
      <c r="ALG245"/>
      <c r="ALH245"/>
      <c r="ALI245"/>
      <c r="ALJ245"/>
      <c r="ALK245"/>
      <c r="ALL245"/>
      <c r="ALM245"/>
      <c r="ALN245"/>
      <c r="ALO245"/>
      <c r="ALP245"/>
      <c r="ALQ245"/>
      <c r="ALR245"/>
      <c r="ALS245"/>
      <c r="ALT245"/>
      <c r="ALU245"/>
      <c r="ALV245"/>
      <c r="ALW245"/>
      <c r="ALX245"/>
      <c r="ALY245"/>
      <c r="ALZ245"/>
      <c r="AMA245"/>
      <c r="AMB245"/>
      <c r="AMC245"/>
      <c r="AMD245"/>
      <c r="AME245"/>
      <c r="AMF245"/>
      <c r="AMG245"/>
      <c r="AMH245"/>
      <c r="AMI245"/>
      <c r="AMJ245"/>
    </row>
    <row r="246" spans="1:1024" ht="17" customHeight="1">
      <c r="A246" s="20" t="s">
        <v>1388</v>
      </c>
      <c r="B246" s="3">
        <f t="shared" si="5"/>
        <v>75.199999999999989</v>
      </c>
      <c r="C246" s="3">
        <f t="shared" si="7"/>
        <v>0</v>
      </c>
      <c r="D246" s="3">
        <v>0</v>
      </c>
      <c r="E246" s="3">
        <f>SUM(32.8+42.4)</f>
        <v>75.199999999999989</v>
      </c>
    </row>
    <row r="247" spans="1:1024" ht="17" customHeight="1">
      <c r="A247" s="19" t="s">
        <v>1190</v>
      </c>
      <c r="B247" s="3">
        <f t="shared" si="5"/>
        <v>74.5</v>
      </c>
      <c r="C247" s="3">
        <f t="shared" si="7"/>
        <v>0</v>
      </c>
      <c r="D247" s="3">
        <v>0</v>
      </c>
      <c r="E247" s="3">
        <v>0</v>
      </c>
      <c r="G247" s="4"/>
      <c r="I247" s="4">
        <v>74.5</v>
      </c>
    </row>
    <row r="248" spans="1:1024" ht="17" customHeight="1">
      <c r="A248" s="19" t="s">
        <v>1192</v>
      </c>
      <c r="B248" s="3">
        <f t="shared" si="5"/>
        <v>73</v>
      </c>
      <c r="C248" s="3">
        <f t="shared" si="7"/>
        <v>0</v>
      </c>
      <c r="D248" s="3">
        <v>0</v>
      </c>
      <c r="E248" s="3">
        <f>SUM(42.4)</f>
        <v>42.4</v>
      </c>
      <c r="F248" s="4">
        <f>SUM(30.6)</f>
        <v>30.6</v>
      </c>
      <c r="G248" s="4"/>
    </row>
    <row r="249" spans="1:1024" ht="17" customHeight="1">
      <c r="A249" s="19" t="s">
        <v>1194</v>
      </c>
      <c r="B249" s="3">
        <f t="shared" si="5"/>
        <v>72</v>
      </c>
      <c r="C249" s="3">
        <f t="shared" si="7"/>
        <v>0</v>
      </c>
      <c r="D249" s="3">
        <v>0</v>
      </c>
      <c r="E249" s="3">
        <v>0</v>
      </c>
      <c r="G249" s="4"/>
      <c r="K249" s="4">
        <v>33</v>
      </c>
      <c r="L249" s="4">
        <v>39</v>
      </c>
    </row>
    <row r="250" spans="1:1024" ht="17" customHeight="1">
      <c r="A250" s="19" t="s">
        <v>1195</v>
      </c>
      <c r="B250" s="3">
        <f t="shared" si="5"/>
        <v>72</v>
      </c>
      <c r="C250" s="3">
        <f t="shared" si="7"/>
        <v>0</v>
      </c>
      <c r="D250" s="3">
        <v>0</v>
      </c>
      <c r="E250" s="3">
        <v>0</v>
      </c>
      <c r="G250" s="4"/>
      <c r="K250" s="4">
        <v>34</v>
      </c>
      <c r="N250" s="4">
        <v>38</v>
      </c>
      <c r="IZ250" s="4"/>
      <c r="JA250" s="4"/>
      <c r="JB250" s="4"/>
      <c r="JC250" s="4"/>
      <c r="JD250" s="4"/>
      <c r="JE250" s="4"/>
      <c r="JF250" s="4"/>
      <c r="JG250" s="4"/>
      <c r="JH250" s="4"/>
      <c r="JI250" s="4"/>
      <c r="JJ250" s="4"/>
      <c r="JK250" s="4"/>
      <c r="JL250" s="4"/>
      <c r="JM250" s="4"/>
      <c r="JN250" s="4"/>
      <c r="JO250" s="4"/>
      <c r="JP250" s="4"/>
      <c r="JQ250" s="4"/>
      <c r="JR250" s="4"/>
      <c r="JS250" s="4"/>
      <c r="JT250" s="4"/>
      <c r="JU250" s="4"/>
      <c r="JV250" s="4"/>
      <c r="JW250" s="4"/>
      <c r="JX250" s="4"/>
      <c r="JY250" s="4"/>
      <c r="JZ250" s="4"/>
      <c r="KA250" s="4"/>
      <c r="KB250" s="4"/>
      <c r="KC250" s="4"/>
      <c r="KD250" s="4"/>
      <c r="KE250" s="4"/>
      <c r="KF250" s="4"/>
      <c r="KG250" s="4"/>
      <c r="KH250" s="4"/>
      <c r="KI250" s="4"/>
      <c r="KJ250" s="4"/>
      <c r="KK250" s="4"/>
      <c r="KL250" s="4"/>
      <c r="KM250" s="4"/>
      <c r="KN250" s="4"/>
      <c r="KO250" s="4"/>
      <c r="KP250" s="4"/>
      <c r="KQ250" s="4"/>
      <c r="KR250" s="4"/>
      <c r="KS250" s="4"/>
      <c r="KT250" s="4"/>
      <c r="KU250" s="4"/>
      <c r="KV250" s="4"/>
      <c r="KW250" s="4"/>
      <c r="KX250" s="4"/>
      <c r="KY250" s="4"/>
      <c r="KZ250" s="4"/>
      <c r="LA250" s="4"/>
      <c r="LB250" s="4"/>
      <c r="LC250" s="4"/>
      <c r="LD250" s="4"/>
      <c r="LE250" s="4"/>
      <c r="LF250" s="4"/>
      <c r="LG250" s="4"/>
      <c r="LH250" s="4"/>
      <c r="LI250" s="4"/>
      <c r="LJ250" s="4"/>
      <c r="LK250" s="4"/>
      <c r="LL250" s="4"/>
      <c r="LM250" s="4"/>
      <c r="LN250" s="4"/>
      <c r="LO250" s="4"/>
      <c r="LP250" s="4"/>
      <c r="LQ250" s="4"/>
      <c r="LR250" s="4"/>
      <c r="LS250" s="4"/>
      <c r="LT250" s="4"/>
      <c r="LU250" s="4"/>
      <c r="LV250" s="4"/>
      <c r="LW250" s="4"/>
      <c r="LX250" s="4"/>
      <c r="LY250" s="4"/>
      <c r="LZ250" s="4"/>
      <c r="MA250" s="4"/>
      <c r="MB250" s="4"/>
      <c r="MC250" s="4"/>
      <c r="MD250" s="4"/>
      <c r="ME250" s="4"/>
      <c r="MF250" s="4"/>
      <c r="MG250" s="4"/>
      <c r="MH250" s="4"/>
      <c r="MI250" s="4"/>
      <c r="MJ250" s="4"/>
      <c r="MK250" s="4"/>
      <c r="ML250" s="4"/>
      <c r="MM250" s="4"/>
      <c r="MN250" s="4"/>
      <c r="MO250" s="4"/>
      <c r="MP250" s="4"/>
      <c r="MQ250" s="4"/>
      <c r="MR250" s="4"/>
      <c r="MS250" s="4"/>
      <c r="MT250" s="4"/>
      <c r="MU250" s="4"/>
      <c r="MV250" s="4"/>
      <c r="MW250" s="4"/>
      <c r="MX250" s="4"/>
      <c r="MY250" s="4"/>
      <c r="MZ250" s="4"/>
      <c r="NA250" s="4"/>
      <c r="NB250" s="4"/>
      <c r="NC250" s="4"/>
      <c r="ND250" s="4"/>
      <c r="NE250" s="4"/>
      <c r="NF250" s="4"/>
      <c r="NG250" s="4"/>
      <c r="NH250" s="4"/>
      <c r="NI250" s="4"/>
      <c r="NJ250" s="4"/>
      <c r="NK250" s="4"/>
      <c r="NL250" s="4"/>
      <c r="NM250" s="4"/>
      <c r="NN250" s="4"/>
      <c r="NO250" s="4"/>
      <c r="NP250" s="4"/>
      <c r="NQ250" s="4"/>
      <c r="NR250" s="4"/>
      <c r="NS250" s="4"/>
      <c r="NT250" s="4"/>
      <c r="NU250" s="4"/>
      <c r="NV250" s="4"/>
      <c r="NW250" s="4"/>
      <c r="NX250" s="4"/>
      <c r="NY250" s="4"/>
      <c r="NZ250" s="4"/>
      <c r="OA250" s="4"/>
      <c r="OB250" s="4"/>
      <c r="OC250" s="4"/>
      <c r="OD250" s="4"/>
      <c r="OE250" s="4"/>
      <c r="OF250" s="4"/>
      <c r="OG250" s="4"/>
      <c r="OH250" s="4"/>
      <c r="OI250" s="4"/>
      <c r="OJ250" s="4"/>
      <c r="OK250" s="4"/>
      <c r="OL250" s="4"/>
      <c r="OM250" s="4"/>
      <c r="ON250" s="4"/>
      <c r="OO250" s="4"/>
      <c r="OP250" s="4"/>
      <c r="OQ250" s="4"/>
      <c r="OR250" s="4"/>
      <c r="OS250" s="4"/>
      <c r="OT250" s="4"/>
      <c r="OU250" s="4"/>
      <c r="OV250" s="4"/>
      <c r="OW250" s="4"/>
      <c r="OX250" s="4"/>
      <c r="OY250" s="4"/>
      <c r="OZ250" s="4"/>
      <c r="PA250" s="4"/>
      <c r="PB250" s="4"/>
      <c r="PC250" s="4"/>
      <c r="PD250" s="4"/>
      <c r="PE250" s="4"/>
      <c r="PF250" s="4"/>
      <c r="PG250" s="4"/>
      <c r="PH250" s="4"/>
      <c r="PI250" s="4"/>
      <c r="PJ250" s="4"/>
      <c r="PK250" s="4"/>
      <c r="PL250" s="4"/>
      <c r="PM250" s="4"/>
      <c r="PN250" s="4"/>
      <c r="PO250" s="4"/>
      <c r="PP250" s="4"/>
      <c r="PQ250" s="4"/>
      <c r="PR250" s="4"/>
      <c r="PS250" s="4"/>
      <c r="PT250" s="4"/>
      <c r="PU250" s="4"/>
      <c r="PV250" s="4"/>
      <c r="PW250" s="4"/>
      <c r="PX250" s="4"/>
      <c r="PY250" s="4"/>
      <c r="PZ250" s="4"/>
      <c r="QA250" s="4"/>
      <c r="QB250" s="4"/>
      <c r="QC250" s="4"/>
      <c r="QD250" s="4"/>
      <c r="QE250" s="4"/>
      <c r="QF250" s="4"/>
      <c r="QG250" s="4"/>
      <c r="QH250" s="4"/>
      <c r="QI250" s="4"/>
      <c r="QJ250" s="4"/>
      <c r="QK250" s="4"/>
      <c r="QL250" s="4"/>
      <c r="QM250" s="4"/>
      <c r="QN250" s="4"/>
      <c r="QO250" s="4"/>
      <c r="QP250" s="4"/>
      <c r="QQ250" s="4"/>
      <c r="QR250" s="4"/>
      <c r="QS250" s="4"/>
      <c r="QT250" s="4"/>
      <c r="QU250" s="4"/>
      <c r="QV250" s="4"/>
      <c r="QW250" s="4"/>
      <c r="QX250" s="4"/>
      <c r="QY250" s="4"/>
      <c r="QZ250" s="4"/>
      <c r="RA250" s="4"/>
      <c r="RB250" s="4"/>
      <c r="RC250" s="4"/>
      <c r="RD250" s="4"/>
      <c r="RE250" s="4"/>
      <c r="RF250" s="4"/>
      <c r="RG250" s="4"/>
      <c r="RH250" s="4"/>
      <c r="RI250" s="4"/>
      <c r="RJ250" s="4"/>
      <c r="RK250" s="4"/>
      <c r="RL250" s="4"/>
      <c r="RM250" s="4"/>
      <c r="RN250" s="4"/>
      <c r="RO250" s="4"/>
      <c r="RP250" s="4"/>
      <c r="RQ250" s="4"/>
      <c r="RR250" s="4"/>
      <c r="RS250" s="4"/>
      <c r="RT250" s="4"/>
      <c r="RU250" s="4"/>
      <c r="RV250" s="4"/>
      <c r="RW250" s="4"/>
      <c r="RX250" s="4"/>
      <c r="RY250" s="4"/>
      <c r="RZ250" s="4"/>
      <c r="SA250" s="4"/>
      <c r="SB250" s="4"/>
      <c r="SC250" s="4"/>
      <c r="SD250" s="4"/>
      <c r="SE250" s="4"/>
      <c r="SF250" s="4"/>
      <c r="SG250" s="4"/>
      <c r="SH250" s="4"/>
      <c r="SI250" s="4"/>
      <c r="SJ250" s="4"/>
      <c r="SK250" s="4"/>
      <c r="SL250" s="4"/>
      <c r="SM250" s="4"/>
      <c r="SN250" s="4"/>
      <c r="SO250" s="4"/>
      <c r="SP250" s="4"/>
      <c r="SQ250" s="4"/>
      <c r="SR250" s="4"/>
      <c r="SS250" s="4"/>
      <c r="ST250" s="4"/>
      <c r="SU250" s="4"/>
      <c r="SV250" s="4"/>
      <c r="SW250" s="4"/>
      <c r="SX250" s="4"/>
      <c r="SY250" s="4"/>
      <c r="SZ250" s="4"/>
      <c r="TA250" s="4"/>
      <c r="TB250" s="4"/>
      <c r="TC250" s="4"/>
      <c r="TD250" s="4"/>
      <c r="TE250" s="4"/>
      <c r="TF250" s="4"/>
      <c r="TG250" s="4"/>
      <c r="TH250" s="4"/>
      <c r="TI250" s="4"/>
      <c r="TJ250" s="4"/>
      <c r="TK250" s="4"/>
      <c r="TL250" s="4"/>
      <c r="TM250" s="4"/>
      <c r="TN250" s="4"/>
      <c r="TO250" s="4"/>
      <c r="TP250" s="4"/>
      <c r="TQ250" s="4"/>
      <c r="TR250" s="4"/>
      <c r="TS250" s="4"/>
      <c r="TT250" s="4"/>
      <c r="TU250" s="4"/>
      <c r="TV250" s="4"/>
      <c r="TW250" s="4"/>
      <c r="TX250" s="4"/>
      <c r="TY250" s="4"/>
      <c r="TZ250" s="4"/>
      <c r="UA250" s="4"/>
      <c r="UB250" s="4"/>
      <c r="UC250" s="4"/>
      <c r="UD250" s="4"/>
      <c r="UE250" s="4"/>
      <c r="UF250" s="4"/>
      <c r="UG250" s="4"/>
      <c r="UH250" s="4"/>
      <c r="UI250" s="4"/>
      <c r="UJ250" s="4"/>
      <c r="UK250" s="4"/>
      <c r="UL250" s="4"/>
      <c r="UM250" s="4"/>
      <c r="UN250" s="4"/>
      <c r="UO250" s="4"/>
      <c r="UP250" s="4"/>
      <c r="UQ250" s="4"/>
      <c r="UR250" s="4"/>
      <c r="US250" s="4"/>
      <c r="UT250" s="4"/>
      <c r="UU250" s="4"/>
      <c r="UV250" s="4"/>
      <c r="UW250" s="4"/>
      <c r="UX250" s="4"/>
      <c r="UY250" s="4"/>
      <c r="UZ250" s="4"/>
      <c r="VA250" s="4"/>
      <c r="VB250" s="4"/>
      <c r="VC250" s="4"/>
      <c r="VD250" s="4"/>
      <c r="VE250" s="4"/>
      <c r="VF250" s="4"/>
      <c r="VG250" s="4"/>
      <c r="VH250" s="4"/>
      <c r="VI250" s="4"/>
      <c r="VJ250" s="4"/>
      <c r="VK250" s="4"/>
      <c r="VL250" s="4"/>
      <c r="VM250" s="4"/>
      <c r="VN250" s="4"/>
      <c r="VO250" s="4"/>
      <c r="VP250" s="4"/>
      <c r="VQ250" s="4"/>
      <c r="VR250" s="4"/>
      <c r="VS250" s="4"/>
      <c r="VT250" s="4"/>
      <c r="VU250" s="4"/>
      <c r="VV250" s="4"/>
      <c r="VW250" s="4"/>
      <c r="VX250" s="4"/>
      <c r="VY250" s="4"/>
      <c r="VZ250" s="4"/>
      <c r="WA250" s="4"/>
      <c r="WB250" s="4"/>
      <c r="WC250" s="4"/>
      <c r="WD250" s="4"/>
      <c r="WE250" s="4"/>
      <c r="WF250" s="4"/>
      <c r="WG250" s="4"/>
      <c r="WH250" s="4"/>
      <c r="WI250" s="4"/>
      <c r="WJ250" s="4"/>
      <c r="WK250" s="4"/>
      <c r="WL250" s="4"/>
      <c r="WM250" s="4"/>
      <c r="WN250" s="4"/>
      <c r="WO250" s="4"/>
      <c r="WP250" s="4"/>
      <c r="WQ250" s="4"/>
      <c r="WR250" s="4"/>
      <c r="WS250" s="4"/>
      <c r="WT250" s="4"/>
      <c r="WU250" s="4"/>
      <c r="WV250" s="4"/>
      <c r="WW250" s="4"/>
      <c r="WX250" s="4"/>
      <c r="WY250" s="4"/>
      <c r="WZ250" s="4"/>
      <c r="XA250" s="4"/>
      <c r="XB250" s="4"/>
      <c r="XC250" s="4"/>
      <c r="XD250" s="4"/>
      <c r="XE250" s="4"/>
      <c r="XF250" s="4"/>
      <c r="XG250" s="4"/>
      <c r="XH250" s="4"/>
      <c r="XI250" s="4"/>
      <c r="XJ250" s="4"/>
      <c r="XK250" s="4"/>
      <c r="XL250" s="4"/>
      <c r="XM250" s="4"/>
      <c r="XN250" s="4"/>
      <c r="XO250" s="4"/>
      <c r="XP250" s="4"/>
      <c r="XQ250" s="4"/>
      <c r="XR250" s="4"/>
      <c r="XS250" s="4"/>
      <c r="XT250" s="4"/>
      <c r="XU250" s="4"/>
      <c r="XV250" s="4"/>
      <c r="XW250" s="4"/>
      <c r="XX250" s="4"/>
      <c r="XY250" s="4"/>
      <c r="XZ250" s="4"/>
      <c r="YA250" s="4"/>
      <c r="YB250" s="4"/>
      <c r="YC250" s="4"/>
      <c r="YD250" s="4"/>
      <c r="YE250" s="4"/>
      <c r="YF250" s="4"/>
      <c r="YG250" s="4"/>
      <c r="YH250" s="4"/>
      <c r="YI250" s="4"/>
      <c r="YJ250" s="4"/>
      <c r="YK250" s="4"/>
      <c r="YL250" s="4"/>
      <c r="YM250" s="4"/>
      <c r="YN250" s="4"/>
      <c r="YO250" s="4"/>
      <c r="YP250" s="4"/>
      <c r="YQ250" s="4"/>
      <c r="YR250" s="4"/>
      <c r="YS250" s="4"/>
      <c r="YT250" s="4"/>
      <c r="YU250" s="4"/>
      <c r="YV250" s="4"/>
      <c r="YW250" s="4"/>
      <c r="YX250" s="4"/>
      <c r="YY250" s="4"/>
      <c r="YZ250" s="4"/>
      <c r="ZA250" s="4"/>
      <c r="ZB250" s="4"/>
      <c r="ZC250" s="4"/>
      <c r="ZD250" s="4"/>
      <c r="ZE250" s="4"/>
      <c r="ZF250" s="4"/>
      <c r="ZG250" s="4"/>
      <c r="ZH250" s="4"/>
      <c r="ZI250" s="4"/>
      <c r="ZJ250" s="4"/>
      <c r="ZK250" s="4"/>
      <c r="ZL250" s="4"/>
      <c r="ZM250" s="4"/>
      <c r="ZN250" s="4"/>
      <c r="ZO250" s="4"/>
      <c r="ZP250" s="4"/>
      <c r="ZQ250" s="4"/>
      <c r="ZR250" s="4"/>
      <c r="ZS250" s="4"/>
      <c r="ZT250" s="4"/>
      <c r="ZU250" s="4"/>
      <c r="ZV250" s="4"/>
      <c r="ZW250" s="4"/>
      <c r="ZX250" s="4"/>
      <c r="ZY250" s="4"/>
      <c r="ZZ250" s="4"/>
      <c r="AAA250" s="4"/>
      <c r="AAB250" s="4"/>
      <c r="AAC250" s="4"/>
      <c r="AAD250" s="4"/>
      <c r="AAE250" s="4"/>
      <c r="AAF250" s="4"/>
      <c r="AAG250" s="4"/>
      <c r="AAH250" s="4"/>
      <c r="AAI250" s="4"/>
      <c r="AAJ250" s="4"/>
      <c r="AAK250" s="4"/>
      <c r="AAL250" s="4"/>
      <c r="AAM250" s="4"/>
      <c r="AAN250" s="4"/>
      <c r="AAO250" s="4"/>
      <c r="AAP250" s="4"/>
      <c r="AAQ250" s="4"/>
      <c r="AAR250" s="4"/>
      <c r="AAS250" s="4"/>
      <c r="AAT250" s="4"/>
      <c r="AAU250" s="4"/>
      <c r="AAV250" s="4"/>
      <c r="AAW250" s="4"/>
      <c r="AAX250" s="4"/>
      <c r="AAY250" s="4"/>
      <c r="AAZ250" s="4"/>
      <c r="ABA250" s="4"/>
      <c r="ABB250" s="4"/>
      <c r="ABC250" s="4"/>
      <c r="ABD250" s="4"/>
      <c r="ABE250" s="4"/>
      <c r="ABF250" s="4"/>
      <c r="ABG250" s="4"/>
      <c r="ABH250" s="4"/>
      <c r="ABI250" s="4"/>
      <c r="ABJ250" s="4"/>
      <c r="ABK250" s="4"/>
      <c r="ABL250" s="4"/>
      <c r="ABM250" s="4"/>
      <c r="ABN250" s="4"/>
      <c r="ABO250" s="4"/>
      <c r="ABP250" s="4"/>
      <c r="ABQ250" s="4"/>
      <c r="ABR250" s="4"/>
      <c r="ABS250" s="4"/>
      <c r="ABT250" s="4"/>
      <c r="ABU250" s="4"/>
      <c r="ABV250" s="4"/>
      <c r="ABW250" s="4"/>
      <c r="ABX250" s="4"/>
      <c r="ABY250" s="4"/>
      <c r="ABZ250" s="4"/>
      <c r="ACA250" s="4"/>
      <c r="ACB250" s="4"/>
      <c r="ACC250" s="4"/>
      <c r="ACD250" s="4"/>
      <c r="ACE250" s="4"/>
      <c r="ACF250" s="4"/>
      <c r="ACG250" s="4"/>
      <c r="ACH250" s="4"/>
      <c r="ACI250" s="4"/>
      <c r="ACJ250" s="4"/>
      <c r="ACK250" s="4"/>
      <c r="ACL250" s="4"/>
      <c r="ACM250" s="4"/>
      <c r="ACN250" s="4"/>
      <c r="ACO250" s="4"/>
      <c r="ACP250" s="4"/>
      <c r="ACQ250" s="4"/>
      <c r="ACR250" s="4"/>
      <c r="ACS250" s="4"/>
      <c r="ACT250" s="4"/>
      <c r="ACU250" s="4"/>
      <c r="ACV250" s="4"/>
      <c r="ACW250" s="4"/>
      <c r="ACX250" s="4"/>
      <c r="ACY250" s="4"/>
      <c r="ACZ250" s="4"/>
      <c r="ADA250" s="4"/>
      <c r="ADB250" s="4"/>
      <c r="ADC250" s="4"/>
      <c r="ADD250" s="4"/>
      <c r="ADE250" s="4"/>
      <c r="ADF250" s="4"/>
      <c r="ADG250" s="4"/>
      <c r="ADH250" s="4"/>
      <c r="ADI250" s="4"/>
      <c r="ADJ250" s="4"/>
      <c r="ADK250" s="4"/>
      <c r="ADL250" s="4"/>
      <c r="ADM250" s="4"/>
      <c r="ADN250" s="4"/>
      <c r="ADO250" s="4"/>
      <c r="ADP250" s="4"/>
      <c r="ADQ250" s="4"/>
      <c r="ADR250" s="4"/>
      <c r="ADS250" s="4"/>
      <c r="ADT250" s="4"/>
      <c r="ADU250" s="4"/>
      <c r="ADV250" s="4"/>
      <c r="ADW250" s="4"/>
      <c r="ADX250" s="4"/>
      <c r="ADY250" s="4"/>
      <c r="ADZ250" s="4"/>
      <c r="AEA250" s="4"/>
      <c r="AEB250" s="4"/>
      <c r="AEC250" s="4"/>
      <c r="AED250" s="4"/>
      <c r="AEE250" s="4"/>
      <c r="AEF250" s="4"/>
      <c r="AEG250" s="4"/>
      <c r="AEH250" s="4"/>
      <c r="AEI250" s="4"/>
      <c r="AEJ250" s="4"/>
      <c r="AEK250" s="4"/>
      <c r="AEL250" s="4"/>
      <c r="AEM250" s="4"/>
      <c r="AEN250" s="4"/>
      <c r="AEO250" s="4"/>
      <c r="AEP250" s="4"/>
      <c r="AEQ250" s="4"/>
      <c r="AER250" s="4"/>
      <c r="AES250" s="4"/>
      <c r="AET250" s="4"/>
      <c r="AEU250" s="4"/>
      <c r="AEV250" s="4"/>
      <c r="AEW250" s="4"/>
      <c r="AEX250" s="4"/>
      <c r="AEY250" s="4"/>
      <c r="AEZ250" s="4"/>
      <c r="AFA250" s="4"/>
      <c r="AFB250" s="4"/>
      <c r="AFC250" s="4"/>
      <c r="AFD250" s="4"/>
      <c r="AFE250" s="4"/>
      <c r="AFF250" s="4"/>
      <c r="AFG250" s="4"/>
      <c r="AFH250" s="4"/>
      <c r="AFI250" s="4"/>
      <c r="AFJ250" s="4"/>
      <c r="AFK250" s="4"/>
      <c r="AFL250" s="4"/>
      <c r="AFM250" s="4"/>
      <c r="AFN250" s="4"/>
      <c r="AFO250" s="4"/>
      <c r="AFP250" s="4"/>
      <c r="AFQ250" s="4"/>
      <c r="AFR250" s="4"/>
      <c r="AFS250" s="4"/>
      <c r="AFT250" s="4"/>
      <c r="AFU250" s="4"/>
      <c r="AFV250" s="4"/>
      <c r="AFW250" s="4"/>
      <c r="AFX250" s="4"/>
      <c r="AFY250" s="4"/>
      <c r="AFZ250" s="4"/>
      <c r="AGA250" s="4"/>
      <c r="AGB250" s="4"/>
      <c r="AGC250" s="4"/>
      <c r="AGD250" s="4"/>
      <c r="AGE250" s="4"/>
      <c r="AGF250" s="4"/>
      <c r="AGG250" s="4"/>
      <c r="AGH250" s="4"/>
      <c r="AGI250" s="4"/>
      <c r="AGJ250" s="4"/>
      <c r="AGK250" s="4"/>
      <c r="AGL250" s="4"/>
      <c r="AGM250" s="4"/>
      <c r="AGN250" s="4"/>
      <c r="AGO250" s="4"/>
      <c r="AGP250" s="4"/>
      <c r="AGQ250" s="4"/>
      <c r="AGR250" s="4"/>
      <c r="AGS250" s="4"/>
      <c r="AGT250" s="4"/>
      <c r="AGU250" s="4"/>
      <c r="AGV250" s="4"/>
      <c r="AGW250" s="4"/>
      <c r="AGX250" s="4"/>
      <c r="AGY250" s="4"/>
      <c r="AGZ250" s="4"/>
      <c r="AHA250" s="4"/>
      <c r="AHB250" s="4"/>
      <c r="AHC250" s="4"/>
      <c r="AHD250" s="4"/>
      <c r="AHE250" s="4"/>
      <c r="AHF250" s="4"/>
      <c r="AHG250" s="4"/>
      <c r="AHH250" s="4"/>
      <c r="AHI250" s="4"/>
      <c r="AHJ250" s="4"/>
      <c r="AHK250" s="4"/>
      <c r="AHL250" s="4"/>
      <c r="AHM250" s="4"/>
      <c r="AHN250" s="4"/>
      <c r="AHO250" s="4"/>
      <c r="AHP250" s="4"/>
      <c r="AHQ250" s="4"/>
      <c r="AHR250" s="4"/>
      <c r="AHS250" s="4"/>
      <c r="AHT250" s="4"/>
      <c r="AHU250" s="4"/>
      <c r="AHV250" s="4"/>
      <c r="AHW250" s="4"/>
      <c r="AHX250" s="4"/>
      <c r="AHY250" s="4"/>
      <c r="AHZ250" s="4"/>
      <c r="AIA250" s="4"/>
      <c r="AIB250" s="4"/>
      <c r="AIC250" s="4"/>
      <c r="AID250" s="4"/>
      <c r="AIE250" s="4"/>
      <c r="AIF250" s="4"/>
      <c r="AIG250" s="4"/>
      <c r="AIH250" s="4"/>
      <c r="AII250" s="4"/>
      <c r="AIJ250" s="4"/>
      <c r="AIK250" s="4"/>
      <c r="AIL250" s="4"/>
      <c r="AIM250" s="4"/>
      <c r="AIN250" s="4"/>
      <c r="AIO250" s="4"/>
      <c r="AIP250" s="4"/>
      <c r="AIQ250" s="4"/>
      <c r="AIR250" s="4"/>
      <c r="AIS250" s="4"/>
      <c r="AIT250" s="4"/>
      <c r="AIU250" s="4"/>
      <c r="AIV250" s="4"/>
      <c r="AIW250" s="4"/>
      <c r="AIX250" s="4"/>
      <c r="AIY250" s="4"/>
      <c r="AIZ250" s="4"/>
      <c r="AJA250" s="4"/>
      <c r="AJB250" s="4"/>
      <c r="AJC250" s="4"/>
      <c r="AJD250" s="4"/>
      <c r="AJE250" s="4"/>
      <c r="AJF250" s="4"/>
      <c r="AJG250" s="4"/>
      <c r="AJH250" s="4"/>
      <c r="AJI250" s="4"/>
      <c r="AJJ250" s="4"/>
      <c r="AJK250" s="4"/>
      <c r="AJL250" s="4"/>
      <c r="AJM250" s="4"/>
      <c r="AJN250" s="4"/>
      <c r="AJO250" s="4"/>
      <c r="AJP250" s="4"/>
      <c r="AJQ250" s="4"/>
      <c r="AJR250" s="4"/>
      <c r="AJS250" s="4"/>
      <c r="AJT250" s="4"/>
      <c r="AJU250" s="4"/>
      <c r="AJV250" s="4"/>
      <c r="AJW250" s="4"/>
      <c r="AJX250" s="4"/>
      <c r="AJY250" s="4"/>
      <c r="AJZ250" s="4"/>
      <c r="AKA250" s="4"/>
      <c r="AKB250" s="4"/>
      <c r="AKC250" s="4"/>
      <c r="AKD250" s="4"/>
      <c r="AKE250" s="4"/>
      <c r="AKF250" s="4"/>
      <c r="AKG250" s="4"/>
      <c r="AKH250" s="4"/>
      <c r="AKI250" s="4"/>
      <c r="AKJ250" s="4"/>
      <c r="AKK250" s="4"/>
      <c r="AKL250" s="4"/>
      <c r="AKM250" s="4"/>
      <c r="AKN250" s="4"/>
      <c r="AKO250" s="4"/>
      <c r="AKP250" s="4"/>
      <c r="AKQ250" s="4"/>
      <c r="AKR250" s="4"/>
      <c r="AKS250" s="4"/>
      <c r="AKT250" s="4"/>
      <c r="AKU250" s="4"/>
      <c r="AKV250" s="4"/>
      <c r="AKW250" s="4"/>
      <c r="AKX250" s="4"/>
      <c r="AKY250" s="4"/>
      <c r="AKZ250" s="4"/>
      <c r="ALA250" s="4"/>
      <c r="ALB250" s="4"/>
      <c r="ALC250" s="4"/>
      <c r="ALD250" s="4"/>
      <c r="ALE250" s="4"/>
      <c r="ALF250" s="4"/>
      <c r="ALG250" s="4"/>
      <c r="ALH250" s="4"/>
      <c r="ALI250" s="4"/>
      <c r="ALJ250" s="4"/>
      <c r="ALK250" s="4"/>
      <c r="ALL250" s="4"/>
      <c r="ALM250" s="4"/>
      <c r="ALN250" s="4"/>
      <c r="ALO250" s="4"/>
      <c r="ALP250" s="4"/>
      <c r="ALQ250" s="4"/>
      <c r="ALR250" s="4"/>
      <c r="ALS250" s="4"/>
      <c r="ALT250" s="4"/>
      <c r="ALU250" s="4"/>
      <c r="ALV250" s="4"/>
      <c r="ALW250" s="4"/>
      <c r="ALX250" s="4"/>
      <c r="ALY250" s="4"/>
      <c r="ALZ250" s="4"/>
      <c r="AMA250" s="4"/>
      <c r="AMB250" s="4"/>
      <c r="AMC250" s="4"/>
      <c r="AMD250" s="4"/>
      <c r="AME250" s="4"/>
      <c r="AMF250" s="4"/>
      <c r="AMG250" s="4"/>
      <c r="AMH250" s="4"/>
      <c r="AMI250" s="4"/>
      <c r="AMJ250" s="4"/>
    </row>
    <row r="251" spans="1:1024" ht="17" customHeight="1">
      <c r="A251" s="19" t="s">
        <v>1196</v>
      </c>
      <c r="B251" s="3">
        <f t="shared" si="5"/>
        <v>72</v>
      </c>
      <c r="C251" s="3">
        <f t="shared" si="7"/>
        <v>0</v>
      </c>
      <c r="D251" s="3">
        <v>0</v>
      </c>
      <c r="E251" s="3">
        <v>0</v>
      </c>
      <c r="G251" s="4"/>
      <c r="N251" s="4">
        <v>72</v>
      </c>
      <c r="IZ251" s="4"/>
      <c r="JA251" s="4"/>
      <c r="JB251" s="4"/>
      <c r="JC251" s="4"/>
      <c r="JD251" s="4"/>
      <c r="JE251" s="4"/>
      <c r="JF251" s="4"/>
      <c r="JG251" s="4"/>
      <c r="JH251" s="4"/>
      <c r="JI251" s="4"/>
      <c r="JJ251" s="4"/>
      <c r="JK251" s="4"/>
      <c r="JL251" s="4"/>
      <c r="JM251" s="4"/>
      <c r="JN251" s="4"/>
      <c r="JO251" s="4"/>
      <c r="JP251" s="4"/>
      <c r="JQ251" s="4"/>
      <c r="JR251" s="4"/>
      <c r="JS251" s="4"/>
      <c r="JT251" s="4"/>
      <c r="JU251" s="4"/>
      <c r="JV251" s="4"/>
      <c r="JW251" s="4"/>
      <c r="JX251" s="4"/>
      <c r="JY251" s="4"/>
      <c r="JZ251" s="4"/>
      <c r="KA251" s="4"/>
      <c r="KB251" s="4"/>
      <c r="KC251" s="4"/>
      <c r="KD251" s="4"/>
      <c r="KE251" s="4"/>
      <c r="KF251" s="4"/>
      <c r="KG251" s="4"/>
      <c r="KH251" s="4"/>
      <c r="KI251" s="4"/>
      <c r="KJ251" s="4"/>
      <c r="KK251" s="4"/>
      <c r="KL251" s="4"/>
      <c r="KM251" s="4"/>
      <c r="KN251" s="4"/>
      <c r="KO251" s="4"/>
      <c r="KP251" s="4"/>
      <c r="KQ251" s="4"/>
      <c r="KR251" s="4"/>
      <c r="KS251" s="4"/>
      <c r="KT251" s="4"/>
      <c r="KU251" s="4"/>
      <c r="KV251" s="4"/>
      <c r="KW251" s="4"/>
      <c r="KX251" s="4"/>
      <c r="KY251" s="4"/>
      <c r="KZ251" s="4"/>
      <c r="LA251" s="4"/>
      <c r="LB251" s="4"/>
      <c r="LC251" s="4"/>
      <c r="LD251" s="4"/>
      <c r="LE251" s="4"/>
      <c r="LF251" s="4"/>
      <c r="LG251" s="4"/>
      <c r="LH251" s="4"/>
      <c r="LI251" s="4"/>
      <c r="LJ251" s="4"/>
      <c r="LK251" s="4"/>
      <c r="LL251" s="4"/>
      <c r="LM251" s="4"/>
      <c r="LN251" s="4"/>
      <c r="LO251" s="4"/>
      <c r="LP251" s="4"/>
      <c r="LQ251" s="4"/>
      <c r="LR251" s="4"/>
      <c r="LS251" s="4"/>
      <c r="LT251" s="4"/>
      <c r="LU251" s="4"/>
      <c r="LV251" s="4"/>
      <c r="LW251" s="4"/>
      <c r="LX251" s="4"/>
      <c r="LY251" s="4"/>
      <c r="LZ251" s="4"/>
      <c r="MA251" s="4"/>
      <c r="MB251" s="4"/>
      <c r="MC251" s="4"/>
      <c r="MD251" s="4"/>
      <c r="ME251" s="4"/>
      <c r="MF251" s="4"/>
      <c r="MG251" s="4"/>
      <c r="MH251" s="4"/>
      <c r="MI251" s="4"/>
      <c r="MJ251" s="4"/>
      <c r="MK251" s="4"/>
      <c r="ML251" s="4"/>
      <c r="MM251" s="4"/>
      <c r="MN251" s="4"/>
      <c r="MO251" s="4"/>
      <c r="MP251" s="4"/>
      <c r="MQ251" s="4"/>
      <c r="MR251" s="4"/>
      <c r="MS251" s="4"/>
      <c r="MT251" s="4"/>
      <c r="MU251" s="4"/>
      <c r="MV251" s="4"/>
      <c r="MW251" s="4"/>
      <c r="MX251" s="4"/>
      <c r="MY251" s="4"/>
      <c r="MZ251" s="4"/>
      <c r="NA251" s="4"/>
      <c r="NB251" s="4"/>
      <c r="NC251" s="4"/>
      <c r="ND251" s="4"/>
      <c r="NE251" s="4"/>
      <c r="NF251" s="4"/>
      <c r="NG251" s="4"/>
      <c r="NH251" s="4"/>
      <c r="NI251" s="4"/>
      <c r="NJ251" s="4"/>
      <c r="NK251" s="4"/>
      <c r="NL251" s="4"/>
      <c r="NM251" s="4"/>
      <c r="NN251" s="4"/>
      <c r="NO251" s="4"/>
      <c r="NP251" s="4"/>
      <c r="NQ251" s="4"/>
      <c r="NR251" s="4"/>
      <c r="NS251" s="4"/>
      <c r="NT251" s="4"/>
      <c r="NU251" s="4"/>
      <c r="NV251" s="4"/>
      <c r="NW251" s="4"/>
      <c r="NX251" s="4"/>
      <c r="NY251" s="4"/>
      <c r="NZ251" s="4"/>
      <c r="OA251" s="4"/>
      <c r="OB251" s="4"/>
      <c r="OC251" s="4"/>
      <c r="OD251" s="4"/>
      <c r="OE251" s="4"/>
      <c r="OF251" s="4"/>
      <c r="OG251" s="4"/>
      <c r="OH251" s="4"/>
      <c r="OI251" s="4"/>
      <c r="OJ251" s="4"/>
      <c r="OK251" s="4"/>
      <c r="OL251" s="4"/>
      <c r="OM251" s="4"/>
      <c r="ON251" s="4"/>
      <c r="OO251" s="4"/>
      <c r="OP251" s="4"/>
      <c r="OQ251" s="4"/>
      <c r="OR251" s="4"/>
      <c r="OS251" s="4"/>
      <c r="OT251" s="4"/>
      <c r="OU251" s="4"/>
      <c r="OV251" s="4"/>
      <c r="OW251" s="4"/>
      <c r="OX251" s="4"/>
      <c r="OY251" s="4"/>
      <c r="OZ251" s="4"/>
      <c r="PA251" s="4"/>
      <c r="PB251" s="4"/>
      <c r="PC251" s="4"/>
      <c r="PD251" s="4"/>
      <c r="PE251" s="4"/>
      <c r="PF251" s="4"/>
      <c r="PG251" s="4"/>
      <c r="PH251" s="4"/>
      <c r="PI251" s="4"/>
      <c r="PJ251" s="4"/>
      <c r="PK251" s="4"/>
      <c r="PL251" s="4"/>
      <c r="PM251" s="4"/>
      <c r="PN251" s="4"/>
      <c r="PO251" s="4"/>
      <c r="PP251" s="4"/>
      <c r="PQ251" s="4"/>
      <c r="PR251" s="4"/>
      <c r="PS251" s="4"/>
      <c r="PT251" s="4"/>
      <c r="PU251" s="4"/>
      <c r="PV251" s="4"/>
      <c r="PW251" s="4"/>
      <c r="PX251" s="4"/>
      <c r="PY251" s="4"/>
      <c r="PZ251" s="4"/>
      <c r="QA251" s="4"/>
      <c r="QB251" s="4"/>
      <c r="QC251" s="4"/>
      <c r="QD251" s="4"/>
      <c r="QE251" s="4"/>
      <c r="QF251" s="4"/>
      <c r="QG251" s="4"/>
      <c r="QH251" s="4"/>
      <c r="QI251" s="4"/>
      <c r="QJ251" s="4"/>
      <c r="QK251" s="4"/>
      <c r="QL251" s="4"/>
      <c r="QM251" s="4"/>
      <c r="QN251" s="4"/>
      <c r="QO251" s="4"/>
      <c r="QP251" s="4"/>
      <c r="QQ251" s="4"/>
      <c r="QR251" s="4"/>
      <c r="QS251" s="4"/>
      <c r="QT251" s="4"/>
      <c r="QU251" s="4"/>
      <c r="QV251" s="4"/>
      <c r="QW251" s="4"/>
      <c r="QX251" s="4"/>
      <c r="QY251" s="4"/>
      <c r="QZ251" s="4"/>
      <c r="RA251" s="4"/>
      <c r="RB251" s="4"/>
      <c r="RC251" s="4"/>
      <c r="RD251" s="4"/>
      <c r="RE251" s="4"/>
      <c r="RF251" s="4"/>
      <c r="RG251" s="4"/>
      <c r="RH251" s="4"/>
      <c r="RI251" s="4"/>
      <c r="RJ251" s="4"/>
      <c r="RK251" s="4"/>
      <c r="RL251" s="4"/>
      <c r="RM251" s="4"/>
      <c r="RN251" s="4"/>
      <c r="RO251" s="4"/>
      <c r="RP251" s="4"/>
      <c r="RQ251" s="4"/>
      <c r="RR251" s="4"/>
      <c r="RS251" s="4"/>
      <c r="RT251" s="4"/>
      <c r="RU251" s="4"/>
      <c r="RV251" s="4"/>
      <c r="RW251" s="4"/>
      <c r="RX251" s="4"/>
      <c r="RY251" s="4"/>
      <c r="RZ251" s="4"/>
      <c r="SA251" s="4"/>
      <c r="SB251" s="4"/>
      <c r="SC251" s="4"/>
      <c r="SD251" s="4"/>
      <c r="SE251" s="4"/>
      <c r="SF251" s="4"/>
      <c r="SG251" s="4"/>
      <c r="SH251" s="4"/>
      <c r="SI251" s="4"/>
      <c r="SJ251" s="4"/>
      <c r="SK251" s="4"/>
      <c r="SL251" s="4"/>
      <c r="SM251" s="4"/>
      <c r="SN251" s="4"/>
      <c r="SO251" s="4"/>
      <c r="SP251" s="4"/>
      <c r="SQ251" s="4"/>
      <c r="SR251" s="4"/>
      <c r="SS251" s="4"/>
      <c r="ST251" s="4"/>
      <c r="SU251" s="4"/>
      <c r="SV251" s="4"/>
      <c r="SW251" s="4"/>
      <c r="SX251" s="4"/>
      <c r="SY251" s="4"/>
      <c r="SZ251" s="4"/>
      <c r="TA251" s="4"/>
      <c r="TB251" s="4"/>
      <c r="TC251" s="4"/>
      <c r="TD251" s="4"/>
      <c r="TE251" s="4"/>
      <c r="TF251" s="4"/>
      <c r="TG251" s="4"/>
      <c r="TH251" s="4"/>
      <c r="TI251" s="4"/>
      <c r="TJ251" s="4"/>
      <c r="TK251" s="4"/>
      <c r="TL251" s="4"/>
      <c r="TM251" s="4"/>
      <c r="TN251" s="4"/>
      <c r="TO251" s="4"/>
      <c r="TP251" s="4"/>
      <c r="TQ251" s="4"/>
      <c r="TR251" s="4"/>
      <c r="TS251" s="4"/>
      <c r="TT251" s="4"/>
      <c r="TU251" s="4"/>
      <c r="TV251" s="4"/>
      <c r="TW251" s="4"/>
      <c r="TX251" s="4"/>
      <c r="TY251" s="4"/>
      <c r="TZ251" s="4"/>
      <c r="UA251" s="4"/>
      <c r="UB251" s="4"/>
      <c r="UC251" s="4"/>
      <c r="UD251" s="4"/>
      <c r="UE251" s="4"/>
      <c r="UF251" s="4"/>
      <c r="UG251" s="4"/>
      <c r="UH251" s="4"/>
      <c r="UI251" s="4"/>
      <c r="UJ251" s="4"/>
      <c r="UK251" s="4"/>
      <c r="UL251" s="4"/>
      <c r="UM251" s="4"/>
      <c r="UN251" s="4"/>
      <c r="UO251" s="4"/>
      <c r="UP251" s="4"/>
      <c r="UQ251" s="4"/>
      <c r="UR251" s="4"/>
      <c r="US251" s="4"/>
      <c r="UT251" s="4"/>
      <c r="UU251" s="4"/>
      <c r="UV251" s="4"/>
      <c r="UW251" s="4"/>
      <c r="UX251" s="4"/>
      <c r="UY251" s="4"/>
      <c r="UZ251" s="4"/>
      <c r="VA251" s="4"/>
      <c r="VB251" s="4"/>
      <c r="VC251" s="4"/>
      <c r="VD251" s="4"/>
      <c r="VE251" s="4"/>
      <c r="VF251" s="4"/>
      <c r="VG251" s="4"/>
      <c r="VH251" s="4"/>
      <c r="VI251" s="4"/>
      <c r="VJ251" s="4"/>
      <c r="VK251" s="4"/>
      <c r="VL251" s="4"/>
      <c r="VM251" s="4"/>
      <c r="VN251" s="4"/>
      <c r="VO251" s="4"/>
      <c r="VP251" s="4"/>
      <c r="VQ251" s="4"/>
      <c r="VR251" s="4"/>
      <c r="VS251" s="4"/>
      <c r="VT251" s="4"/>
      <c r="VU251" s="4"/>
      <c r="VV251" s="4"/>
      <c r="VW251" s="4"/>
      <c r="VX251" s="4"/>
      <c r="VY251" s="4"/>
      <c r="VZ251" s="4"/>
      <c r="WA251" s="4"/>
      <c r="WB251" s="4"/>
      <c r="WC251" s="4"/>
      <c r="WD251" s="4"/>
      <c r="WE251" s="4"/>
      <c r="WF251" s="4"/>
      <c r="WG251" s="4"/>
      <c r="WH251" s="4"/>
      <c r="WI251" s="4"/>
      <c r="WJ251" s="4"/>
      <c r="WK251" s="4"/>
      <c r="WL251" s="4"/>
      <c r="WM251" s="4"/>
      <c r="WN251" s="4"/>
      <c r="WO251" s="4"/>
      <c r="WP251" s="4"/>
      <c r="WQ251" s="4"/>
      <c r="WR251" s="4"/>
      <c r="WS251" s="4"/>
      <c r="WT251" s="4"/>
      <c r="WU251" s="4"/>
      <c r="WV251" s="4"/>
      <c r="WW251" s="4"/>
      <c r="WX251" s="4"/>
      <c r="WY251" s="4"/>
      <c r="WZ251" s="4"/>
      <c r="XA251" s="4"/>
      <c r="XB251" s="4"/>
      <c r="XC251" s="4"/>
      <c r="XD251" s="4"/>
      <c r="XE251" s="4"/>
      <c r="XF251" s="4"/>
      <c r="XG251" s="4"/>
      <c r="XH251" s="4"/>
      <c r="XI251" s="4"/>
      <c r="XJ251" s="4"/>
      <c r="XK251" s="4"/>
      <c r="XL251" s="4"/>
      <c r="XM251" s="4"/>
      <c r="XN251" s="4"/>
      <c r="XO251" s="4"/>
      <c r="XP251" s="4"/>
      <c r="XQ251" s="4"/>
      <c r="XR251" s="4"/>
      <c r="XS251" s="4"/>
      <c r="XT251" s="4"/>
      <c r="XU251" s="4"/>
      <c r="XV251" s="4"/>
      <c r="XW251" s="4"/>
      <c r="XX251" s="4"/>
      <c r="XY251" s="4"/>
      <c r="XZ251" s="4"/>
      <c r="YA251" s="4"/>
      <c r="YB251" s="4"/>
      <c r="YC251" s="4"/>
      <c r="YD251" s="4"/>
      <c r="YE251" s="4"/>
      <c r="YF251" s="4"/>
      <c r="YG251" s="4"/>
      <c r="YH251" s="4"/>
      <c r="YI251" s="4"/>
      <c r="YJ251" s="4"/>
      <c r="YK251" s="4"/>
      <c r="YL251" s="4"/>
      <c r="YM251" s="4"/>
      <c r="YN251" s="4"/>
      <c r="YO251" s="4"/>
      <c r="YP251" s="4"/>
      <c r="YQ251" s="4"/>
      <c r="YR251" s="4"/>
      <c r="YS251" s="4"/>
      <c r="YT251" s="4"/>
      <c r="YU251" s="4"/>
      <c r="YV251" s="4"/>
      <c r="YW251" s="4"/>
      <c r="YX251" s="4"/>
      <c r="YY251" s="4"/>
      <c r="YZ251" s="4"/>
      <c r="ZA251" s="4"/>
      <c r="ZB251" s="4"/>
      <c r="ZC251" s="4"/>
      <c r="ZD251" s="4"/>
      <c r="ZE251" s="4"/>
      <c r="ZF251" s="4"/>
      <c r="ZG251" s="4"/>
      <c r="ZH251" s="4"/>
      <c r="ZI251" s="4"/>
      <c r="ZJ251" s="4"/>
      <c r="ZK251" s="4"/>
      <c r="ZL251" s="4"/>
      <c r="ZM251" s="4"/>
      <c r="ZN251" s="4"/>
      <c r="ZO251" s="4"/>
      <c r="ZP251" s="4"/>
      <c r="ZQ251" s="4"/>
      <c r="ZR251" s="4"/>
      <c r="ZS251" s="4"/>
      <c r="ZT251" s="4"/>
      <c r="ZU251" s="4"/>
      <c r="ZV251" s="4"/>
      <c r="ZW251" s="4"/>
      <c r="ZX251" s="4"/>
      <c r="ZY251" s="4"/>
      <c r="ZZ251" s="4"/>
      <c r="AAA251" s="4"/>
      <c r="AAB251" s="4"/>
      <c r="AAC251" s="4"/>
      <c r="AAD251" s="4"/>
      <c r="AAE251" s="4"/>
      <c r="AAF251" s="4"/>
      <c r="AAG251" s="4"/>
      <c r="AAH251" s="4"/>
      <c r="AAI251" s="4"/>
      <c r="AAJ251" s="4"/>
      <c r="AAK251" s="4"/>
      <c r="AAL251" s="4"/>
      <c r="AAM251" s="4"/>
      <c r="AAN251" s="4"/>
      <c r="AAO251" s="4"/>
      <c r="AAP251" s="4"/>
      <c r="AAQ251" s="4"/>
      <c r="AAR251" s="4"/>
      <c r="AAS251" s="4"/>
      <c r="AAT251" s="4"/>
      <c r="AAU251" s="4"/>
      <c r="AAV251" s="4"/>
      <c r="AAW251" s="4"/>
      <c r="AAX251" s="4"/>
      <c r="AAY251" s="4"/>
      <c r="AAZ251" s="4"/>
      <c r="ABA251" s="4"/>
      <c r="ABB251" s="4"/>
      <c r="ABC251" s="4"/>
      <c r="ABD251" s="4"/>
      <c r="ABE251" s="4"/>
      <c r="ABF251" s="4"/>
      <c r="ABG251" s="4"/>
      <c r="ABH251" s="4"/>
      <c r="ABI251" s="4"/>
      <c r="ABJ251" s="4"/>
      <c r="ABK251" s="4"/>
      <c r="ABL251" s="4"/>
      <c r="ABM251" s="4"/>
      <c r="ABN251" s="4"/>
      <c r="ABO251" s="4"/>
      <c r="ABP251" s="4"/>
      <c r="ABQ251" s="4"/>
      <c r="ABR251" s="4"/>
      <c r="ABS251" s="4"/>
      <c r="ABT251" s="4"/>
      <c r="ABU251" s="4"/>
      <c r="ABV251" s="4"/>
      <c r="ABW251" s="4"/>
      <c r="ABX251" s="4"/>
      <c r="ABY251" s="4"/>
      <c r="ABZ251" s="4"/>
      <c r="ACA251" s="4"/>
      <c r="ACB251" s="4"/>
      <c r="ACC251" s="4"/>
      <c r="ACD251" s="4"/>
      <c r="ACE251" s="4"/>
      <c r="ACF251" s="4"/>
      <c r="ACG251" s="4"/>
      <c r="ACH251" s="4"/>
      <c r="ACI251" s="4"/>
      <c r="ACJ251" s="4"/>
      <c r="ACK251" s="4"/>
      <c r="ACL251" s="4"/>
      <c r="ACM251" s="4"/>
      <c r="ACN251" s="4"/>
      <c r="ACO251" s="4"/>
      <c r="ACP251" s="4"/>
      <c r="ACQ251" s="4"/>
      <c r="ACR251" s="4"/>
      <c r="ACS251" s="4"/>
      <c r="ACT251" s="4"/>
      <c r="ACU251" s="4"/>
      <c r="ACV251" s="4"/>
      <c r="ACW251" s="4"/>
      <c r="ACX251" s="4"/>
      <c r="ACY251" s="4"/>
      <c r="ACZ251" s="4"/>
      <c r="ADA251" s="4"/>
      <c r="ADB251" s="4"/>
      <c r="ADC251" s="4"/>
      <c r="ADD251" s="4"/>
      <c r="ADE251" s="4"/>
      <c r="ADF251" s="4"/>
      <c r="ADG251" s="4"/>
      <c r="ADH251" s="4"/>
      <c r="ADI251" s="4"/>
      <c r="ADJ251" s="4"/>
      <c r="ADK251" s="4"/>
      <c r="ADL251" s="4"/>
      <c r="ADM251" s="4"/>
      <c r="ADN251" s="4"/>
      <c r="ADO251" s="4"/>
      <c r="ADP251" s="4"/>
      <c r="ADQ251" s="4"/>
      <c r="ADR251" s="4"/>
      <c r="ADS251" s="4"/>
      <c r="ADT251" s="4"/>
      <c r="ADU251" s="4"/>
      <c r="ADV251" s="4"/>
      <c r="ADW251" s="4"/>
      <c r="ADX251" s="4"/>
      <c r="ADY251" s="4"/>
      <c r="ADZ251" s="4"/>
      <c r="AEA251" s="4"/>
      <c r="AEB251" s="4"/>
      <c r="AEC251" s="4"/>
      <c r="AED251" s="4"/>
      <c r="AEE251" s="4"/>
      <c r="AEF251" s="4"/>
      <c r="AEG251" s="4"/>
      <c r="AEH251" s="4"/>
      <c r="AEI251" s="4"/>
      <c r="AEJ251" s="4"/>
      <c r="AEK251" s="4"/>
      <c r="AEL251" s="4"/>
      <c r="AEM251" s="4"/>
      <c r="AEN251" s="4"/>
      <c r="AEO251" s="4"/>
      <c r="AEP251" s="4"/>
      <c r="AEQ251" s="4"/>
      <c r="AER251" s="4"/>
      <c r="AES251" s="4"/>
      <c r="AET251" s="4"/>
      <c r="AEU251" s="4"/>
      <c r="AEV251" s="4"/>
      <c r="AEW251" s="4"/>
      <c r="AEX251" s="4"/>
      <c r="AEY251" s="4"/>
      <c r="AEZ251" s="4"/>
      <c r="AFA251" s="4"/>
      <c r="AFB251" s="4"/>
      <c r="AFC251" s="4"/>
      <c r="AFD251" s="4"/>
      <c r="AFE251" s="4"/>
      <c r="AFF251" s="4"/>
      <c r="AFG251" s="4"/>
      <c r="AFH251" s="4"/>
      <c r="AFI251" s="4"/>
      <c r="AFJ251" s="4"/>
      <c r="AFK251" s="4"/>
      <c r="AFL251" s="4"/>
      <c r="AFM251" s="4"/>
      <c r="AFN251" s="4"/>
      <c r="AFO251" s="4"/>
      <c r="AFP251" s="4"/>
      <c r="AFQ251" s="4"/>
      <c r="AFR251" s="4"/>
      <c r="AFS251" s="4"/>
      <c r="AFT251" s="4"/>
      <c r="AFU251" s="4"/>
      <c r="AFV251" s="4"/>
      <c r="AFW251" s="4"/>
      <c r="AFX251" s="4"/>
      <c r="AFY251" s="4"/>
      <c r="AFZ251" s="4"/>
      <c r="AGA251" s="4"/>
      <c r="AGB251" s="4"/>
      <c r="AGC251" s="4"/>
      <c r="AGD251" s="4"/>
      <c r="AGE251" s="4"/>
      <c r="AGF251" s="4"/>
      <c r="AGG251" s="4"/>
      <c r="AGH251" s="4"/>
      <c r="AGI251" s="4"/>
      <c r="AGJ251" s="4"/>
      <c r="AGK251" s="4"/>
      <c r="AGL251" s="4"/>
      <c r="AGM251" s="4"/>
      <c r="AGN251" s="4"/>
      <c r="AGO251" s="4"/>
      <c r="AGP251" s="4"/>
      <c r="AGQ251" s="4"/>
      <c r="AGR251" s="4"/>
      <c r="AGS251" s="4"/>
      <c r="AGT251" s="4"/>
      <c r="AGU251" s="4"/>
      <c r="AGV251" s="4"/>
      <c r="AGW251" s="4"/>
      <c r="AGX251" s="4"/>
      <c r="AGY251" s="4"/>
      <c r="AGZ251" s="4"/>
      <c r="AHA251" s="4"/>
      <c r="AHB251" s="4"/>
      <c r="AHC251" s="4"/>
      <c r="AHD251" s="4"/>
      <c r="AHE251" s="4"/>
      <c r="AHF251" s="4"/>
      <c r="AHG251" s="4"/>
      <c r="AHH251" s="4"/>
      <c r="AHI251" s="4"/>
      <c r="AHJ251" s="4"/>
      <c r="AHK251" s="4"/>
      <c r="AHL251" s="4"/>
      <c r="AHM251" s="4"/>
      <c r="AHN251" s="4"/>
      <c r="AHO251" s="4"/>
      <c r="AHP251" s="4"/>
      <c r="AHQ251" s="4"/>
      <c r="AHR251" s="4"/>
      <c r="AHS251" s="4"/>
      <c r="AHT251" s="4"/>
      <c r="AHU251" s="4"/>
      <c r="AHV251" s="4"/>
      <c r="AHW251" s="4"/>
      <c r="AHX251" s="4"/>
      <c r="AHY251" s="4"/>
      <c r="AHZ251" s="4"/>
      <c r="AIA251" s="4"/>
      <c r="AIB251" s="4"/>
      <c r="AIC251" s="4"/>
      <c r="AID251" s="4"/>
      <c r="AIE251" s="4"/>
      <c r="AIF251" s="4"/>
      <c r="AIG251" s="4"/>
      <c r="AIH251" s="4"/>
      <c r="AII251" s="4"/>
      <c r="AIJ251" s="4"/>
      <c r="AIK251" s="4"/>
      <c r="AIL251" s="4"/>
      <c r="AIM251" s="4"/>
      <c r="AIN251" s="4"/>
      <c r="AIO251" s="4"/>
      <c r="AIP251" s="4"/>
      <c r="AIQ251" s="4"/>
      <c r="AIR251" s="4"/>
      <c r="AIS251" s="4"/>
      <c r="AIT251" s="4"/>
      <c r="AIU251" s="4"/>
      <c r="AIV251" s="4"/>
      <c r="AIW251" s="4"/>
      <c r="AIX251" s="4"/>
      <c r="AIY251" s="4"/>
      <c r="AIZ251" s="4"/>
      <c r="AJA251" s="4"/>
      <c r="AJB251" s="4"/>
      <c r="AJC251" s="4"/>
      <c r="AJD251" s="4"/>
      <c r="AJE251" s="4"/>
      <c r="AJF251" s="4"/>
      <c r="AJG251" s="4"/>
      <c r="AJH251" s="4"/>
      <c r="AJI251" s="4"/>
      <c r="AJJ251" s="4"/>
      <c r="AJK251" s="4"/>
      <c r="AJL251" s="4"/>
      <c r="AJM251" s="4"/>
      <c r="AJN251" s="4"/>
      <c r="AJO251" s="4"/>
      <c r="AJP251" s="4"/>
      <c r="AJQ251" s="4"/>
      <c r="AJR251" s="4"/>
      <c r="AJS251" s="4"/>
      <c r="AJT251" s="4"/>
      <c r="AJU251" s="4"/>
      <c r="AJV251" s="4"/>
      <c r="AJW251" s="4"/>
      <c r="AJX251" s="4"/>
      <c r="AJY251" s="4"/>
      <c r="AJZ251" s="4"/>
      <c r="AKA251" s="4"/>
      <c r="AKB251" s="4"/>
      <c r="AKC251" s="4"/>
      <c r="AKD251" s="4"/>
      <c r="AKE251" s="4"/>
      <c r="AKF251" s="4"/>
      <c r="AKG251" s="4"/>
      <c r="AKH251" s="4"/>
      <c r="AKI251" s="4"/>
      <c r="AKJ251" s="4"/>
      <c r="AKK251" s="4"/>
      <c r="AKL251" s="4"/>
      <c r="AKM251" s="4"/>
      <c r="AKN251" s="4"/>
      <c r="AKO251" s="4"/>
      <c r="AKP251" s="4"/>
      <c r="AKQ251" s="4"/>
      <c r="AKR251" s="4"/>
      <c r="AKS251" s="4"/>
      <c r="AKT251" s="4"/>
      <c r="AKU251" s="4"/>
      <c r="AKV251" s="4"/>
      <c r="AKW251" s="4"/>
      <c r="AKX251" s="4"/>
      <c r="AKY251" s="4"/>
      <c r="AKZ251" s="4"/>
      <c r="ALA251" s="4"/>
      <c r="ALB251" s="4"/>
      <c r="ALC251" s="4"/>
      <c r="ALD251" s="4"/>
      <c r="ALE251" s="4"/>
      <c r="ALF251" s="4"/>
      <c r="ALG251" s="4"/>
      <c r="ALH251" s="4"/>
      <c r="ALI251" s="4"/>
      <c r="ALJ251" s="4"/>
      <c r="ALK251" s="4"/>
      <c r="ALL251" s="4"/>
      <c r="ALM251" s="4"/>
      <c r="ALN251" s="4"/>
      <c r="ALO251" s="4"/>
      <c r="ALP251" s="4"/>
      <c r="ALQ251" s="4"/>
      <c r="ALR251" s="4"/>
      <c r="ALS251" s="4"/>
      <c r="ALT251" s="4"/>
      <c r="ALU251" s="4"/>
      <c r="ALV251" s="4"/>
      <c r="ALW251" s="4"/>
      <c r="ALX251" s="4"/>
      <c r="ALY251" s="4"/>
      <c r="ALZ251" s="4"/>
      <c r="AMA251" s="4"/>
      <c r="AMB251" s="4"/>
      <c r="AMC251" s="4"/>
      <c r="AMD251" s="4"/>
      <c r="AME251" s="4"/>
      <c r="AMF251" s="4"/>
      <c r="AMG251" s="4"/>
      <c r="AMH251" s="4"/>
      <c r="AMI251" s="4"/>
      <c r="AMJ251" s="4"/>
    </row>
    <row r="252" spans="1:1024" ht="17" customHeight="1">
      <c r="A252" s="19" t="s">
        <v>1197</v>
      </c>
      <c r="B252" s="3">
        <f t="shared" si="5"/>
        <v>72</v>
      </c>
      <c r="C252" s="3">
        <f t="shared" si="7"/>
        <v>0</v>
      </c>
      <c r="D252" s="3">
        <v>0</v>
      </c>
      <c r="E252" s="3">
        <v>0</v>
      </c>
      <c r="F252" s="4">
        <f>SUM(42+30)</f>
        <v>72</v>
      </c>
      <c r="G252" s="4"/>
    </row>
    <row r="253" spans="1:1024" ht="17" customHeight="1">
      <c r="A253" s="19" t="s">
        <v>1345</v>
      </c>
      <c r="B253" s="3">
        <f t="shared" si="5"/>
        <v>70</v>
      </c>
      <c r="C253" s="3">
        <f>SUM(38+32)</f>
        <v>70</v>
      </c>
      <c r="E253" s="3">
        <v>0</v>
      </c>
    </row>
    <row r="254" spans="1:1024" ht="17" customHeight="1">
      <c r="A254" s="19" t="s">
        <v>1198</v>
      </c>
      <c r="B254" s="3">
        <f t="shared" si="5"/>
        <v>69</v>
      </c>
      <c r="C254" s="3">
        <f t="shared" ref="C254:C259" si="8">SUM(0)</f>
        <v>0</v>
      </c>
      <c r="D254" s="3">
        <v>0</v>
      </c>
      <c r="E254" s="3">
        <v>0</v>
      </c>
      <c r="G254" s="4"/>
      <c r="N254" s="4">
        <v>69</v>
      </c>
    </row>
    <row r="255" spans="1:1024" ht="17" customHeight="1">
      <c r="A255" s="19" t="s">
        <v>1199</v>
      </c>
      <c r="B255" s="3">
        <f t="shared" si="5"/>
        <v>69</v>
      </c>
      <c r="C255" s="3">
        <f t="shared" si="8"/>
        <v>0</v>
      </c>
      <c r="D255" s="3">
        <v>0</v>
      </c>
      <c r="E255" s="3">
        <v>0</v>
      </c>
      <c r="G255" s="4"/>
      <c r="N255" s="4">
        <v>69</v>
      </c>
    </row>
    <row r="256" spans="1:1024" ht="17" customHeight="1">
      <c r="A256" s="19" t="s">
        <v>1200</v>
      </c>
      <c r="B256" s="3">
        <f t="shared" si="5"/>
        <v>69</v>
      </c>
      <c r="C256" s="3">
        <f t="shared" si="8"/>
        <v>0</v>
      </c>
      <c r="D256" s="3">
        <v>0</v>
      </c>
      <c r="E256" s="3">
        <v>0</v>
      </c>
      <c r="G256" s="4"/>
      <c r="N256" s="4">
        <v>69</v>
      </c>
    </row>
    <row r="257" spans="1:1024" ht="17" customHeight="1">
      <c r="A257" s="21" t="s">
        <v>1201</v>
      </c>
      <c r="B257" s="3">
        <f t="shared" si="5"/>
        <v>68</v>
      </c>
      <c r="C257" s="3">
        <f t="shared" si="8"/>
        <v>0</v>
      </c>
      <c r="D257" s="3">
        <v>0</v>
      </c>
      <c r="E257" s="3">
        <v>0</v>
      </c>
      <c r="G257" s="4"/>
      <c r="N257" s="4">
        <v>68</v>
      </c>
    </row>
    <row r="258" spans="1:1024" ht="17" customHeight="1">
      <c r="A258" s="21" t="s">
        <v>1202</v>
      </c>
      <c r="B258" s="3">
        <f t="shared" ref="B258:B321" si="9">SUM(C258:V258)</f>
        <v>68</v>
      </c>
      <c r="C258" s="3">
        <f t="shared" si="8"/>
        <v>0</v>
      </c>
      <c r="D258" s="3">
        <v>0</v>
      </c>
      <c r="E258" s="3">
        <v>0</v>
      </c>
      <c r="G258" s="4">
        <f>SUM(34+34)</f>
        <v>68</v>
      </c>
    </row>
    <row r="259" spans="1:1024" ht="17" customHeight="1">
      <c r="A259" s="22" t="s">
        <v>1203</v>
      </c>
      <c r="B259" s="3">
        <f t="shared" si="9"/>
        <v>68</v>
      </c>
      <c r="C259" s="3">
        <f t="shared" si="8"/>
        <v>0</v>
      </c>
      <c r="D259" s="3">
        <v>0</v>
      </c>
      <c r="E259" s="3">
        <v>0</v>
      </c>
      <c r="G259" s="4">
        <f>SUM(34+34)</f>
        <v>68</v>
      </c>
    </row>
    <row r="260" spans="1:1024" ht="17" customHeight="1">
      <c r="A260" s="21" t="s">
        <v>1367</v>
      </c>
      <c r="B260" s="3">
        <f t="shared" si="9"/>
        <v>67</v>
      </c>
      <c r="C260" s="3">
        <f>SUM(35+32)</f>
        <v>67</v>
      </c>
      <c r="E260" s="3">
        <v>0</v>
      </c>
    </row>
    <row r="261" spans="1:1024" ht="17" customHeight="1">
      <c r="A261" s="19" t="s">
        <v>1206</v>
      </c>
      <c r="B261" s="3">
        <f t="shared" si="9"/>
        <v>66</v>
      </c>
      <c r="C261" s="3">
        <f>SUM(0)</f>
        <v>0</v>
      </c>
      <c r="D261" s="3">
        <v>0</v>
      </c>
      <c r="E261" s="3">
        <v>0</v>
      </c>
      <c r="G261" s="4"/>
      <c r="M261" s="4">
        <v>66</v>
      </c>
    </row>
    <row r="262" spans="1:1024" ht="17" customHeight="1">
      <c r="A262" s="19" t="s">
        <v>1346</v>
      </c>
      <c r="B262" s="3">
        <f t="shared" si="9"/>
        <v>65</v>
      </c>
      <c r="C262" s="3">
        <f>SUM(34+31)</f>
        <v>65</v>
      </c>
      <c r="E262" s="3">
        <v>0</v>
      </c>
    </row>
    <row r="263" spans="1:1024" ht="17" customHeight="1">
      <c r="A263" s="19" t="s">
        <v>1252</v>
      </c>
      <c r="B263" s="3">
        <f t="shared" si="9"/>
        <v>64</v>
      </c>
      <c r="C263" s="3">
        <f>SUM(0)</f>
        <v>0</v>
      </c>
      <c r="D263" s="3">
        <f>SUM(30)</f>
        <v>30</v>
      </c>
      <c r="E263" s="3">
        <v>0</v>
      </c>
      <c r="F263" s="4">
        <f>SUM(34)</f>
        <v>34</v>
      </c>
      <c r="G263" s="4"/>
    </row>
    <row r="264" spans="1:1024" ht="17" customHeight="1">
      <c r="A264" s="19" t="s">
        <v>1217</v>
      </c>
      <c r="B264" s="3">
        <f t="shared" si="9"/>
        <v>64</v>
      </c>
      <c r="C264" s="3">
        <f>SUM(32)</f>
        <v>32</v>
      </c>
      <c r="D264" s="3">
        <v>0</v>
      </c>
      <c r="E264" s="3">
        <f>SUM(32)</f>
        <v>32</v>
      </c>
    </row>
    <row r="265" spans="1:1024" ht="17" customHeight="1">
      <c r="A265" s="19" t="s">
        <v>1373</v>
      </c>
      <c r="B265" s="3">
        <f t="shared" si="9"/>
        <v>63</v>
      </c>
      <c r="C265" s="3">
        <f>SUM(31+32)</f>
        <v>63</v>
      </c>
      <c r="E265" s="3">
        <v>0</v>
      </c>
    </row>
    <row r="266" spans="1:1024" ht="17" customHeight="1">
      <c r="A266" s="19" t="s">
        <v>1328</v>
      </c>
      <c r="B266" s="3">
        <f t="shared" si="9"/>
        <v>62.5</v>
      </c>
      <c r="C266" s="3">
        <f>SUM(32)</f>
        <v>32</v>
      </c>
      <c r="D266" s="3">
        <f>SUM(30.5)</f>
        <v>30.5</v>
      </c>
      <c r="E266" s="3">
        <v>0</v>
      </c>
    </row>
    <row r="267" spans="1:1024" ht="17" customHeight="1">
      <c r="A267" s="19" t="s">
        <v>1207</v>
      </c>
      <c r="B267" s="3">
        <f t="shared" si="9"/>
        <v>62</v>
      </c>
      <c r="C267" s="3">
        <f t="shared" ref="C267:C296" si="10">SUM(0)</f>
        <v>0</v>
      </c>
      <c r="D267" s="3">
        <v>0</v>
      </c>
      <c r="E267" s="3">
        <v>0</v>
      </c>
      <c r="G267" s="4"/>
      <c r="I267" s="4">
        <v>62</v>
      </c>
    </row>
    <row r="268" spans="1:1024" ht="17" customHeight="1">
      <c r="A268" s="22" t="s">
        <v>1209</v>
      </c>
      <c r="B268" s="3">
        <f t="shared" si="9"/>
        <v>61.6</v>
      </c>
      <c r="C268" s="3">
        <f t="shared" si="10"/>
        <v>0</v>
      </c>
      <c r="D268" s="3">
        <v>0</v>
      </c>
      <c r="E268" s="3">
        <v>0</v>
      </c>
      <c r="F268" s="4">
        <f>SUM(31.6)</f>
        <v>31.6</v>
      </c>
      <c r="G268" s="4">
        <f>SUM(30)</f>
        <v>30</v>
      </c>
      <c r="IZ268" s="4"/>
      <c r="JA268" s="4"/>
      <c r="JB268" s="4"/>
      <c r="JC268" s="4"/>
      <c r="JD268" s="4"/>
      <c r="JE268" s="4"/>
      <c r="JF268" s="4"/>
      <c r="JG268" s="4"/>
      <c r="JH268" s="4"/>
      <c r="JI268" s="4"/>
      <c r="JJ268" s="4"/>
      <c r="JK268" s="4"/>
      <c r="JL268" s="4"/>
      <c r="JM268" s="4"/>
      <c r="JN268" s="4"/>
      <c r="JO268" s="4"/>
      <c r="JP268" s="4"/>
      <c r="JQ268" s="4"/>
      <c r="JR268" s="4"/>
      <c r="JS268" s="4"/>
      <c r="JT268" s="4"/>
      <c r="JU268" s="4"/>
      <c r="JV268" s="4"/>
      <c r="JW268" s="4"/>
      <c r="JX268" s="4"/>
      <c r="JY268" s="4"/>
      <c r="JZ268" s="4"/>
      <c r="KA268" s="4"/>
      <c r="KB268" s="4"/>
      <c r="KC268" s="4"/>
      <c r="KD268" s="4"/>
      <c r="KE268" s="4"/>
      <c r="KF268" s="4"/>
      <c r="KG268" s="4"/>
      <c r="KH268" s="4"/>
      <c r="KI268" s="4"/>
      <c r="KJ268" s="4"/>
      <c r="KK268" s="4"/>
      <c r="KL268" s="4"/>
      <c r="KM268" s="4"/>
      <c r="KN268" s="4"/>
      <c r="KO268" s="4"/>
      <c r="KP268" s="4"/>
      <c r="KQ268" s="4"/>
      <c r="KR268" s="4"/>
      <c r="KS268" s="4"/>
      <c r="KT268" s="4"/>
      <c r="KU268" s="4"/>
      <c r="KV268" s="4"/>
      <c r="KW268" s="4"/>
      <c r="KX268" s="4"/>
      <c r="KY268" s="4"/>
      <c r="KZ268" s="4"/>
      <c r="LA268" s="4"/>
      <c r="LB268" s="4"/>
      <c r="LC268" s="4"/>
      <c r="LD268" s="4"/>
      <c r="LE268" s="4"/>
      <c r="LF268" s="4"/>
      <c r="LG268" s="4"/>
      <c r="LH268" s="4"/>
      <c r="LI268" s="4"/>
      <c r="LJ268" s="4"/>
      <c r="LK268" s="4"/>
      <c r="LL268" s="4"/>
      <c r="LM268" s="4"/>
      <c r="LN268" s="4"/>
      <c r="LO268" s="4"/>
      <c r="LP268" s="4"/>
      <c r="LQ268" s="4"/>
      <c r="LR268" s="4"/>
      <c r="LS268" s="4"/>
      <c r="LT268" s="4"/>
      <c r="LU268" s="4"/>
      <c r="LV268" s="4"/>
      <c r="LW268" s="4"/>
      <c r="LX268" s="4"/>
      <c r="LY268" s="4"/>
      <c r="LZ268" s="4"/>
      <c r="MA268" s="4"/>
      <c r="MB268" s="4"/>
      <c r="MC268" s="4"/>
      <c r="MD268" s="4"/>
      <c r="ME268" s="4"/>
      <c r="MF268" s="4"/>
      <c r="MG268" s="4"/>
      <c r="MH268" s="4"/>
      <c r="MI268" s="4"/>
      <c r="MJ268" s="4"/>
      <c r="MK268" s="4"/>
      <c r="ML268" s="4"/>
      <c r="MM268" s="4"/>
      <c r="MN268" s="4"/>
      <c r="MO268" s="4"/>
      <c r="MP268" s="4"/>
      <c r="MQ268" s="4"/>
      <c r="MR268" s="4"/>
      <c r="MS268" s="4"/>
      <c r="MT268" s="4"/>
      <c r="MU268" s="4"/>
      <c r="MV268" s="4"/>
      <c r="MW268" s="4"/>
      <c r="MX268" s="4"/>
      <c r="MY268" s="4"/>
      <c r="MZ268" s="4"/>
      <c r="NA268" s="4"/>
      <c r="NB268" s="4"/>
      <c r="NC268" s="4"/>
      <c r="ND268" s="4"/>
      <c r="NE268" s="4"/>
      <c r="NF268" s="4"/>
      <c r="NG268" s="4"/>
      <c r="NH268" s="4"/>
      <c r="NI268" s="4"/>
      <c r="NJ268" s="4"/>
      <c r="NK268" s="4"/>
      <c r="NL268" s="4"/>
      <c r="NM268" s="4"/>
      <c r="NN268" s="4"/>
      <c r="NO268" s="4"/>
      <c r="NP268" s="4"/>
      <c r="NQ268" s="4"/>
      <c r="NR268" s="4"/>
      <c r="NS268" s="4"/>
      <c r="NT268" s="4"/>
      <c r="NU268" s="4"/>
      <c r="NV268" s="4"/>
      <c r="NW268" s="4"/>
      <c r="NX268" s="4"/>
      <c r="NY268" s="4"/>
      <c r="NZ268" s="4"/>
      <c r="OA268" s="4"/>
      <c r="OB268" s="4"/>
      <c r="OC268" s="4"/>
      <c r="OD268" s="4"/>
      <c r="OE268" s="4"/>
      <c r="OF268" s="4"/>
      <c r="OG268" s="4"/>
      <c r="OH268" s="4"/>
      <c r="OI268" s="4"/>
      <c r="OJ268" s="4"/>
      <c r="OK268" s="4"/>
      <c r="OL268" s="4"/>
      <c r="OM268" s="4"/>
      <c r="ON268" s="4"/>
      <c r="OO268" s="4"/>
      <c r="OP268" s="4"/>
      <c r="OQ268" s="4"/>
      <c r="OR268" s="4"/>
      <c r="OS268" s="4"/>
      <c r="OT268" s="4"/>
      <c r="OU268" s="4"/>
      <c r="OV268" s="4"/>
      <c r="OW268" s="4"/>
      <c r="OX268" s="4"/>
      <c r="OY268" s="4"/>
      <c r="OZ268" s="4"/>
      <c r="PA268" s="4"/>
      <c r="PB268" s="4"/>
      <c r="PC268" s="4"/>
      <c r="PD268" s="4"/>
      <c r="PE268" s="4"/>
      <c r="PF268" s="4"/>
      <c r="PG268" s="4"/>
      <c r="PH268" s="4"/>
      <c r="PI268" s="4"/>
      <c r="PJ268" s="4"/>
      <c r="PK268" s="4"/>
      <c r="PL268" s="4"/>
      <c r="PM268" s="4"/>
      <c r="PN268" s="4"/>
      <c r="PO268" s="4"/>
      <c r="PP268" s="4"/>
      <c r="PQ268" s="4"/>
      <c r="PR268" s="4"/>
      <c r="PS268" s="4"/>
      <c r="PT268" s="4"/>
      <c r="PU268" s="4"/>
      <c r="PV268" s="4"/>
      <c r="PW268" s="4"/>
      <c r="PX268" s="4"/>
      <c r="PY268" s="4"/>
      <c r="PZ268" s="4"/>
      <c r="QA268" s="4"/>
      <c r="QB268" s="4"/>
      <c r="QC268" s="4"/>
      <c r="QD268" s="4"/>
      <c r="QE268" s="4"/>
      <c r="QF268" s="4"/>
      <c r="QG268" s="4"/>
      <c r="QH268" s="4"/>
      <c r="QI268" s="4"/>
      <c r="QJ268" s="4"/>
      <c r="QK268" s="4"/>
      <c r="QL268" s="4"/>
      <c r="QM268" s="4"/>
      <c r="QN268" s="4"/>
      <c r="QO268" s="4"/>
      <c r="QP268" s="4"/>
      <c r="QQ268" s="4"/>
      <c r="QR268" s="4"/>
      <c r="QS268" s="4"/>
      <c r="QT268" s="4"/>
      <c r="QU268" s="4"/>
      <c r="QV268" s="4"/>
      <c r="QW268" s="4"/>
      <c r="QX268" s="4"/>
      <c r="QY268" s="4"/>
      <c r="QZ268" s="4"/>
      <c r="RA268" s="4"/>
      <c r="RB268" s="4"/>
      <c r="RC268" s="4"/>
      <c r="RD268" s="4"/>
      <c r="RE268" s="4"/>
      <c r="RF268" s="4"/>
      <c r="RG268" s="4"/>
      <c r="RH268" s="4"/>
      <c r="RI268" s="4"/>
      <c r="RJ268" s="4"/>
      <c r="RK268" s="4"/>
      <c r="RL268" s="4"/>
      <c r="RM268" s="4"/>
      <c r="RN268" s="4"/>
      <c r="RO268" s="4"/>
      <c r="RP268" s="4"/>
      <c r="RQ268" s="4"/>
      <c r="RR268" s="4"/>
      <c r="RS268" s="4"/>
      <c r="RT268" s="4"/>
      <c r="RU268" s="4"/>
      <c r="RV268" s="4"/>
      <c r="RW268" s="4"/>
      <c r="RX268" s="4"/>
      <c r="RY268" s="4"/>
      <c r="RZ268" s="4"/>
      <c r="SA268" s="4"/>
      <c r="SB268" s="4"/>
      <c r="SC268" s="4"/>
      <c r="SD268" s="4"/>
      <c r="SE268" s="4"/>
      <c r="SF268" s="4"/>
      <c r="SG268" s="4"/>
      <c r="SH268" s="4"/>
      <c r="SI268" s="4"/>
      <c r="SJ268" s="4"/>
      <c r="SK268" s="4"/>
      <c r="SL268" s="4"/>
      <c r="SM268" s="4"/>
      <c r="SN268" s="4"/>
      <c r="SO268" s="4"/>
      <c r="SP268" s="4"/>
      <c r="SQ268" s="4"/>
      <c r="SR268" s="4"/>
      <c r="SS268" s="4"/>
      <c r="ST268" s="4"/>
      <c r="SU268" s="4"/>
      <c r="SV268" s="4"/>
      <c r="SW268" s="4"/>
      <c r="SX268" s="4"/>
      <c r="SY268" s="4"/>
      <c r="SZ268" s="4"/>
      <c r="TA268" s="4"/>
      <c r="TB268" s="4"/>
      <c r="TC268" s="4"/>
      <c r="TD268" s="4"/>
      <c r="TE268" s="4"/>
      <c r="TF268" s="4"/>
      <c r="TG268" s="4"/>
      <c r="TH268" s="4"/>
      <c r="TI268" s="4"/>
      <c r="TJ268" s="4"/>
      <c r="TK268" s="4"/>
      <c r="TL268" s="4"/>
      <c r="TM268" s="4"/>
      <c r="TN268" s="4"/>
      <c r="TO268" s="4"/>
      <c r="TP268" s="4"/>
      <c r="TQ268" s="4"/>
      <c r="TR268" s="4"/>
      <c r="TS268" s="4"/>
      <c r="TT268" s="4"/>
      <c r="TU268" s="4"/>
      <c r="TV268" s="4"/>
      <c r="TW268" s="4"/>
      <c r="TX268" s="4"/>
      <c r="TY268" s="4"/>
      <c r="TZ268" s="4"/>
      <c r="UA268" s="4"/>
      <c r="UB268" s="4"/>
      <c r="UC268" s="4"/>
      <c r="UD268" s="4"/>
      <c r="UE268" s="4"/>
      <c r="UF268" s="4"/>
      <c r="UG268" s="4"/>
      <c r="UH268" s="4"/>
      <c r="UI268" s="4"/>
      <c r="UJ268" s="4"/>
      <c r="UK268" s="4"/>
      <c r="UL268" s="4"/>
      <c r="UM268" s="4"/>
      <c r="UN268" s="4"/>
      <c r="UO268" s="4"/>
      <c r="UP268" s="4"/>
      <c r="UQ268" s="4"/>
      <c r="UR268" s="4"/>
      <c r="US268" s="4"/>
      <c r="UT268" s="4"/>
      <c r="UU268" s="4"/>
      <c r="UV268" s="4"/>
      <c r="UW268" s="4"/>
      <c r="UX268" s="4"/>
      <c r="UY268" s="4"/>
      <c r="UZ268" s="4"/>
      <c r="VA268" s="4"/>
      <c r="VB268" s="4"/>
      <c r="VC268" s="4"/>
      <c r="VD268" s="4"/>
      <c r="VE268" s="4"/>
      <c r="VF268" s="4"/>
      <c r="VG268" s="4"/>
      <c r="VH268" s="4"/>
      <c r="VI268" s="4"/>
      <c r="VJ268" s="4"/>
      <c r="VK268" s="4"/>
      <c r="VL268" s="4"/>
      <c r="VM268" s="4"/>
      <c r="VN268" s="4"/>
      <c r="VO268" s="4"/>
      <c r="VP268" s="4"/>
      <c r="VQ268" s="4"/>
      <c r="VR268" s="4"/>
      <c r="VS268" s="4"/>
      <c r="VT268" s="4"/>
      <c r="VU268" s="4"/>
      <c r="VV268" s="4"/>
      <c r="VW268" s="4"/>
      <c r="VX268" s="4"/>
      <c r="VY268" s="4"/>
      <c r="VZ268" s="4"/>
      <c r="WA268" s="4"/>
      <c r="WB268" s="4"/>
      <c r="WC268" s="4"/>
      <c r="WD268" s="4"/>
      <c r="WE268" s="4"/>
      <c r="WF268" s="4"/>
      <c r="WG268" s="4"/>
      <c r="WH268" s="4"/>
      <c r="WI268" s="4"/>
      <c r="WJ268" s="4"/>
      <c r="WK268" s="4"/>
      <c r="WL268" s="4"/>
      <c r="WM268" s="4"/>
      <c r="WN268" s="4"/>
      <c r="WO268" s="4"/>
      <c r="WP268" s="4"/>
      <c r="WQ268" s="4"/>
      <c r="WR268" s="4"/>
      <c r="WS268" s="4"/>
      <c r="WT268" s="4"/>
      <c r="WU268" s="4"/>
      <c r="WV268" s="4"/>
      <c r="WW268" s="4"/>
      <c r="WX268" s="4"/>
      <c r="WY268" s="4"/>
      <c r="WZ268" s="4"/>
      <c r="XA268" s="4"/>
      <c r="XB268" s="4"/>
      <c r="XC268" s="4"/>
      <c r="XD268" s="4"/>
      <c r="XE268" s="4"/>
      <c r="XF268" s="4"/>
      <c r="XG268" s="4"/>
      <c r="XH268" s="4"/>
      <c r="XI268" s="4"/>
      <c r="XJ268" s="4"/>
      <c r="XK268" s="4"/>
      <c r="XL268" s="4"/>
      <c r="XM268" s="4"/>
      <c r="XN268" s="4"/>
      <c r="XO268" s="4"/>
      <c r="XP268" s="4"/>
      <c r="XQ268" s="4"/>
      <c r="XR268" s="4"/>
      <c r="XS268" s="4"/>
      <c r="XT268" s="4"/>
      <c r="XU268" s="4"/>
      <c r="XV268" s="4"/>
      <c r="XW268" s="4"/>
      <c r="XX268" s="4"/>
      <c r="XY268" s="4"/>
      <c r="XZ268" s="4"/>
      <c r="YA268" s="4"/>
      <c r="YB268" s="4"/>
      <c r="YC268" s="4"/>
      <c r="YD268" s="4"/>
      <c r="YE268" s="4"/>
      <c r="YF268" s="4"/>
      <c r="YG268" s="4"/>
      <c r="YH268" s="4"/>
      <c r="YI268" s="4"/>
      <c r="YJ268" s="4"/>
      <c r="YK268" s="4"/>
      <c r="YL268" s="4"/>
      <c r="YM268" s="4"/>
      <c r="YN268" s="4"/>
      <c r="YO268" s="4"/>
      <c r="YP268" s="4"/>
      <c r="YQ268" s="4"/>
      <c r="YR268" s="4"/>
      <c r="YS268" s="4"/>
      <c r="YT268" s="4"/>
      <c r="YU268" s="4"/>
      <c r="YV268" s="4"/>
      <c r="YW268" s="4"/>
      <c r="YX268" s="4"/>
      <c r="YY268" s="4"/>
      <c r="YZ268" s="4"/>
      <c r="ZA268" s="4"/>
      <c r="ZB268" s="4"/>
      <c r="ZC268" s="4"/>
      <c r="ZD268" s="4"/>
      <c r="ZE268" s="4"/>
      <c r="ZF268" s="4"/>
      <c r="ZG268" s="4"/>
      <c r="ZH268" s="4"/>
      <c r="ZI268" s="4"/>
      <c r="ZJ268" s="4"/>
      <c r="ZK268" s="4"/>
      <c r="ZL268" s="4"/>
      <c r="ZM268" s="4"/>
      <c r="ZN268" s="4"/>
      <c r="ZO268" s="4"/>
      <c r="ZP268" s="4"/>
      <c r="ZQ268" s="4"/>
      <c r="ZR268" s="4"/>
      <c r="ZS268" s="4"/>
      <c r="ZT268" s="4"/>
      <c r="ZU268" s="4"/>
      <c r="ZV268" s="4"/>
      <c r="ZW268" s="4"/>
      <c r="ZX268" s="4"/>
      <c r="ZY268" s="4"/>
      <c r="ZZ268" s="4"/>
      <c r="AAA268" s="4"/>
      <c r="AAB268" s="4"/>
      <c r="AAC268" s="4"/>
      <c r="AAD268" s="4"/>
      <c r="AAE268" s="4"/>
      <c r="AAF268" s="4"/>
      <c r="AAG268" s="4"/>
      <c r="AAH268" s="4"/>
      <c r="AAI268" s="4"/>
      <c r="AAJ268" s="4"/>
      <c r="AAK268" s="4"/>
      <c r="AAL268" s="4"/>
      <c r="AAM268" s="4"/>
      <c r="AAN268" s="4"/>
      <c r="AAO268" s="4"/>
      <c r="AAP268" s="4"/>
      <c r="AAQ268" s="4"/>
      <c r="AAR268" s="4"/>
      <c r="AAS268" s="4"/>
      <c r="AAT268" s="4"/>
      <c r="AAU268" s="4"/>
      <c r="AAV268" s="4"/>
      <c r="AAW268" s="4"/>
      <c r="AAX268" s="4"/>
      <c r="AAY268" s="4"/>
      <c r="AAZ268" s="4"/>
      <c r="ABA268" s="4"/>
      <c r="ABB268" s="4"/>
      <c r="ABC268" s="4"/>
      <c r="ABD268" s="4"/>
      <c r="ABE268" s="4"/>
      <c r="ABF268" s="4"/>
      <c r="ABG268" s="4"/>
      <c r="ABH268" s="4"/>
      <c r="ABI268" s="4"/>
      <c r="ABJ268" s="4"/>
      <c r="ABK268" s="4"/>
      <c r="ABL268" s="4"/>
      <c r="ABM268" s="4"/>
      <c r="ABN268" s="4"/>
      <c r="ABO268" s="4"/>
      <c r="ABP268" s="4"/>
      <c r="ABQ268" s="4"/>
      <c r="ABR268" s="4"/>
      <c r="ABS268" s="4"/>
      <c r="ABT268" s="4"/>
      <c r="ABU268" s="4"/>
      <c r="ABV268" s="4"/>
      <c r="ABW268" s="4"/>
      <c r="ABX268" s="4"/>
      <c r="ABY268" s="4"/>
      <c r="ABZ268" s="4"/>
      <c r="ACA268" s="4"/>
      <c r="ACB268" s="4"/>
      <c r="ACC268" s="4"/>
      <c r="ACD268" s="4"/>
      <c r="ACE268" s="4"/>
      <c r="ACF268" s="4"/>
      <c r="ACG268" s="4"/>
      <c r="ACH268" s="4"/>
      <c r="ACI268" s="4"/>
      <c r="ACJ268" s="4"/>
      <c r="ACK268" s="4"/>
      <c r="ACL268" s="4"/>
      <c r="ACM268" s="4"/>
      <c r="ACN268" s="4"/>
      <c r="ACO268" s="4"/>
      <c r="ACP268" s="4"/>
      <c r="ACQ268" s="4"/>
      <c r="ACR268" s="4"/>
      <c r="ACS268" s="4"/>
      <c r="ACT268" s="4"/>
      <c r="ACU268" s="4"/>
      <c r="ACV268" s="4"/>
      <c r="ACW268" s="4"/>
      <c r="ACX268" s="4"/>
      <c r="ACY268" s="4"/>
      <c r="ACZ268" s="4"/>
      <c r="ADA268" s="4"/>
      <c r="ADB268" s="4"/>
      <c r="ADC268" s="4"/>
      <c r="ADD268" s="4"/>
      <c r="ADE268" s="4"/>
      <c r="ADF268" s="4"/>
      <c r="ADG268" s="4"/>
      <c r="ADH268" s="4"/>
      <c r="ADI268" s="4"/>
      <c r="ADJ268" s="4"/>
      <c r="ADK268" s="4"/>
      <c r="ADL268" s="4"/>
      <c r="ADM268" s="4"/>
      <c r="ADN268" s="4"/>
      <c r="ADO268" s="4"/>
      <c r="ADP268" s="4"/>
      <c r="ADQ268" s="4"/>
      <c r="ADR268" s="4"/>
      <c r="ADS268" s="4"/>
      <c r="ADT268" s="4"/>
      <c r="ADU268" s="4"/>
      <c r="ADV268" s="4"/>
      <c r="ADW268" s="4"/>
      <c r="ADX268" s="4"/>
      <c r="ADY268" s="4"/>
      <c r="ADZ268" s="4"/>
      <c r="AEA268" s="4"/>
      <c r="AEB268" s="4"/>
      <c r="AEC268" s="4"/>
      <c r="AED268" s="4"/>
      <c r="AEE268" s="4"/>
      <c r="AEF268" s="4"/>
      <c r="AEG268" s="4"/>
      <c r="AEH268" s="4"/>
      <c r="AEI268" s="4"/>
      <c r="AEJ268" s="4"/>
      <c r="AEK268" s="4"/>
      <c r="AEL268" s="4"/>
      <c r="AEM268" s="4"/>
      <c r="AEN268" s="4"/>
      <c r="AEO268" s="4"/>
      <c r="AEP268" s="4"/>
      <c r="AEQ268" s="4"/>
      <c r="AER268" s="4"/>
      <c r="AES268" s="4"/>
      <c r="AET268" s="4"/>
      <c r="AEU268" s="4"/>
      <c r="AEV268" s="4"/>
      <c r="AEW268" s="4"/>
      <c r="AEX268" s="4"/>
      <c r="AEY268" s="4"/>
      <c r="AEZ268" s="4"/>
      <c r="AFA268" s="4"/>
      <c r="AFB268" s="4"/>
      <c r="AFC268" s="4"/>
      <c r="AFD268" s="4"/>
      <c r="AFE268" s="4"/>
      <c r="AFF268" s="4"/>
      <c r="AFG268" s="4"/>
      <c r="AFH268" s="4"/>
      <c r="AFI268" s="4"/>
      <c r="AFJ268" s="4"/>
      <c r="AFK268" s="4"/>
      <c r="AFL268" s="4"/>
      <c r="AFM268" s="4"/>
      <c r="AFN268" s="4"/>
      <c r="AFO268" s="4"/>
      <c r="AFP268" s="4"/>
      <c r="AFQ268" s="4"/>
      <c r="AFR268" s="4"/>
      <c r="AFS268" s="4"/>
      <c r="AFT268" s="4"/>
      <c r="AFU268" s="4"/>
      <c r="AFV268" s="4"/>
      <c r="AFW268" s="4"/>
      <c r="AFX268" s="4"/>
      <c r="AFY268" s="4"/>
      <c r="AFZ268" s="4"/>
      <c r="AGA268" s="4"/>
      <c r="AGB268" s="4"/>
      <c r="AGC268" s="4"/>
      <c r="AGD268" s="4"/>
      <c r="AGE268" s="4"/>
      <c r="AGF268" s="4"/>
      <c r="AGG268" s="4"/>
      <c r="AGH268" s="4"/>
      <c r="AGI268" s="4"/>
      <c r="AGJ268" s="4"/>
      <c r="AGK268" s="4"/>
      <c r="AGL268" s="4"/>
      <c r="AGM268" s="4"/>
      <c r="AGN268" s="4"/>
      <c r="AGO268" s="4"/>
      <c r="AGP268" s="4"/>
      <c r="AGQ268" s="4"/>
      <c r="AGR268" s="4"/>
      <c r="AGS268" s="4"/>
      <c r="AGT268" s="4"/>
      <c r="AGU268" s="4"/>
      <c r="AGV268" s="4"/>
      <c r="AGW268" s="4"/>
      <c r="AGX268" s="4"/>
      <c r="AGY268" s="4"/>
      <c r="AGZ268" s="4"/>
      <c r="AHA268" s="4"/>
      <c r="AHB268" s="4"/>
      <c r="AHC268" s="4"/>
      <c r="AHD268" s="4"/>
      <c r="AHE268" s="4"/>
      <c r="AHF268" s="4"/>
      <c r="AHG268" s="4"/>
      <c r="AHH268" s="4"/>
      <c r="AHI268" s="4"/>
      <c r="AHJ268" s="4"/>
      <c r="AHK268" s="4"/>
      <c r="AHL268" s="4"/>
      <c r="AHM268" s="4"/>
      <c r="AHN268" s="4"/>
      <c r="AHO268" s="4"/>
      <c r="AHP268" s="4"/>
      <c r="AHQ268" s="4"/>
      <c r="AHR268" s="4"/>
      <c r="AHS268" s="4"/>
      <c r="AHT268" s="4"/>
      <c r="AHU268" s="4"/>
      <c r="AHV268" s="4"/>
      <c r="AHW268" s="4"/>
      <c r="AHX268" s="4"/>
      <c r="AHY268" s="4"/>
      <c r="AHZ268" s="4"/>
      <c r="AIA268" s="4"/>
      <c r="AIB268" s="4"/>
      <c r="AIC268" s="4"/>
      <c r="AID268" s="4"/>
      <c r="AIE268" s="4"/>
      <c r="AIF268" s="4"/>
      <c r="AIG268" s="4"/>
      <c r="AIH268" s="4"/>
      <c r="AII268" s="4"/>
      <c r="AIJ268" s="4"/>
      <c r="AIK268" s="4"/>
      <c r="AIL268" s="4"/>
      <c r="AIM268" s="4"/>
      <c r="AIN268" s="4"/>
      <c r="AIO268" s="4"/>
      <c r="AIP268" s="4"/>
      <c r="AIQ268" s="4"/>
      <c r="AIR268" s="4"/>
      <c r="AIS268" s="4"/>
      <c r="AIT268" s="4"/>
      <c r="AIU268" s="4"/>
      <c r="AIV268" s="4"/>
      <c r="AIW268" s="4"/>
      <c r="AIX268" s="4"/>
      <c r="AIY268" s="4"/>
      <c r="AIZ268" s="4"/>
      <c r="AJA268" s="4"/>
      <c r="AJB268" s="4"/>
      <c r="AJC268" s="4"/>
      <c r="AJD268" s="4"/>
      <c r="AJE268" s="4"/>
      <c r="AJF268" s="4"/>
      <c r="AJG268" s="4"/>
      <c r="AJH268" s="4"/>
      <c r="AJI268" s="4"/>
      <c r="AJJ268" s="4"/>
      <c r="AJK268" s="4"/>
      <c r="AJL268" s="4"/>
      <c r="AJM268" s="4"/>
      <c r="AJN268" s="4"/>
      <c r="AJO268" s="4"/>
      <c r="AJP268" s="4"/>
      <c r="AJQ268" s="4"/>
      <c r="AJR268" s="4"/>
      <c r="AJS268" s="4"/>
      <c r="AJT268" s="4"/>
      <c r="AJU268" s="4"/>
      <c r="AJV268" s="4"/>
      <c r="AJW268" s="4"/>
      <c r="AJX268" s="4"/>
      <c r="AJY268" s="4"/>
      <c r="AJZ268" s="4"/>
      <c r="AKA268" s="4"/>
      <c r="AKB268" s="4"/>
      <c r="AKC268" s="4"/>
      <c r="AKD268" s="4"/>
      <c r="AKE268" s="4"/>
      <c r="AKF268" s="4"/>
      <c r="AKG268" s="4"/>
      <c r="AKH268" s="4"/>
      <c r="AKI268" s="4"/>
      <c r="AKJ268" s="4"/>
      <c r="AKK268" s="4"/>
      <c r="AKL268" s="4"/>
      <c r="AKM268" s="4"/>
      <c r="AKN268" s="4"/>
      <c r="AKO268" s="4"/>
      <c r="AKP268" s="4"/>
      <c r="AKQ268" s="4"/>
      <c r="AKR268" s="4"/>
      <c r="AKS268" s="4"/>
      <c r="AKT268" s="4"/>
      <c r="AKU268" s="4"/>
      <c r="AKV268" s="4"/>
      <c r="AKW268" s="4"/>
      <c r="AKX268" s="4"/>
      <c r="AKY268" s="4"/>
      <c r="AKZ268" s="4"/>
      <c r="ALA268" s="4"/>
      <c r="ALB268" s="4"/>
      <c r="ALC268" s="4"/>
      <c r="ALD268" s="4"/>
      <c r="ALE268" s="4"/>
      <c r="ALF268" s="4"/>
      <c r="ALG268" s="4"/>
      <c r="ALH268" s="4"/>
      <c r="ALI268" s="4"/>
      <c r="ALJ268" s="4"/>
      <c r="ALK268" s="4"/>
      <c r="ALL268" s="4"/>
      <c r="ALM268" s="4"/>
      <c r="ALN268" s="4"/>
      <c r="ALO268" s="4"/>
      <c r="ALP268" s="4"/>
      <c r="ALQ268" s="4"/>
      <c r="ALR268" s="4"/>
      <c r="ALS268" s="4"/>
      <c r="ALT268" s="4"/>
      <c r="ALU268" s="4"/>
      <c r="ALV268" s="4"/>
      <c r="ALW268" s="4"/>
      <c r="ALX268" s="4"/>
      <c r="ALY268" s="4"/>
      <c r="ALZ268" s="4"/>
      <c r="AMA268" s="4"/>
      <c r="AMB268" s="4"/>
      <c r="AMC268" s="4"/>
      <c r="AMD268" s="4"/>
      <c r="AME268" s="4"/>
      <c r="AMF268" s="4"/>
      <c r="AMG268" s="4"/>
      <c r="AMH268" s="4"/>
      <c r="AMI268" s="4"/>
      <c r="AMJ268" s="4"/>
    </row>
    <row r="269" spans="1:1024" ht="17" customHeight="1">
      <c r="A269" s="19" t="s">
        <v>1210</v>
      </c>
      <c r="B269" s="3">
        <f t="shared" si="9"/>
        <v>61.6</v>
      </c>
      <c r="C269" s="3">
        <f t="shared" si="10"/>
        <v>0</v>
      </c>
      <c r="D269" s="3">
        <v>0</v>
      </c>
      <c r="E269" s="3">
        <v>0</v>
      </c>
      <c r="F269" s="4">
        <f>SUM(30+31.6)</f>
        <v>61.6</v>
      </c>
      <c r="G269" s="4"/>
    </row>
    <row r="270" spans="1:1024" ht="17" customHeight="1">
      <c r="A270" s="22" t="s">
        <v>1293</v>
      </c>
      <c r="B270" s="3">
        <f t="shared" si="9"/>
        <v>60</v>
      </c>
      <c r="C270" s="3">
        <f t="shared" si="10"/>
        <v>0</v>
      </c>
      <c r="D270" s="3">
        <f>SUM(30)</f>
        <v>30</v>
      </c>
      <c r="E270" s="3">
        <v>0</v>
      </c>
      <c r="G270" s="4">
        <f>SUM(30)</f>
        <v>30</v>
      </c>
    </row>
    <row r="271" spans="1:1024" ht="17" customHeight="1">
      <c r="A271" s="21" t="s">
        <v>1211</v>
      </c>
      <c r="B271" s="3">
        <f t="shared" si="9"/>
        <v>47</v>
      </c>
      <c r="C271" s="3">
        <f t="shared" si="10"/>
        <v>0</v>
      </c>
      <c r="D271" s="3">
        <v>0</v>
      </c>
      <c r="E271" s="3">
        <v>0</v>
      </c>
      <c r="G271" s="4"/>
      <c r="J271" s="4">
        <v>47</v>
      </c>
      <c r="IZ271" s="4"/>
      <c r="JA271" s="4"/>
      <c r="JB271" s="4"/>
      <c r="JC271" s="4"/>
      <c r="JD271" s="4"/>
      <c r="JE271" s="4"/>
      <c r="JF271" s="4"/>
      <c r="JG271" s="4"/>
      <c r="JH271" s="4"/>
      <c r="JI271" s="4"/>
      <c r="JJ271" s="4"/>
      <c r="JK271" s="4"/>
      <c r="JL271" s="4"/>
      <c r="JM271" s="4"/>
      <c r="JN271" s="4"/>
      <c r="JO271" s="4"/>
      <c r="JP271" s="4"/>
      <c r="JQ271" s="4"/>
      <c r="JR271" s="4"/>
      <c r="JS271" s="4"/>
      <c r="JT271" s="4"/>
      <c r="JU271" s="4"/>
      <c r="JV271" s="4"/>
      <c r="JW271" s="4"/>
      <c r="JX271" s="4"/>
      <c r="JY271" s="4"/>
      <c r="JZ271" s="4"/>
      <c r="KA271" s="4"/>
      <c r="KB271" s="4"/>
      <c r="KC271" s="4"/>
      <c r="KD271" s="4"/>
      <c r="KE271" s="4"/>
      <c r="KF271" s="4"/>
      <c r="KG271" s="4"/>
      <c r="KH271" s="4"/>
      <c r="KI271" s="4"/>
      <c r="KJ271" s="4"/>
      <c r="KK271" s="4"/>
      <c r="KL271" s="4"/>
      <c r="KM271" s="4"/>
      <c r="KN271" s="4"/>
      <c r="KO271" s="4"/>
      <c r="KP271" s="4"/>
      <c r="KQ271" s="4"/>
      <c r="KR271" s="4"/>
      <c r="KS271" s="4"/>
      <c r="KT271" s="4"/>
      <c r="KU271" s="4"/>
      <c r="KV271" s="4"/>
      <c r="KW271" s="4"/>
      <c r="KX271" s="4"/>
      <c r="KY271" s="4"/>
      <c r="KZ271" s="4"/>
      <c r="LA271" s="4"/>
      <c r="LB271" s="4"/>
      <c r="LC271" s="4"/>
      <c r="LD271" s="4"/>
      <c r="LE271" s="4"/>
      <c r="LF271" s="4"/>
      <c r="LG271" s="4"/>
      <c r="LH271" s="4"/>
      <c r="LI271" s="4"/>
      <c r="LJ271" s="4"/>
      <c r="LK271" s="4"/>
      <c r="LL271" s="4"/>
      <c r="LM271" s="4"/>
      <c r="LN271" s="4"/>
      <c r="LO271" s="4"/>
      <c r="LP271" s="4"/>
      <c r="LQ271" s="4"/>
      <c r="LR271" s="4"/>
      <c r="LS271" s="4"/>
      <c r="LT271" s="4"/>
      <c r="LU271" s="4"/>
      <c r="LV271" s="4"/>
      <c r="LW271" s="4"/>
      <c r="LX271" s="4"/>
      <c r="LY271" s="4"/>
      <c r="LZ271" s="4"/>
      <c r="MA271" s="4"/>
      <c r="MB271" s="4"/>
      <c r="MC271" s="4"/>
      <c r="MD271" s="4"/>
      <c r="ME271" s="4"/>
      <c r="MF271" s="4"/>
      <c r="MG271" s="4"/>
      <c r="MH271" s="4"/>
      <c r="MI271" s="4"/>
      <c r="MJ271" s="4"/>
      <c r="MK271" s="4"/>
      <c r="ML271" s="4"/>
      <c r="MM271" s="4"/>
      <c r="MN271" s="4"/>
      <c r="MO271" s="4"/>
      <c r="MP271" s="4"/>
      <c r="MQ271" s="4"/>
      <c r="MR271" s="4"/>
      <c r="MS271" s="4"/>
      <c r="MT271" s="4"/>
      <c r="MU271" s="4"/>
      <c r="MV271" s="4"/>
      <c r="MW271" s="4"/>
      <c r="MX271" s="4"/>
      <c r="MY271" s="4"/>
      <c r="MZ271" s="4"/>
      <c r="NA271" s="4"/>
      <c r="NB271" s="4"/>
      <c r="NC271" s="4"/>
      <c r="ND271" s="4"/>
      <c r="NE271" s="4"/>
      <c r="NF271" s="4"/>
      <c r="NG271" s="4"/>
      <c r="NH271" s="4"/>
      <c r="NI271" s="4"/>
      <c r="NJ271" s="4"/>
      <c r="NK271" s="4"/>
      <c r="NL271" s="4"/>
      <c r="NM271" s="4"/>
      <c r="NN271" s="4"/>
      <c r="NO271" s="4"/>
      <c r="NP271" s="4"/>
      <c r="NQ271" s="4"/>
      <c r="NR271" s="4"/>
      <c r="NS271" s="4"/>
      <c r="NT271" s="4"/>
      <c r="NU271" s="4"/>
      <c r="NV271" s="4"/>
      <c r="NW271" s="4"/>
      <c r="NX271" s="4"/>
      <c r="NY271" s="4"/>
      <c r="NZ271" s="4"/>
      <c r="OA271" s="4"/>
      <c r="OB271" s="4"/>
      <c r="OC271" s="4"/>
      <c r="OD271" s="4"/>
      <c r="OE271" s="4"/>
      <c r="OF271" s="4"/>
      <c r="OG271" s="4"/>
      <c r="OH271" s="4"/>
      <c r="OI271" s="4"/>
      <c r="OJ271" s="4"/>
      <c r="OK271" s="4"/>
      <c r="OL271" s="4"/>
      <c r="OM271" s="4"/>
      <c r="ON271" s="4"/>
      <c r="OO271" s="4"/>
      <c r="OP271" s="4"/>
      <c r="OQ271" s="4"/>
      <c r="OR271" s="4"/>
      <c r="OS271" s="4"/>
      <c r="OT271" s="4"/>
      <c r="OU271" s="4"/>
      <c r="OV271" s="4"/>
      <c r="OW271" s="4"/>
      <c r="OX271" s="4"/>
      <c r="OY271" s="4"/>
      <c r="OZ271" s="4"/>
      <c r="PA271" s="4"/>
      <c r="PB271" s="4"/>
      <c r="PC271" s="4"/>
      <c r="PD271" s="4"/>
      <c r="PE271" s="4"/>
      <c r="PF271" s="4"/>
      <c r="PG271" s="4"/>
      <c r="PH271" s="4"/>
      <c r="PI271" s="4"/>
      <c r="PJ271" s="4"/>
      <c r="PK271" s="4"/>
      <c r="PL271" s="4"/>
      <c r="PM271" s="4"/>
      <c r="PN271" s="4"/>
      <c r="PO271" s="4"/>
      <c r="PP271" s="4"/>
      <c r="PQ271" s="4"/>
      <c r="PR271" s="4"/>
      <c r="PS271" s="4"/>
      <c r="PT271" s="4"/>
      <c r="PU271" s="4"/>
      <c r="PV271" s="4"/>
      <c r="PW271" s="4"/>
      <c r="PX271" s="4"/>
      <c r="PY271" s="4"/>
      <c r="PZ271" s="4"/>
      <c r="QA271" s="4"/>
      <c r="QB271" s="4"/>
      <c r="QC271" s="4"/>
      <c r="QD271" s="4"/>
      <c r="QE271" s="4"/>
      <c r="QF271" s="4"/>
      <c r="QG271" s="4"/>
      <c r="QH271" s="4"/>
      <c r="QI271" s="4"/>
      <c r="QJ271" s="4"/>
      <c r="QK271" s="4"/>
      <c r="QL271" s="4"/>
      <c r="QM271" s="4"/>
      <c r="QN271" s="4"/>
      <c r="QO271" s="4"/>
      <c r="QP271" s="4"/>
      <c r="QQ271" s="4"/>
      <c r="QR271" s="4"/>
      <c r="QS271" s="4"/>
      <c r="QT271" s="4"/>
      <c r="QU271" s="4"/>
      <c r="QV271" s="4"/>
      <c r="QW271" s="4"/>
      <c r="QX271" s="4"/>
      <c r="QY271" s="4"/>
      <c r="QZ271" s="4"/>
      <c r="RA271" s="4"/>
      <c r="RB271" s="4"/>
      <c r="RC271" s="4"/>
      <c r="RD271" s="4"/>
      <c r="RE271" s="4"/>
      <c r="RF271" s="4"/>
      <c r="RG271" s="4"/>
      <c r="RH271" s="4"/>
      <c r="RI271" s="4"/>
      <c r="RJ271" s="4"/>
      <c r="RK271" s="4"/>
      <c r="RL271" s="4"/>
      <c r="RM271" s="4"/>
      <c r="RN271" s="4"/>
      <c r="RO271" s="4"/>
      <c r="RP271" s="4"/>
      <c r="RQ271" s="4"/>
      <c r="RR271" s="4"/>
      <c r="RS271" s="4"/>
      <c r="RT271" s="4"/>
      <c r="RU271" s="4"/>
      <c r="RV271" s="4"/>
      <c r="RW271" s="4"/>
      <c r="RX271" s="4"/>
      <c r="RY271" s="4"/>
      <c r="RZ271" s="4"/>
      <c r="SA271" s="4"/>
      <c r="SB271" s="4"/>
      <c r="SC271" s="4"/>
      <c r="SD271" s="4"/>
      <c r="SE271" s="4"/>
      <c r="SF271" s="4"/>
      <c r="SG271" s="4"/>
      <c r="SH271" s="4"/>
      <c r="SI271" s="4"/>
      <c r="SJ271" s="4"/>
      <c r="SK271" s="4"/>
      <c r="SL271" s="4"/>
      <c r="SM271" s="4"/>
      <c r="SN271" s="4"/>
      <c r="SO271" s="4"/>
      <c r="SP271" s="4"/>
      <c r="SQ271" s="4"/>
      <c r="SR271" s="4"/>
      <c r="SS271" s="4"/>
      <c r="ST271" s="4"/>
      <c r="SU271" s="4"/>
      <c r="SV271" s="4"/>
      <c r="SW271" s="4"/>
      <c r="SX271" s="4"/>
      <c r="SY271" s="4"/>
      <c r="SZ271" s="4"/>
      <c r="TA271" s="4"/>
      <c r="TB271" s="4"/>
      <c r="TC271" s="4"/>
      <c r="TD271" s="4"/>
      <c r="TE271" s="4"/>
      <c r="TF271" s="4"/>
      <c r="TG271" s="4"/>
      <c r="TH271" s="4"/>
      <c r="TI271" s="4"/>
      <c r="TJ271" s="4"/>
      <c r="TK271" s="4"/>
      <c r="TL271" s="4"/>
      <c r="TM271" s="4"/>
      <c r="TN271" s="4"/>
      <c r="TO271" s="4"/>
      <c r="TP271" s="4"/>
      <c r="TQ271" s="4"/>
      <c r="TR271" s="4"/>
      <c r="TS271" s="4"/>
      <c r="TT271" s="4"/>
      <c r="TU271" s="4"/>
      <c r="TV271" s="4"/>
      <c r="TW271" s="4"/>
      <c r="TX271" s="4"/>
      <c r="TY271" s="4"/>
      <c r="TZ271" s="4"/>
      <c r="UA271" s="4"/>
      <c r="UB271" s="4"/>
      <c r="UC271" s="4"/>
      <c r="UD271" s="4"/>
      <c r="UE271" s="4"/>
      <c r="UF271" s="4"/>
      <c r="UG271" s="4"/>
      <c r="UH271" s="4"/>
      <c r="UI271" s="4"/>
      <c r="UJ271" s="4"/>
      <c r="UK271" s="4"/>
      <c r="UL271" s="4"/>
      <c r="UM271" s="4"/>
      <c r="UN271" s="4"/>
      <c r="UO271" s="4"/>
      <c r="UP271" s="4"/>
      <c r="UQ271" s="4"/>
      <c r="UR271" s="4"/>
      <c r="US271" s="4"/>
      <c r="UT271" s="4"/>
      <c r="UU271" s="4"/>
      <c r="UV271" s="4"/>
      <c r="UW271" s="4"/>
      <c r="UX271" s="4"/>
      <c r="UY271" s="4"/>
      <c r="UZ271" s="4"/>
      <c r="VA271" s="4"/>
      <c r="VB271" s="4"/>
      <c r="VC271" s="4"/>
      <c r="VD271" s="4"/>
      <c r="VE271" s="4"/>
      <c r="VF271" s="4"/>
      <c r="VG271" s="4"/>
      <c r="VH271" s="4"/>
      <c r="VI271" s="4"/>
      <c r="VJ271" s="4"/>
      <c r="VK271" s="4"/>
      <c r="VL271" s="4"/>
      <c r="VM271" s="4"/>
      <c r="VN271" s="4"/>
      <c r="VO271" s="4"/>
      <c r="VP271" s="4"/>
      <c r="VQ271" s="4"/>
      <c r="VR271" s="4"/>
      <c r="VS271" s="4"/>
      <c r="VT271" s="4"/>
      <c r="VU271" s="4"/>
      <c r="VV271" s="4"/>
      <c r="VW271" s="4"/>
      <c r="VX271" s="4"/>
      <c r="VY271" s="4"/>
      <c r="VZ271" s="4"/>
      <c r="WA271" s="4"/>
      <c r="WB271" s="4"/>
      <c r="WC271" s="4"/>
      <c r="WD271" s="4"/>
      <c r="WE271" s="4"/>
      <c r="WF271" s="4"/>
      <c r="WG271" s="4"/>
      <c r="WH271" s="4"/>
      <c r="WI271" s="4"/>
      <c r="WJ271" s="4"/>
      <c r="WK271" s="4"/>
      <c r="WL271" s="4"/>
      <c r="WM271" s="4"/>
      <c r="WN271" s="4"/>
      <c r="WO271" s="4"/>
      <c r="WP271" s="4"/>
      <c r="WQ271" s="4"/>
      <c r="WR271" s="4"/>
      <c r="WS271" s="4"/>
      <c r="WT271" s="4"/>
      <c r="WU271" s="4"/>
      <c r="WV271" s="4"/>
      <c r="WW271" s="4"/>
      <c r="WX271" s="4"/>
      <c r="WY271" s="4"/>
      <c r="WZ271" s="4"/>
      <c r="XA271" s="4"/>
      <c r="XB271" s="4"/>
      <c r="XC271" s="4"/>
      <c r="XD271" s="4"/>
      <c r="XE271" s="4"/>
      <c r="XF271" s="4"/>
      <c r="XG271" s="4"/>
      <c r="XH271" s="4"/>
      <c r="XI271" s="4"/>
      <c r="XJ271" s="4"/>
      <c r="XK271" s="4"/>
      <c r="XL271" s="4"/>
      <c r="XM271" s="4"/>
      <c r="XN271" s="4"/>
      <c r="XO271" s="4"/>
      <c r="XP271" s="4"/>
      <c r="XQ271" s="4"/>
      <c r="XR271" s="4"/>
      <c r="XS271" s="4"/>
      <c r="XT271" s="4"/>
      <c r="XU271" s="4"/>
      <c r="XV271" s="4"/>
      <c r="XW271" s="4"/>
      <c r="XX271" s="4"/>
      <c r="XY271" s="4"/>
      <c r="XZ271" s="4"/>
      <c r="YA271" s="4"/>
      <c r="YB271" s="4"/>
      <c r="YC271" s="4"/>
      <c r="YD271" s="4"/>
      <c r="YE271" s="4"/>
      <c r="YF271" s="4"/>
      <c r="YG271" s="4"/>
      <c r="YH271" s="4"/>
      <c r="YI271" s="4"/>
      <c r="YJ271" s="4"/>
      <c r="YK271" s="4"/>
      <c r="YL271" s="4"/>
      <c r="YM271" s="4"/>
      <c r="YN271" s="4"/>
      <c r="YO271" s="4"/>
      <c r="YP271" s="4"/>
      <c r="YQ271" s="4"/>
      <c r="YR271" s="4"/>
      <c r="YS271" s="4"/>
      <c r="YT271" s="4"/>
      <c r="YU271" s="4"/>
      <c r="YV271" s="4"/>
      <c r="YW271" s="4"/>
      <c r="YX271" s="4"/>
      <c r="YY271" s="4"/>
      <c r="YZ271" s="4"/>
      <c r="ZA271" s="4"/>
      <c r="ZB271" s="4"/>
      <c r="ZC271" s="4"/>
      <c r="ZD271" s="4"/>
      <c r="ZE271" s="4"/>
      <c r="ZF271" s="4"/>
      <c r="ZG271" s="4"/>
      <c r="ZH271" s="4"/>
      <c r="ZI271" s="4"/>
      <c r="ZJ271" s="4"/>
      <c r="ZK271" s="4"/>
      <c r="ZL271" s="4"/>
      <c r="ZM271" s="4"/>
      <c r="ZN271" s="4"/>
      <c r="ZO271" s="4"/>
      <c r="ZP271" s="4"/>
      <c r="ZQ271" s="4"/>
      <c r="ZR271" s="4"/>
      <c r="ZS271" s="4"/>
      <c r="ZT271" s="4"/>
      <c r="ZU271" s="4"/>
      <c r="ZV271" s="4"/>
      <c r="ZW271" s="4"/>
      <c r="ZX271" s="4"/>
      <c r="ZY271" s="4"/>
      <c r="ZZ271" s="4"/>
      <c r="AAA271" s="4"/>
      <c r="AAB271" s="4"/>
      <c r="AAC271" s="4"/>
      <c r="AAD271" s="4"/>
      <c r="AAE271" s="4"/>
      <c r="AAF271" s="4"/>
      <c r="AAG271" s="4"/>
      <c r="AAH271" s="4"/>
      <c r="AAI271" s="4"/>
      <c r="AAJ271" s="4"/>
      <c r="AAK271" s="4"/>
      <c r="AAL271" s="4"/>
      <c r="AAM271" s="4"/>
      <c r="AAN271" s="4"/>
      <c r="AAO271" s="4"/>
      <c r="AAP271" s="4"/>
      <c r="AAQ271" s="4"/>
      <c r="AAR271" s="4"/>
      <c r="AAS271" s="4"/>
      <c r="AAT271" s="4"/>
      <c r="AAU271" s="4"/>
      <c r="AAV271" s="4"/>
      <c r="AAW271" s="4"/>
      <c r="AAX271" s="4"/>
      <c r="AAY271" s="4"/>
      <c r="AAZ271" s="4"/>
      <c r="ABA271" s="4"/>
      <c r="ABB271" s="4"/>
      <c r="ABC271" s="4"/>
      <c r="ABD271" s="4"/>
      <c r="ABE271" s="4"/>
      <c r="ABF271" s="4"/>
      <c r="ABG271" s="4"/>
      <c r="ABH271" s="4"/>
      <c r="ABI271" s="4"/>
      <c r="ABJ271" s="4"/>
      <c r="ABK271" s="4"/>
      <c r="ABL271" s="4"/>
      <c r="ABM271" s="4"/>
      <c r="ABN271" s="4"/>
      <c r="ABO271" s="4"/>
      <c r="ABP271" s="4"/>
      <c r="ABQ271" s="4"/>
      <c r="ABR271" s="4"/>
      <c r="ABS271" s="4"/>
      <c r="ABT271" s="4"/>
      <c r="ABU271" s="4"/>
      <c r="ABV271" s="4"/>
      <c r="ABW271" s="4"/>
      <c r="ABX271" s="4"/>
      <c r="ABY271" s="4"/>
      <c r="ABZ271" s="4"/>
      <c r="ACA271" s="4"/>
      <c r="ACB271" s="4"/>
      <c r="ACC271" s="4"/>
      <c r="ACD271" s="4"/>
      <c r="ACE271" s="4"/>
      <c r="ACF271" s="4"/>
      <c r="ACG271" s="4"/>
      <c r="ACH271" s="4"/>
      <c r="ACI271" s="4"/>
      <c r="ACJ271" s="4"/>
      <c r="ACK271" s="4"/>
      <c r="ACL271" s="4"/>
      <c r="ACM271" s="4"/>
      <c r="ACN271" s="4"/>
      <c r="ACO271" s="4"/>
      <c r="ACP271" s="4"/>
      <c r="ACQ271" s="4"/>
      <c r="ACR271" s="4"/>
      <c r="ACS271" s="4"/>
      <c r="ACT271" s="4"/>
      <c r="ACU271" s="4"/>
      <c r="ACV271" s="4"/>
      <c r="ACW271" s="4"/>
      <c r="ACX271" s="4"/>
      <c r="ACY271" s="4"/>
      <c r="ACZ271" s="4"/>
      <c r="ADA271" s="4"/>
      <c r="ADB271" s="4"/>
      <c r="ADC271" s="4"/>
      <c r="ADD271" s="4"/>
      <c r="ADE271" s="4"/>
      <c r="ADF271" s="4"/>
      <c r="ADG271" s="4"/>
      <c r="ADH271" s="4"/>
      <c r="ADI271" s="4"/>
      <c r="ADJ271" s="4"/>
      <c r="ADK271" s="4"/>
      <c r="ADL271" s="4"/>
      <c r="ADM271" s="4"/>
      <c r="ADN271" s="4"/>
      <c r="ADO271" s="4"/>
      <c r="ADP271" s="4"/>
      <c r="ADQ271" s="4"/>
      <c r="ADR271" s="4"/>
      <c r="ADS271" s="4"/>
      <c r="ADT271" s="4"/>
      <c r="ADU271" s="4"/>
      <c r="ADV271" s="4"/>
      <c r="ADW271" s="4"/>
      <c r="ADX271" s="4"/>
      <c r="ADY271" s="4"/>
      <c r="ADZ271" s="4"/>
      <c r="AEA271" s="4"/>
      <c r="AEB271" s="4"/>
      <c r="AEC271" s="4"/>
      <c r="AED271" s="4"/>
      <c r="AEE271" s="4"/>
      <c r="AEF271" s="4"/>
      <c r="AEG271" s="4"/>
      <c r="AEH271" s="4"/>
      <c r="AEI271" s="4"/>
      <c r="AEJ271" s="4"/>
      <c r="AEK271" s="4"/>
      <c r="AEL271" s="4"/>
      <c r="AEM271" s="4"/>
      <c r="AEN271" s="4"/>
      <c r="AEO271" s="4"/>
      <c r="AEP271" s="4"/>
      <c r="AEQ271" s="4"/>
      <c r="AER271" s="4"/>
      <c r="AES271" s="4"/>
      <c r="AET271" s="4"/>
      <c r="AEU271" s="4"/>
      <c r="AEV271" s="4"/>
      <c r="AEW271" s="4"/>
      <c r="AEX271" s="4"/>
      <c r="AEY271" s="4"/>
      <c r="AEZ271" s="4"/>
      <c r="AFA271" s="4"/>
      <c r="AFB271" s="4"/>
      <c r="AFC271" s="4"/>
      <c r="AFD271" s="4"/>
      <c r="AFE271" s="4"/>
      <c r="AFF271" s="4"/>
      <c r="AFG271" s="4"/>
      <c r="AFH271" s="4"/>
      <c r="AFI271" s="4"/>
      <c r="AFJ271" s="4"/>
      <c r="AFK271" s="4"/>
      <c r="AFL271" s="4"/>
      <c r="AFM271" s="4"/>
      <c r="AFN271" s="4"/>
      <c r="AFO271" s="4"/>
      <c r="AFP271" s="4"/>
      <c r="AFQ271" s="4"/>
      <c r="AFR271" s="4"/>
      <c r="AFS271" s="4"/>
      <c r="AFT271" s="4"/>
      <c r="AFU271" s="4"/>
      <c r="AFV271" s="4"/>
      <c r="AFW271" s="4"/>
      <c r="AFX271" s="4"/>
      <c r="AFY271" s="4"/>
      <c r="AFZ271" s="4"/>
      <c r="AGA271" s="4"/>
      <c r="AGB271" s="4"/>
      <c r="AGC271" s="4"/>
      <c r="AGD271" s="4"/>
      <c r="AGE271" s="4"/>
      <c r="AGF271" s="4"/>
      <c r="AGG271" s="4"/>
      <c r="AGH271" s="4"/>
      <c r="AGI271" s="4"/>
      <c r="AGJ271" s="4"/>
      <c r="AGK271" s="4"/>
      <c r="AGL271" s="4"/>
      <c r="AGM271" s="4"/>
      <c r="AGN271" s="4"/>
      <c r="AGO271" s="4"/>
      <c r="AGP271" s="4"/>
      <c r="AGQ271" s="4"/>
      <c r="AGR271" s="4"/>
      <c r="AGS271" s="4"/>
      <c r="AGT271" s="4"/>
      <c r="AGU271" s="4"/>
      <c r="AGV271" s="4"/>
      <c r="AGW271" s="4"/>
      <c r="AGX271" s="4"/>
      <c r="AGY271" s="4"/>
      <c r="AGZ271" s="4"/>
      <c r="AHA271" s="4"/>
      <c r="AHB271" s="4"/>
      <c r="AHC271" s="4"/>
      <c r="AHD271" s="4"/>
      <c r="AHE271" s="4"/>
      <c r="AHF271" s="4"/>
      <c r="AHG271" s="4"/>
      <c r="AHH271" s="4"/>
      <c r="AHI271" s="4"/>
      <c r="AHJ271" s="4"/>
      <c r="AHK271" s="4"/>
      <c r="AHL271" s="4"/>
      <c r="AHM271" s="4"/>
      <c r="AHN271" s="4"/>
      <c r="AHO271" s="4"/>
      <c r="AHP271" s="4"/>
      <c r="AHQ271" s="4"/>
      <c r="AHR271" s="4"/>
      <c r="AHS271" s="4"/>
      <c r="AHT271" s="4"/>
      <c r="AHU271" s="4"/>
      <c r="AHV271" s="4"/>
      <c r="AHW271" s="4"/>
      <c r="AHX271" s="4"/>
      <c r="AHY271" s="4"/>
      <c r="AHZ271" s="4"/>
      <c r="AIA271" s="4"/>
      <c r="AIB271" s="4"/>
      <c r="AIC271" s="4"/>
      <c r="AID271" s="4"/>
      <c r="AIE271" s="4"/>
      <c r="AIF271" s="4"/>
      <c r="AIG271" s="4"/>
      <c r="AIH271" s="4"/>
      <c r="AII271" s="4"/>
      <c r="AIJ271" s="4"/>
      <c r="AIK271" s="4"/>
      <c r="AIL271" s="4"/>
      <c r="AIM271" s="4"/>
      <c r="AIN271" s="4"/>
      <c r="AIO271" s="4"/>
      <c r="AIP271" s="4"/>
      <c r="AIQ271" s="4"/>
      <c r="AIR271" s="4"/>
      <c r="AIS271" s="4"/>
      <c r="AIT271" s="4"/>
      <c r="AIU271" s="4"/>
      <c r="AIV271" s="4"/>
      <c r="AIW271" s="4"/>
      <c r="AIX271" s="4"/>
      <c r="AIY271" s="4"/>
      <c r="AIZ271" s="4"/>
      <c r="AJA271" s="4"/>
      <c r="AJB271" s="4"/>
      <c r="AJC271" s="4"/>
      <c r="AJD271" s="4"/>
      <c r="AJE271" s="4"/>
      <c r="AJF271" s="4"/>
      <c r="AJG271" s="4"/>
      <c r="AJH271" s="4"/>
      <c r="AJI271" s="4"/>
      <c r="AJJ271" s="4"/>
      <c r="AJK271" s="4"/>
      <c r="AJL271" s="4"/>
      <c r="AJM271" s="4"/>
      <c r="AJN271" s="4"/>
      <c r="AJO271" s="4"/>
      <c r="AJP271" s="4"/>
      <c r="AJQ271" s="4"/>
      <c r="AJR271" s="4"/>
      <c r="AJS271" s="4"/>
      <c r="AJT271" s="4"/>
      <c r="AJU271" s="4"/>
      <c r="AJV271" s="4"/>
      <c r="AJW271" s="4"/>
      <c r="AJX271" s="4"/>
      <c r="AJY271" s="4"/>
      <c r="AJZ271" s="4"/>
      <c r="AKA271" s="4"/>
      <c r="AKB271" s="4"/>
      <c r="AKC271" s="4"/>
      <c r="AKD271" s="4"/>
      <c r="AKE271" s="4"/>
      <c r="AKF271" s="4"/>
      <c r="AKG271" s="4"/>
      <c r="AKH271" s="4"/>
      <c r="AKI271" s="4"/>
      <c r="AKJ271" s="4"/>
      <c r="AKK271" s="4"/>
      <c r="AKL271" s="4"/>
      <c r="AKM271" s="4"/>
      <c r="AKN271" s="4"/>
      <c r="AKO271" s="4"/>
      <c r="AKP271" s="4"/>
      <c r="AKQ271" s="4"/>
      <c r="AKR271" s="4"/>
      <c r="AKS271" s="4"/>
      <c r="AKT271" s="4"/>
      <c r="AKU271" s="4"/>
      <c r="AKV271" s="4"/>
      <c r="AKW271" s="4"/>
      <c r="AKX271" s="4"/>
      <c r="AKY271" s="4"/>
      <c r="AKZ271" s="4"/>
      <c r="ALA271" s="4"/>
      <c r="ALB271" s="4"/>
      <c r="ALC271" s="4"/>
      <c r="ALD271" s="4"/>
      <c r="ALE271" s="4"/>
      <c r="ALF271" s="4"/>
      <c r="ALG271" s="4"/>
      <c r="ALH271" s="4"/>
      <c r="ALI271" s="4"/>
      <c r="ALJ271" s="4"/>
      <c r="ALK271" s="4"/>
      <c r="ALL271" s="4"/>
      <c r="ALM271" s="4"/>
      <c r="ALN271" s="4"/>
      <c r="ALO271" s="4"/>
      <c r="ALP271" s="4"/>
      <c r="ALQ271" s="4"/>
      <c r="ALR271" s="4"/>
      <c r="ALS271" s="4"/>
      <c r="ALT271" s="4"/>
      <c r="ALU271" s="4"/>
      <c r="ALV271" s="4"/>
      <c r="ALW271" s="4"/>
      <c r="ALX271" s="4"/>
      <c r="ALY271" s="4"/>
      <c r="ALZ271" s="4"/>
      <c r="AMA271" s="4"/>
      <c r="AMB271" s="4"/>
      <c r="AMC271" s="4"/>
      <c r="AMD271" s="4"/>
      <c r="AME271" s="4"/>
      <c r="AMF271" s="4"/>
      <c r="AMG271" s="4"/>
      <c r="AMH271" s="4"/>
      <c r="AMI271" s="4"/>
      <c r="AMJ271" s="4"/>
    </row>
    <row r="272" spans="1:1024" ht="17" customHeight="1">
      <c r="A272" s="21" t="s">
        <v>1212</v>
      </c>
      <c r="B272" s="3">
        <f t="shared" si="9"/>
        <v>46.5</v>
      </c>
      <c r="C272" s="3">
        <f t="shared" si="10"/>
        <v>0</v>
      </c>
      <c r="D272" s="3">
        <v>0</v>
      </c>
      <c r="E272" s="3">
        <v>0</v>
      </c>
      <c r="G272" s="4"/>
      <c r="I272" s="4">
        <v>46.5</v>
      </c>
      <c r="IZ272" s="4"/>
      <c r="JA272" s="4"/>
      <c r="JB272" s="4"/>
      <c r="JC272" s="4"/>
      <c r="JD272" s="4"/>
      <c r="JE272" s="4"/>
      <c r="JF272" s="4"/>
      <c r="JG272" s="4"/>
      <c r="JH272" s="4"/>
      <c r="JI272" s="4"/>
      <c r="JJ272" s="4"/>
      <c r="JK272" s="4"/>
      <c r="JL272" s="4"/>
      <c r="JM272" s="4"/>
      <c r="JN272" s="4"/>
      <c r="JO272" s="4"/>
      <c r="JP272" s="4"/>
      <c r="JQ272" s="4"/>
      <c r="JR272" s="4"/>
      <c r="JS272" s="4"/>
      <c r="JT272" s="4"/>
      <c r="JU272" s="4"/>
      <c r="JV272" s="4"/>
      <c r="JW272" s="4"/>
      <c r="JX272" s="4"/>
      <c r="JY272" s="4"/>
      <c r="JZ272" s="4"/>
      <c r="KA272" s="4"/>
      <c r="KB272" s="4"/>
      <c r="KC272" s="4"/>
      <c r="KD272" s="4"/>
      <c r="KE272" s="4"/>
      <c r="KF272" s="4"/>
      <c r="KG272" s="4"/>
      <c r="KH272" s="4"/>
      <c r="KI272" s="4"/>
      <c r="KJ272" s="4"/>
      <c r="KK272" s="4"/>
      <c r="KL272" s="4"/>
      <c r="KM272" s="4"/>
      <c r="KN272" s="4"/>
      <c r="KO272" s="4"/>
      <c r="KP272" s="4"/>
      <c r="KQ272" s="4"/>
      <c r="KR272" s="4"/>
      <c r="KS272" s="4"/>
      <c r="KT272" s="4"/>
      <c r="KU272" s="4"/>
      <c r="KV272" s="4"/>
      <c r="KW272" s="4"/>
      <c r="KX272" s="4"/>
      <c r="KY272" s="4"/>
      <c r="KZ272" s="4"/>
      <c r="LA272" s="4"/>
      <c r="LB272" s="4"/>
      <c r="LC272" s="4"/>
      <c r="LD272" s="4"/>
      <c r="LE272" s="4"/>
      <c r="LF272" s="4"/>
      <c r="LG272" s="4"/>
      <c r="LH272" s="4"/>
      <c r="LI272" s="4"/>
      <c r="LJ272" s="4"/>
      <c r="LK272" s="4"/>
      <c r="LL272" s="4"/>
      <c r="LM272" s="4"/>
      <c r="LN272" s="4"/>
      <c r="LO272" s="4"/>
      <c r="LP272" s="4"/>
      <c r="LQ272" s="4"/>
      <c r="LR272" s="4"/>
      <c r="LS272" s="4"/>
      <c r="LT272" s="4"/>
      <c r="LU272" s="4"/>
      <c r="LV272" s="4"/>
      <c r="LW272" s="4"/>
      <c r="LX272" s="4"/>
      <c r="LY272" s="4"/>
      <c r="LZ272" s="4"/>
      <c r="MA272" s="4"/>
      <c r="MB272" s="4"/>
      <c r="MC272" s="4"/>
      <c r="MD272" s="4"/>
      <c r="ME272" s="4"/>
      <c r="MF272" s="4"/>
      <c r="MG272" s="4"/>
      <c r="MH272" s="4"/>
      <c r="MI272" s="4"/>
      <c r="MJ272" s="4"/>
      <c r="MK272" s="4"/>
      <c r="ML272" s="4"/>
      <c r="MM272" s="4"/>
      <c r="MN272" s="4"/>
      <c r="MO272" s="4"/>
      <c r="MP272" s="4"/>
      <c r="MQ272" s="4"/>
      <c r="MR272" s="4"/>
      <c r="MS272" s="4"/>
      <c r="MT272" s="4"/>
      <c r="MU272" s="4"/>
      <c r="MV272" s="4"/>
      <c r="MW272" s="4"/>
      <c r="MX272" s="4"/>
      <c r="MY272" s="4"/>
      <c r="MZ272" s="4"/>
      <c r="NA272" s="4"/>
      <c r="NB272" s="4"/>
      <c r="NC272" s="4"/>
      <c r="ND272" s="4"/>
      <c r="NE272" s="4"/>
      <c r="NF272" s="4"/>
      <c r="NG272" s="4"/>
      <c r="NH272" s="4"/>
      <c r="NI272" s="4"/>
      <c r="NJ272" s="4"/>
      <c r="NK272" s="4"/>
      <c r="NL272" s="4"/>
      <c r="NM272" s="4"/>
      <c r="NN272" s="4"/>
      <c r="NO272" s="4"/>
      <c r="NP272" s="4"/>
      <c r="NQ272" s="4"/>
      <c r="NR272" s="4"/>
      <c r="NS272" s="4"/>
      <c r="NT272" s="4"/>
      <c r="NU272" s="4"/>
      <c r="NV272" s="4"/>
      <c r="NW272" s="4"/>
      <c r="NX272" s="4"/>
      <c r="NY272" s="4"/>
      <c r="NZ272" s="4"/>
      <c r="OA272" s="4"/>
      <c r="OB272" s="4"/>
      <c r="OC272" s="4"/>
      <c r="OD272" s="4"/>
      <c r="OE272" s="4"/>
      <c r="OF272" s="4"/>
      <c r="OG272" s="4"/>
      <c r="OH272" s="4"/>
      <c r="OI272" s="4"/>
      <c r="OJ272" s="4"/>
      <c r="OK272" s="4"/>
      <c r="OL272" s="4"/>
      <c r="OM272" s="4"/>
      <c r="ON272" s="4"/>
      <c r="OO272" s="4"/>
      <c r="OP272" s="4"/>
      <c r="OQ272" s="4"/>
      <c r="OR272" s="4"/>
      <c r="OS272" s="4"/>
      <c r="OT272" s="4"/>
      <c r="OU272" s="4"/>
      <c r="OV272" s="4"/>
      <c r="OW272" s="4"/>
      <c r="OX272" s="4"/>
      <c r="OY272" s="4"/>
      <c r="OZ272" s="4"/>
      <c r="PA272" s="4"/>
      <c r="PB272" s="4"/>
      <c r="PC272" s="4"/>
      <c r="PD272" s="4"/>
      <c r="PE272" s="4"/>
      <c r="PF272" s="4"/>
      <c r="PG272" s="4"/>
      <c r="PH272" s="4"/>
      <c r="PI272" s="4"/>
      <c r="PJ272" s="4"/>
      <c r="PK272" s="4"/>
      <c r="PL272" s="4"/>
      <c r="PM272" s="4"/>
      <c r="PN272" s="4"/>
      <c r="PO272" s="4"/>
      <c r="PP272" s="4"/>
      <c r="PQ272" s="4"/>
      <c r="PR272" s="4"/>
      <c r="PS272" s="4"/>
      <c r="PT272" s="4"/>
      <c r="PU272" s="4"/>
      <c r="PV272" s="4"/>
      <c r="PW272" s="4"/>
      <c r="PX272" s="4"/>
      <c r="PY272" s="4"/>
      <c r="PZ272" s="4"/>
      <c r="QA272" s="4"/>
      <c r="QB272" s="4"/>
      <c r="QC272" s="4"/>
      <c r="QD272" s="4"/>
      <c r="QE272" s="4"/>
      <c r="QF272" s="4"/>
      <c r="QG272" s="4"/>
      <c r="QH272" s="4"/>
      <c r="QI272" s="4"/>
      <c r="QJ272" s="4"/>
      <c r="QK272" s="4"/>
      <c r="QL272" s="4"/>
      <c r="QM272" s="4"/>
      <c r="QN272" s="4"/>
      <c r="QO272" s="4"/>
      <c r="QP272" s="4"/>
      <c r="QQ272" s="4"/>
      <c r="QR272" s="4"/>
      <c r="QS272" s="4"/>
      <c r="QT272" s="4"/>
      <c r="QU272" s="4"/>
      <c r="QV272" s="4"/>
      <c r="QW272" s="4"/>
      <c r="QX272" s="4"/>
      <c r="QY272" s="4"/>
      <c r="QZ272" s="4"/>
      <c r="RA272" s="4"/>
      <c r="RB272" s="4"/>
      <c r="RC272" s="4"/>
      <c r="RD272" s="4"/>
      <c r="RE272" s="4"/>
      <c r="RF272" s="4"/>
      <c r="RG272" s="4"/>
      <c r="RH272" s="4"/>
      <c r="RI272" s="4"/>
      <c r="RJ272" s="4"/>
      <c r="RK272" s="4"/>
      <c r="RL272" s="4"/>
      <c r="RM272" s="4"/>
      <c r="RN272" s="4"/>
      <c r="RO272" s="4"/>
      <c r="RP272" s="4"/>
      <c r="RQ272" s="4"/>
      <c r="RR272" s="4"/>
      <c r="RS272" s="4"/>
      <c r="RT272" s="4"/>
      <c r="RU272" s="4"/>
      <c r="RV272" s="4"/>
      <c r="RW272" s="4"/>
      <c r="RX272" s="4"/>
      <c r="RY272" s="4"/>
      <c r="RZ272" s="4"/>
      <c r="SA272" s="4"/>
      <c r="SB272" s="4"/>
      <c r="SC272" s="4"/>
      <c r="SD272" s="4"/>
      <c r="SE272" s="4"/>
      <c r="SF272" s="4"/>
      <c r="SG272" s="4"/>
      <c r="SH272" s="4"/>
      <c r="SI272" s="4"/>
      <c r="SJ272" s="4"/>
      <c r="SK272" s="4"/>
      <c r="SL272" s="4"/>
      <c r="SM272" s="4"/>
      <c r="SN272" s="4"/>
      <c r="SO272" s="4"/>
      <c r="SP272" s="4"/>
      <c r="SQ272" s="4"/>
      <c r="SR272" s="4"/>
      <c r="SS272" s="4"/>
      <c r="ST272" s="4"/>
      <c r="SU272" s="4"/>
      <c r="SV272" s="4"/>
      <c r="SW272" s="4"/>
      <c r="SX272" s="4"/>
      <c r="SY272" s="4"/>
      <c r="SZ272" s="4"/>
      <c r="TA272" s="4"/>
      <c r="TB272" s="4"/>
      <c r="TC272" s="4"/>
      <c r="TD272" s="4"/>
      <c r="TE272" s="4"/>
      <c r="TF272" s="4"/>
      <c r="TG272" s="4"/>
      <c r="TH272" s="4"/>
      <c r="TI272" s="4"/>
      <c r="TJ272" s="4"/>
      <c r="TK272" s="4"/>
      <c r="TL272" s="4"/>
      <c r="TM272" s="4"/>
      <c r="TN272" s="4"/>
      <c r="TO272" s="4"/>
      <c r="TP272" s="4"/>
      <c r="TQ272" s="4"/>
      <c r="TR272" s="4"/>
      <c r="TS272" s="4"/>
      <c r="TT272" s="4"/>
      <c r="TU272" s="4"/>
      <c r="TV272" s="4"/>
      <c r="TW272" s="4"/>
      <c r="TX272" s="4"/>
      <c r="TY272" s="4"/>
      <c r="TZ272" s="4"/>
      <c r="UA272" s="4"/>
      <c r="UB272" s="4"/>
      <c r="UC272" s="4"/>
      <c r="UD272" s="4"/>
      <c r="UE272" s="4"/>
      <c r="UF272" s="4"/>
      <c r="UG272" s="4"/>
      <c r="UH272" s="4"/>
      <c r="UI272" s="4"/>
      <c r="UJ272" s="4"/>
      <c r="UK272" s="4"/>
      <c r="UL272" s="4"/>
      <c r="UM272" s="4"/>
      <c r="UN272" s="4"/>
      <c r="UO272" s="4"/>
      <c r="UP272" s="4"/>
      <c r="UQ272" s="4"/>
      <c r="UR272" s="4"/>
      <c r="US272" s="4"/>
      <c r="UT272" s="4"/>
      <c r="UU272" s="4"/>
      <c r="UV272" s="4"/>
      <c r="UW272" s="4"/>
      <c r="UX272" s="4"/>
      <c r="UY272" s="4"/>
      <c r="UZ272" s="4"/>
      <c r="VA272" s="4"/>
      <c r="VB272" s="4"/>
      <c r="VC272" s="4"/>
      <c r="VD272" s="4"/>
      <c r="VE272" s="4"/>
      <c r="VF272" s="4"/>
      <c r="VG272" s="4"/>
      <c r="VH272" s="4"/>
      <c r="VI272" s="4"/>
      <c r="VJ272" s="4"/>
      <c r="VK272" s="4"/>
      <c r="VL272" s="4"/>
      <c r="VM272" s="4"/>
      <c r="VN272" s="4"/>
      <c r="VO272" s="4"/>
      <c r="VP272" s="4"/>
      <c r="VQ272" s="4"/>
      <c r="VR272" s="4"/>
      <c r="VS272" s="4"/>
      <c r="VT272" s="4"/>
      <c r="VU272" s="4"/>
      <c r="VV272" s="4"/>
      <c r="VW272" s="4"/>
      <c r="VX272" s="4"/>
      <c r="VY272" s="4"/>
      <c r="VZ272" s="4"/>
      <c r="WA272" s="4"/>
      <c r="WB272" s="4"/>
      <c r="WC272" s="4"/>
      <c r="WD272" s="4"/>
      <c r="WE272" s="4"/>
      <c r="WF272" s="4"/>
      <c r="WG272" s="4"/>
      <c r="WH272" s="4"/>
      <c r="WI272" s="4"/>
      <c r="WJ272" s="4"/>
      <c r="WK272" s="4"/>
      <c r="WL272" s="4"/>
      <c r="WM272" s="4"/>
      <c r="WN272" s="4"/>
      <c r="WO272" s="4"/>
      <c r="WP272" s="4"/>
      <c r="WQ272" s="4"/>
      <c r="WR272" s="4"/>
      <c r="WS272" s="4"/>
      <c r="WT272" s="4"/>
      <c r="WU272" s="4"/>
      <c r="WV272" s="4"/>
      <c r="WW272" s="4"/>
      <c r="WX272" s="4"/>
      <c r="WY272" s="4"/>
      <c r="WZ272" s="4"/>
      <c r="XA272" s="4"/>
      <c r="XB272" s="4"/>
      <c r="XC272" s="4"/>
      <c r="XD272" s="4"/>
      <c r="XE272" s="4"/>
      <c r="XF272" s="4"/>
      <c r="XG272" s="4"/>
      <c r="XH272" s="4"/>
      <c r="XI272" s="4"/>
      <c r="XJ272" s="4"/>
      <c r="XK272" s="4"/>
      <c r="XL272" s="4"/>
      <c r="XM272" s="4"/>
      <c r="XN272" s="4"/>
      <c r="XO272" s="4"/>
      <c r="XP272" s="4"/>
      <c r="XQ272" s="4"/>
      <c r="XR272" s="4"/>
      <c r="XS272" s="4"/>
      <c r="XT272" s="4"/>
      <c r="XU272" s="4"/>
      <c r="XV272" s="4"/>
      <c r="XW272" s="4"/>
      <c r="XX272" s="4"/>
      <c r="XY272" s="4"/>
      <c r="XZ272" s="4"/>
      <c r="YA272" s="4"/>
      <c r="YB272" s="4"/>
      <c r="YC272" s="4"/>
      <c r="YD272" s="4"/>
      <c r="YE272" s="4"/>
      <c r="YF272" s="4"/>
      <c r="YG272" s="4"/>
      <c r="YH272" s="4"/>
      <c r="YI272" s="4"/>
      <c r="YJ272" s="4"/>
      <c r="YK272" s="4"/>
      <c r="YL272" s="4"/>
      <c r="YM272" s="4"/>
      <c r="YN272" s="4"/>
      <c r="YO272" s="4"/>
      <c r="YP272" s="4"/>
      <c r="YQ272" s="4"/>
      <c r="YR272" s="4"/>
      <c r="YS272" s="4"/>
      <c r="YT272" s="4"/>
      <c r="YU272" s="4"/>
      <c r="YV272" s="4"/>
      <c r="YW272" s="4"/>
      <c r="YX272" s="4"/>
      <c r="YY272" s="4"/>
      <c r="YZ272" s="4"/>
      <c r="ZA272" s="4"/>
      <c r="ZB272" s="4"/>
      <c r="ZC272" s="4"/>
      <c r="ZD272" s="4"/>
      <c r="ZE272" s="4"/>
      <c r="ZF272" s="4"/>
      <c r="ZG272" s="4"/>
      <c r="ZH272" s="4"/>
      <c r="ZI272" s="4"/>
      <c r="ZJ272" s="4"/>
      <c r="ZK272" s="4"/>
      <c r="ZL272" s="4"/>
      <c r="ZM272" s="4"/>
      <c r="ZN272" s="4"/>
      <c r="ZO272" s="4"/>
      <c r="ZP272" s="4"/>
      <c r="ZQ272" s="4"/>
      <c r="ZR272" s="4"/>
      <c r="ZS272" s="4"/>
      <c r="ZT272" s="4"/>
      <c r="ZU272" s="4"/>
      <c r="ZV272" s="4"/>
      <c r="ZW272" s="4"/>
      <c r="ZX272" s="4"/>
      <c r="ZY272" s="4"/>
      <c r="ZZ272" s="4"/>
      <c r="AAA272" s="4"/>
      <c r="AAB272" s="4"/>
      <c r="AAC272" s="4"/>
      <c r="AAD272" s="4"/>
      <c r="AAE272" s="4"/>
      <c r="AAF272" s="4"/>
      <c r="AAG272" s="4"/>
      <c r="AAH272" s="4"/>
      <c r="AAI272" s="4"/>
      <c r="AAJ272" s="4"/>
      <c r="AAK272" s="4"/>
      <c r="AAL272" s="4"/>
      <c r="AAM272" s="4"/>
      <c r="AAN272" s="4"/>
      <c r="AAO272" s="4"/>
      <c r="AAP272" s="4"/>
      <c r="AAQ272" s="4"/>
      <c r="AAR272" s="4"/>
      <c r="AAS272" s="4"/>
      <c r="AAT272" s="4"/>
      <c r="AAU272" s="4"/>
      <c r="AAV272" s="4"/>
      <c r="AAW272" s="4"/>
      <c r="AAX272" s="4"/>
      <c r="AAY272" s="4"/>
      <c r="AAZ272" s="4"/>
      <c r="ABA272" s="4"/>
      <c r="ABB272" s="4"/>
      <c r="ABC272" s="4"/>
      <c r="ABD272" s="4"/>
      <c r="ABE272" s="4"/>
      <c r="ABF272" s="4"/>
      <c r="ABG272" s="4"/>
      <c r="ABH272" s="4"/>
      <c r="ABI272" s="4"/>
      <c r="ABJ272" s="4"/>
      <c r="ABK272" s="4"/>
      <c r="ABL272" s="4"/>
      <c r="ABM272" s="4"/>
      <c r="ABN272" s="4"/>
      <c r="ABO272" s="4"/>
      <c r="ABP272" s="4"/>
      <c r="ABQ272" s="4"/>
      <c r="ABR272" s="4"/>
      <c r="ABS272" s="4"/>
      <c r="ABT272" s="4"/>
      <c r="ABU272" s="4"/>
      <c r="ABV272" s="4"/>
      <c r="ABW272" s="4"/>
      <c r="ABX272" s="4"/>
      <c r="ABY272" s="4"/>
      <c r="ABZ272" s="4"/>
      <c r="ACA272" s="4"/>
      <c r="ACB272" s="4"/>
      <c r="ACC272" s="4"/>
      <c r="ACD272" s="4"/>
      <c r="ACE272" s="4"/>
      <c r="ACF272" s="4"/>
      <c r="ACG272" s="4"/>
      <c r="ACH272" s="4"/>
      <c r="ACI272" s="4"/>
      <c r="ACJ272" s="4"/>
      <c r="ACK272" s="4"/>
      <c r="ACL272" s="4"/>
      <c r="ACM272" s="4"/>
      <c r="ACN272" s="4"/>
      <c r="ACO272" s="4"/>
      <c r="ACP272" s="4"/>
      <c r="ACQ272" s="4"/>
      <c r="ACR272" s="4"/>
      <c r="ACS272" s="4"/>
      <c r="ACT272" s="4"/>
      <c r="ACU272" s="4"/>
      <c r="ACV272" s="4"/>
      <c r="ACW272" s="4"/>
      <c r="ACX272" s="4"/>
      <c r="ACY272" s="4"/>
      <c r="ACZ272" s="4"/>
      <c r="ADA272" s="4"/>
      <c r="ADB272" s="4"/>
      <c r="ADC272" s="4"/>
      <c r="ADD272" s="4"/>
      <c r="ADE272" s="4"/>
      <c r="ADF272" s="4"/>
      <c r="ADG272" s="4"/>
      <c r="ADH272" s="4"/>
      <c r="ADI272" s="4"/>
      <c r="ADJ272" s="4"/>
      <c r="ADK272" s="4"/>
      <c r="ADL272" s="4"/>
      <c r="ADM272" s="4"/>
      <c r="ADN272" s="4"/>
      <c r="ADO272" s="4"/>
      <c r="ADP272" s="4"/>
      <c r="ADQ272" s="4"/>
      <c r="ADR272" s="4"/>
      <c r="ADS272" s="4"/>
      <c r="ADT272" s="4"/>
      <c r="ADU272" s="4"/>
      <c r="ADV272" s="4"/>
      <c r="ADW272" s="4"/>
      <c r="ADX272" s="4"/>
      <c r="ADY272" s="4"/>
      <c r="ADZ272" s="4"/>
      <c r="AEA272" s="4"/>
      <c r="AEB272" s="4"/>
      <c r="AEC272" s="4"/>
      <c r="AED272" s="4"/>
      <c r="AEE272" s="4"/>
      <c r="AEF272" s="4"/>
      <c r="AEG272" s="4"/>
      <c r="AEH272" s="4"/>
      <c r="AEI272" s="4"/>
      <c r="AEJ272" s="4"/>
      <c r="AEK272" s="4"/>
      <c r="AEL272" s="4"/>
      <c r="AEM272" s="4"/>
      <c r="AEN272" s="4"/>
      <c r="AEO272" s="4"/>
      <c r="AEP272" s="4"/>
      <c r="AEQ272" s="4"/>
      <c r="AER272" s="4"/>
      <c r="AES272" s="4"/>
      <c r="AET272" s="4"/>
      <c r="AEU272" s="4"/>
      <c r="AEV272" s="4"/>
      <c r="AEW272" s="4"/>
      <c r="AEX272" s="4"/>
      <c r="AEY272" s="4"/>
      <c r="AEZ272" s="4"/>
      <c r="AFA272" s="4"/>
      <c r="AFB272" s="4"/>
      <c r="AFC272" s="4"/>
      <c r="AFD272" s="4"/>
      <c r="AFE272" s="4"/>
      <c r="AFF272" s="4"/>
      <c r="AFG272" s="4"/>
      <c r="AFH272" s="4"/>
      <c r="AFI272" s="4"/>
      <c r="AFJ272" s="4"/>
      <c r="AFK272" s="4"/>
      <c r="AFL272" s="4"/>
      <c r="AFM272" s="4"/>
      <c r="AFN272" s="4"/>
      <c r="AFO272" s="4"/>
      <c r="AFP272" s="4"/>
      <c r="AFQ272" s="4"/>
      <c r="AFR272" s="4"/>
      <c r="AFS272" s="4"/>
      <c r="AFT272" s="4"/>
      <c r="AFU272" s="4"/>
      <c r="AFV272" s="4"/>
      <c r="AFW272" s="4"/>
      <c r="AFX272" s="4"/>
      <c r="AFY272" s="4"/>
      <c r="AFZ272" s="4"/>
      <c r="AGA272" s="4"/>
      <c r="AGB272" s="4"/>
      <c r="AGC272" s="4"/>
      <c r="AGD272" s="4"/>
      <c r="AGE272" s="4"/>
      <c r="AGF272" s="4"/>
      <c r="AGG272" s="4"/>
      <c r="AGH272" s="4"/>
      <c r="AGI272" s="4"/>
      <c r="AGJ272" s="4"/>
      <c r="AGK272" s="4"/>
      <c r="AGL272" s="4"/>
      <c r="AGM272" s="4"/>
      <c r="AGN272" s="4"/>
      <c r="AGO272" s="4"/>
      <c r="AGP272" s="4"/>
      <c r="AGQ272" s="4"/>
      <c r="AGR272" s="4"/>
      <c r="AGS272" s="4"/>
      <c r="AGT272" s="4"/>
      <c r="AGU272" s="4"/>
      <c r="AGV272" s="4"/>
      <c r="AGW272" s="4"/>
      <c r="AGX272" s="4"/>
      <c r="AGY272" s="4"/>
      <c r="AGZ272" s="4"/>
      <c r="AHA272" s="4"/>
      <c r="AHB272" s="4"/>
      <c r="AHC272" s="4"/>
      <c r="AHD272" s="4"/>
      <c r="AHE272" s="4"/>
      <c r="AHF272" s="4"/>
      <c r="AHG272" s="4"/>
      <c r="AHH272" s="4"/>
      <c r="AHI272" s="4"/>
      <c r="AHJ272" s="4"/>
      <c r="AHK272" s="4"/>
      <c r="AHL272" s="4"/>
      <c r="AHM272" s="4"/>
      <c r="AHN272" s="4"/>
      <c r="AHO272" s="4"/>
      <c r="AHP272" s="4"/>
      <c r="AHQ272" s="4"/>
      <c r="AHR272" s="4"/>
      <c r="AHS272" s="4"/>
      <c r="AHT272" s="4"/>
      <c r="AHU272" s="4"/>
      <c r="AHV272" s="4"/>
      <c r="AHW272" s="4"/>
      <c r="AHX272" s="4"/>
      <c r="AHY272" s="4"/>
      <c r="AHZ272" s="4"/>
      <c r="AIA272" s="4"/>
      <c r="AIB272" s="4"/>
      <c r="AIC272" s="4"/>
      <c r="AID272" s="4"/>
      <c r="AIE272" s="4"/>
      <c r="AIF272" s="4"/>
      <c r="AIG272" s="4"/>
      <c r="AIH272" s="4"/>
      <c r="AII272" s="4"/>
      <c r="AIJ272" s="4"/>
      <c r="AIK272" s="4"/>
      <c r="AIL272" s="4"/>
      <c r="AIM272" s="4"/>
      <c r="AIN272" s="4"/>
      <c r="AIO272" s="4"/>
      <c r="AIP272" s="4"/>
      <c r="AIQ272" s="4"/>
      <c r="AIR272" s="4"/>
      <c r="AIS272" s="4"/>
      <c r="AIT272" s="4"/>
      <c r="AIU272" s="4"/>
      <c r="AIV272" s="4"/>
      <c r="AIW272" s="4"/>
      <c r="AIX272" s="4"/>
      <c r="AIY272" s="4"/>
      <c r="AIZ272" s="4"/>
      <c r="AJA272" s="4"/>
      <c r="AJB272" s="4"/>
      <c r="AJC272" s="4"/>
      <c r="AJD272" s="4"/>
      <c r="AJE272" s="4"/>
      <c r="AJF272" s="4"/>
      <c r="AJG272" s="4"/>
      <c r="AJH272" s="4"/>
      <c r="AJI272" s="4"/>
      <c r="AJJ272" s="4"/>
      <c r="AJK272" s="4"/>
      <c r="AJL272" s="4"/>
      <c r="AJM272" s="4"/>
      <c r="AJN272" s="4"/>
      <c r="AJO272" s="4"/>
      <c r="AJP272" s="4"/>
      <c r="AJQ272" s="4"/>
      <c r="AJR272" s="4"/>
      <c r="AJS272" s="4"/>
      <c r="AJT272" s="4"/>
      <c r="AJU272" s="4"/>
      <c r="AJV272" s="4"/>
      <c r="AJW272" s="4"/>
      <c r="AJX272" s="4"/>
      <c r="AJY272" s="4"/>
      <c r="AJZ272" s="4"/>
      <c r="AKA272" s="4"/>
      <c r="AKB272" s="4"/>
      <c r="AKC272" s="4"/>
      <c r="AKD272" s="4"/>
      <c r="AKE272" s="4"/>
      <c r="AKF272" s="4"/>
      <c r="AKG272" s="4"/>
      <c r="AKH272" s="4"/>
      <c r="AKI272" s="4"/>
      <c r="AKJ272" s="4"/>
      <c r="AKK272" s="4"/>
      <c r="AKL272" s="4"/>
      <c r="AKM272" s="4"/>
      <c r="AKN272" s="4"/>
      <c r="AKO272" s="4"/>
      <c r="AKP272" s="4"/>
      <c r="AKQ272" s="4"/>
      <c r="AKR272" s="4"/>
      <c r="AKS272" s="4"/>
      <c r="AKT272" s="4"/>
      <c r="AKU272" s="4"/>
      <c r="AKV272" s="4"/>
      <c r="AKW272" s="4"/>
      <c r="AKX272" s="4"/>
      <c r="AKY272" s="4"/>
      <c r="AKZ272" s="4"/>
      <c r="ALA272" s="4"/>
      <c r="ALB272" s="4"/>
      <c r="ALC272" s="4"/>
      <c r="ALD272" s="4"/>
      <c r="ALE272" s="4"/>
      <c r="ALF272" s="4"/>
      <c r="ALG272" s="4"/>
      <c r="ALH272" s="4"/>
      <c r="ALI272" s="4"/>
      <c r="ALJ272" s="4"/>
      <c r="ALK272" s="4"/>
      <c r="ALL272" s="4"/>
      <c r="ALM272" s="4"/>
      <c r="ALN272" s="4"/>
      <c r="ALO272" s="4"/>
      <c r="ALP272" s="4"/>
      <c r="ALQ272" s="4"/>
      <c r="ALR272" s="4"/>
      <c r="ALS272" s="4"/>
      <c r="ALT272" s="4"/>
      <c r="ALU272" s="4"/>
      <c r="ALV272" s="4"/>
      <c r="ALW272" s="4"/>
      <c r="ALX272" s="4"/>
      <c r="ALY272" s="4"/>
      <c r="ALZ272" s="4"/>
      <c r="AMA272" s="4"/>
      <c r="AMB272" s="4"/>
      <c r="AMC272" s="4"/>
      <c r="AMD272" s="4"/>
      <c r="AME272" s="4"/>
      <c r="AMF272" s="4"/>
      <c r="AMG272" s="4"/>
      <c r="AMH272" s="4"/>
      <c r="AMI272" s="4"/>
      <c r="AMJ272" s="4"/>
    </row>
    <row r="273" spans="1:1024" ht="17" customHeight="1">
      <c r="A273" s="19" t="s">
        <v>1213</v>
      </c>
      <c r="B273" s="3">
        <f t="shared" si="9"/>
        <v>46.5</v>
      </c>
      <c r="C273" s="3">
        <f t="shared" si="10"/>
        <v>0</v>
      </c>
      <c r="D273" s="3">
        <v>0</v>
      </c>
      <c r="E273" s="3">
        <v>0</v>
      </c>
      <c r="G273" s="4"/>
      <c r="I273" s="4">
        <v>46.5</v>
      </c>
      <c r="IZ273" s="4"/>
      <c r="JA273" s="4"/>
      <c r="JB273" s="4"/>
      <c r="JC273" s="4"/>
      <c r="JD273" s="4"/>
      <c r="JE273" s="4"/>
      <c r="JF273" s="4"/>
      <c r="JG273" s="4"/>
      <c r="JH273" s="4"/>
      <c r="JI273" s="4"/>
      <c r="JJ273" s="4"/>
      <c r="JK273" s="4"/>
      <c r="JL273" s="4"/>
      <c r="JM273" s="4"/>
      <c r="JN273" s="4"/>
      <c r="JO273" s="4"/>
      <c r="JP273" s="4"/>
      <c r="JQ273" s="4"/>
      <c r="JR273" s="4"/>
      <c r="JS273" s="4"/>
      <c r="JT273" s="4"/>
      <c r="JU273" s="4"/>
      <c r="JV273" s="4"/>
      <c r="JW273" s="4"/>
      <c r="JX273" s="4"/>
      <c r="JY273" s="4"/>
      <c r="JZ273" s="4"/>
      <c r="KA273" s="4"/>
      <c r="KB273" s="4"/>
      <c r="KC273" s="4"/>
      <c r="KD273" s="4"/>
      <c r="KE273" s="4"/>
      <c r="KF273" s="4"/>
      <c r="KG273" s="4"/>
      <c r="KH273" s="4"/>
      <c r="KI273" s="4"/>
      <c r="KJ273" s="4"/>
      <c r="KK273" s="4"/>
      <c r="KL273" s="4"/>
      <c r="KM273" s="4"/>
      <c r="KN273" s="4"/>
      <c r="KO273" s="4"/>
      <c r="KP273" s="4"/>
      <c r="KQ273" s="4"/>
      <c r="KR273" s="4"/>
      <c r="KS273" s="4"/>
      <c r="KT273" s="4"/>
      <c r="KU273" s="4"/>
      <c r="KV273" s="4"/>
      <c r="KW273" s="4"/>
      <c r="KX273" s="4"/>
      <c r="KY273" s="4"/>
      <c r="KZ273" s="4"/>
      <c r="LA273" s="4"/>
      <c r="LB273" s="4"/>
      <c r="LC273" s="4"/>
      <c r="LD273" s="4"/>
      <c r="LE273" s="4"/>
      <c r="LF273" s="4"/>
      <c r="LG273" s="4"/>
      <c r="LH273" s="4"/>
      <c r="LI273" s="4"/>
      <c r="LJ273" s="4"/>
      <c r="LK273" s="4"/>
      <c r="LL273" s="4"/>
      <c r="LM273" s="4"/>
      <c r="LN273" s="4"/>
      <c r="LO273" s="4"/>
      <c r="LP273" s="4"/>
      <c r="LQ273" s="4"/>
      <c r="LR273" s="4"/>
      <c r="LS273" s="4"/>
      <c r="LT273" s="4"/>
      <c r="LU273" s="4"/>
      <c r="LV273" s="4"/>
      <c r="LW273" s="4"/>
      <c r="LX273" s="4"/>
      <c r="LY273" s="4"/>
      <c r="LZ273" s="4"/>
      <c r="MA273" s="4"/>
      <c r="MB273" s="4"/>
      <c r="MC273" s="4"/>
      <c r="MD273" s="4"/>
      <c r="ME273" s="4"/>
      <c r="MF273" s="4"/>
      <c r="MG273" s="4"/>
      <c r="MH273" s="4"/>
      <c r="MI273" s="4"/>
      <c r="MJ273" s="4"/>
      <c r="MK273" s="4"/>
      <c r="ML273" s="4"/>
      <c r="MM273" s="4"/>
      <c r="MN273" s="4"/>
      <c r="MO273" s="4"/>
      <c r="MP273" s="4"/>
      <c r="MQ273" s="4"/>
      <c r="MR273" s="4"/>
      <c r="MS273" s="4"/>
      <c r="MT273" s="4"/>
      <c r="MU273" s="4"/>
      <c r="MV273" s="4"/>
      <c r="MW273" s="4"/>
      <c r="MX273" s="4"/>
      <c r="MY273" s="4"/>
      <c r="MZ273" s="4"/>
      <c r="NA273" s="4"/>
      <c r="NB273" s="4"/>
      <c r="NC273" s="4"/>
      <c r="ND273" s="4"/>
      <c r="NE273" s="4"/>
      <c r="NF273" s="4"/>
      <c r="NG273" s="4"/>
      <c r="NH273" s="4"/>
      <c r="NI273" s="4"/>
      <c r="NJ273" s="4"/>
      <c r="NK273" s="4"/>
      <c r="NL273" s="4"/>
      <c r="NM273" s="4"/>
      <c r="NN273" s="4"/>
      <c r="NO273" s="4"/>
      <c r="NP273" s="4"/>
      <c r="NQ273" s="4"/>
      <c r="NR273" s="4"/>
      <c r="NS273" s="4"/>
      <c r="NT273" s="4"/>
      <c r="NU273" s="4"/>
      <c r="NV273" s="4"/>
      <c r="NW273" s="4"/>
      <c r="NX273" s="4"/>
      <c r="NY273" s="4"/>
      <c r="NZ273" s="4"/>
      <c r="OA273" s="4"/>
      <c r="OB273" s="4"/>
      <c r="OC273" s="4"/>
      <c r="OD273" s="4"/>
      <c r="OE273" s="4"/>
      <c r="OF273" s="4"/>
      <c r="OG273" s="4"/>
      <c r="OH273" s="4"/>
      <c r="OI273" s="4"/>
      <c r="OJ273" s="4"/>
      <c r="OK273" s="4"/>
      <c r="OL273" s="4"/>
      <c r="OM273" s="4"/>
      <c r="ON273" s="4"/>
      <c r="OO273" s="4"/>
      <c r="OP273" s="4"/>
      <c r="OQ273" s="4"/>
      <c r="OR273" s="4"/>
      <c r="OS273" s="4"/>
      <c r="OT273" s="4"/>
      <c r="OU273" s="4"/>
      <c r="OV273" s="4"/>
      <c r="OW273" s="4"/>
      <c r="OX273" s="4"/>
      <c r="OY273" s="4"/>
      <c r="OZ273" s="4"/>
      <c r="PA273" s="4"/>
      <c r="PB273" s="4"/>
      <c r="PC273" s="4"/>
      <c r="PD273" s="4"/>
      <c r="PE273" s="4"/>
      <c r="PF273" s="4"/>
      <c r="PG273" s="4"/>
      <c r="PH273" s="4"/>
      <c r="PI273" s="4"/>
      <c r="PJ273" s="4"/>
      <c r="PK273" s="4"/>
      <c r="PL273" s="4"/>
      <c r="PM273" s="4"/>
      <c r="PN273" s="4"/>
      <c r="PO273" s="4"/>
      <c r="PP273" s="4"/>
      <c r="PQ273" s="4"/>
      <c r="PR273" s="4"/>
      <c r="PS273" s="4"/>
      <c r="PT273" s="4"/>
      <c r="PU273" s="4"/>
      <c r="PV273" s="4"/>
      <c r="PW273" s="4"/>
      <c r="PX273" s="4"/>
      <c r="PY273" s="4"/>
      <c r="PZ273" s="4"/>
      <c r="QA273" s="4"/>
      <c r="QB273" s="4"/>
      <c r="QC273" s="4"/>
      <c r="QD273" s="4"/>
      <c r="QE273" s="4"/>
      <c r="QF273" s="4"/>
      <c r="QG273" s="4"/>
      <c r="QH273" s="4"/>
      <c r="QI273" s="4"/>
      <c r="QJ273" s="4"/>
      <c r="QK273" s="4"/>
      <c r="QL273" s="4"/>
      <c r="QM273" s="4"/>
      <c r="QN273" s="4"/>
      <c r="QO273" s="4"/>
      <c r="QP273" s="4"/>
      <c r="QQ273" s="4"/>
      <c r="QR273" s="4"/>
      <c r="QS273" s="4"/>
      <c r="QT273" s="4"/>
      <c r="QU273" s="4"/>
      <c r="QV273" s="4"/>
      <c r="QW273" s="4"/>
      <c r="QX273" s="4"/>
      <c r="QY273" s="4"/>
      <c r="QZ273" s="4"/>
      <c r="RA273" s="4"/>
      <c r="RB273" s="4"/>
      <c r="RC273" s="4"/>
      <c r="RD273" s="4"/>
      <c r="RE273" s="4"/>
      <c r="RF273" s="4"/>
      <c r="RG273" s="4"/>
      <c r="RH273" s="4"/>
      <c r="RI273" s="4"/>
      <c r="RJ273" s="4"/>
      <c r="RK273" s="4"/>
      <c r="RL273" s="4"/>
      <c r="RM273" s="4"/>
      <c r="RN273" s="4"/>
      <c r="RO273" s="4"/>
      <c r="RP273" s="4"/>
      <c r="RQ273" s="4"/>
      <c r="RR273" s="4"/>
      <c r="RS273" s="4"/>
      <c r="RT273" s="4"/>
      <c r="RU273" s="4"/>
      <c r="RV273" s="4"/>
      <c r="RW273" s="4"/>
      <c r="RX273" s="4"/>
      <c r="RY273" s="4"/>
      <c r="RZ273" s="4"/>
      <c r="SA273" s="4"/>
      <c r="SB273" s="4"/>
      <c r="SC273" s="4"/>
      <c r="SD273" s="4"/>
      <c r="SE273" s="4"/>
      <c r="SF273" s="4"/>
      <c r="SG273" s="4"/>
      <c r="SH273" s="4"/>
      <c r="SI273" s="4"/>
      <c r="SJ273" s="4"/>
      <c r="SK273" s="4"/>
      <c r="SL273" s="4"/>
      <c r="SM273" s="4"/>
      <c r="SN273" s="4"/>
      <c r="SO273" s="4"/>
      <c r="SP273" s="4"/>
      <c r="SQ273" s="4"/>
      <c r="SR273" s="4"/>
      <c r="SS273" s="4"/>
      <c r="ST273" s="4"/>
      <c r="SU273" s="4"/>
      <c r="SV273" s="4"/>
      <c r="SW273" s="4"/>
      <c r="SX273" s="4"/>
      <c r="SY273" s="4"/>
      <c r="SZ273" s="4"/>
      <c r="TA273" s="4"/>
      <c r="TB273" s="4"/>
      <c r="TC273" s="4"/>
      <c r="TD273" s="4"/>
      <c r="TE273" s="4"/>
      <c r="TF273" s="4"/>
      <c r="TG273" s="4"/>
      <c r="TH273" s="4"/>
      <c r="TI273" s="4"/>
      <c r="TJ273" s="4"/>
      <c r="TK273" s="4"/>
      <c r="TL273" s="4"/>
      <c r="TM273" s="4"/>
      <c r="TN273" s="4"/>
      <c r="TO273" s="4"/>
      <c r="TP273" s="4"/>
      <c r="TQ273" s="4"/>
      <c r="TR273" s="4"/>
      <c r="TS273" s="4"/>
      <c r="TT273" s="4"/>
      <c r="TU273" s="4"/>
      <c r="TV273" s="4"/>
      <c r="TW273" s="4"/>
      <c r="TX273" s="4"/>
      <c r="TY273" s="4"/>
      <c r="TZ273" s="4"/>
      <c r="UA273" s="4"/>
      <c r="UB273" s="4"/>
      <c r="UC273" s="4"/>
      <c r="UD273" s="4"/>
      <c r="UE273" s="4"/>
      <c r="UF273" s="4"/>
      <c r="UG273" s="4"/>
      <c r="UH273" s="4"/>
      <c r="UI273" s="4"/>
      <c r="UJ273" s="4"/>
      <c r="UK273" s="4"/>
      <c r="UL273" s="4"/>
      <c r="UM273" s="4"/>
      <c r="UN273" s="4"/>
      <c r="UO273" s="4"/>
      <c r="UP273" s="4"/>
      <c r="UQ273" s="4"/>
      <c r="UR273" s="4"/>
      <c r="US273" s="4"/>
      <c r="UT273" s="4"/>
      <c r="UU273" s="4"/>
      <c r="UV273" s="4"/>
      <c r="UW273" s="4"/>
      <c r="UX273" s="4"/>
      <c r="UY273" s="4"/>
      <c r="UZ273" s="4"/>
      <c r="VA273" s="4"/>
      <c r="VB273" s="4"/>
      <c r="VC273" s="4"/>
      <c r="VD273" s="4"/>
      <c r="VE273" s="4"/>
      <c r="VF273" s="4"/>
      <c r="VG273" s="4"/>
      <c r="VH273" s="4"/>
      <c r="VI273" s="4"/>
      <c r="VJ273" s="4"/>
      <c r="VK273" s="4"/>
      <c r="VL273" s="4"/>
      <c r="VM273" s="4"/>
      <c r="VN273" s="4"/>
      <c r="VO273" s="4"/>
      <c r="VP273" s="4"/>
      <c r="VQ273" s="4"/>
      <c r="VR273" s="4"/>
      <c r="VS273" s="4"/>
      <c r="VT273" s="4"/>
      <c r="VU273" s="4"/>
      <c r="VV273" s="4"/>
      <c r="VW273" s="4"/>
      <c r="VX273" s="4"/>
      <c r="VY273" s="4"/>
      <c r="VZ273" s="4"/>
      <c r="WA273" s="4"/>
      <c r="WB273" s="4"/>
      <c r="WC273" s="4"/>
      <c r="WD273" s="4"/>
      <c r="WE273" s="4"/>
      <c r="WF273" s="4"/>
      <c r="WG273" s="4"/>
      <c r="WH273" s="4"/>
      <c r="WI273" s="4"/>
      <c r="WJ273" s="4"/>
      <c r="WK273" s="4"/>
      <c r="WL273" s="4"/>
      <c r="WM273" s="4"/>
      <c r="WN273" s="4"/>
      <c r="WO273" s="4"/>
      <c r="WP273" s="4"/>
      <c r="WQ273" s="4"/>
      <c r="WR273" s="4"/>
      <c r="WS273" s="4"/>
      <c r="WT273" s="4"/>
      <c r="WU273" s="4"/>
      <c r="WV273" s="4"/>
      <c r="WW273" s="4"/>
      <c r="WX273" s="4"/>
      <c r="WY273" s="4"/>
      <c r="WZ273" s="4"/>
      <c r="XA273" s="4"/>
      <c r="XB273" s="4"/>
      <c r="XC273" s="4"/>
      <c r="XD273" s="4"/>
      <c r="XE273" s="4"/>
      <c r="XF273" s="4"/>
      <c r="XG273" s="4"/>
      <c r="XH273" s="4"/>
      <c r="XI273" s="4"/>
      <c r="XJ273" s="4"/>
      <c r="XK273" s="4"/>
      <c r="XL273" s="4"/>
      <c r="XM273" s="4"/>
      <c r="XN273" s="4"/>
      <c r="XO273" s="4"/>
      <c r="XP273" s="4"/>
      <c r="XQ273" s="4"/>
      <c r="XR273" s="4"/>
      <c r="XS273" s="4"/>
      <c r="XT273" s="4"/>
      <c r="XU273" s="4"/>
      <c r="XV273" s="4"/>
      <c r="XW273" s="4"/>
      <c r="XX273" s="4"/>
      <c r="XY273" s="4"/>
      <c r="XZ273" s="4"/>
      <c r="YA273" s="4"/>
      <c r="YB273" s="4"/>
      <c r="YC273" s="4"/>
      <c r="YD273" s="4"/>
      <c r="YE273" s="4"/>
      <c r="YF273" s="4"/>
      <c r="YG273" s="4"/>
      <c r="YH273" s="4"/>
      <c r="YI273" s="4"/>
      <c r="YJ273" s="4"/>
      <c r="YK273" s="4"/>
      <c r="YL273" s="4"/>
      <c r="YM273" s="4"/>
      <c r="YN273" s="4"/>
      <c r="YO273" s="4"/>
      <c r="YP273" s="4"/>
      <c r="YQ273" s="4"/>
      <c r="YR273" s="4"/>
      <c r="YS273" s="4"/>
      <c r="YT273" s="4"/>
      <c r="YU273" s="4"/>
      <c r="YV273" s="4"/>
      <c r="YW273" s="4"/>
      <c r="YX273" s="4"/>
      <c r="YY273" s="4"/>
      <c r="YZ273" s="4"/>
      <c r="ZA273" s="4"/>
      <c r="ZB273" s="4"/>
      <c r="ZC273" s="4"/>
      <c r="ZD273" s="4"/>
      <c r="ZE273" s="4"/>
      <c r="ZF273" s="4"/>
      <c r="ZG273" s="4"/>
      <c r="ZH273" s="4"/>
      <c r="ZI273" s="4"/>
      <c r="ZJ273" s="4"/>
      <c r="ZK273" s="4"/>
      <c r="ZL273" s="4"/>
      <c r="ZM273" s="4"/>
      <c r="ZN273" s="4"/>
      <c r="ZO273" s="4"/>
      <c r="ZP273" s="4"/>
      <c r="ZQ273" s="4"/>
      <c r="ZR273" s="4"/>
      <c r="ZS273" s="4"/>
      <c r="ZT273" s="4"/>
      <c r="ZU273" s="4"/>
      <c r="ZV273" s="4"/>
      <c r="ZW273" s="4"/>
      <c r="ZX273" s="4"/>
      <c r="ZY273" s="4"/>
      <c r="ZZ273" s="4"/>
      <c r="AAA273" s="4"/>
      <c r="AAB273" s="4"/>
      <c r="AAC273" s="4"/>
      <c r="AAD273" s="4"/>
      <c r="AAE273" s="4"/>
      <c r="AAF273" s="4"/>
      <c r="AAG273" s="4"/>
      <c r="AAH273" s="4"/>
      <c r="AAI273" s="4"/>
      <c r="AAJ273" s="4"/>
      <c r="AAK273" s="4"/>
      <c r="AAL273" s="4"/>
      <c r="AAM273" s="4"/>
      <c r="AAN273" s="4"/>
      <c r="AAO273" s="4"/>
      <c r="AAP273" s="4"/>
      <c r="AAQ273" s="4"/>
      <c r="AAR273" s="4"/>
      <c r="AAS273" s="4"/>
      <c r="AAT273" s="4"/>
      <c r="AAU273" s="4"/>
      <c r="AAV273" s="4"/>
      <c r="AAW273" s="4"/>
      <c r="AAX273" s="4"/>
      <c r="AAY273" s="4"/>
      <c r="AAZ273" s="4"/>
      <c r="ABA273" s="4"/>
      <c r="ABB273" s="4"/>
      <c r="ABC273" s="4"/>
      <c r="ABD273" s="4"/>
      <c r="ABE273" s="4"/>
      <c r="ABF273" s="4"/>
      <c r="ABG273" s="4"/>
      <c r="ABH273" s="4"/>
      <c r="ABI273" s="4"/>
      <c r="ABJ273" s="4"/>
      <c r="ABK273" s="4"/>
      <c r="ABL273" s="4"/>
      <c r="ABM273" s="4"/>
      <c r="ABN273" s="4"/>
      <c r="ABO273" s="4"/>
      <c r="ABP273" s="4"/>
      <c r="ABQ273" s="4"/>
      <c r="ABR273" s="4"/>
      <c r="ABS273" s="4"/>
      <c r="ABT273" s="4"/>
      <c r="ABU273" s="4"/>
      <c r="ABV273" s="4"/>
      <c r="ABW273" s="4"/>
      <c r="ABX273" s="4"/>
      <c r="ABY273" s="4"/>
      <c r="ABZ273" s="4"/>
      <c r="ACA273" s="4"/>
      <c r="ACB273" s="4"/>
      <c r="ACC273" s="4"/>
      <c r="ACD273" s="4"/>
      <c r="ACE273" s="4"/>
      <c r="ACF273" s="4"/>
      <c r="ACG273" s="4"/>
      <c r="ACH273" s="4"/>
      <c r="ACI273" s="4"/>
      <c r="ACJ273" s="4"/>
      <c r="ACK273" s="4"/>
      <c r="ACL273" s="4"/>
      <c r="ACM273" s="4"/>
      <c r="ACN273" s="4"/>
      <c r="ACO273" s="4"/>
      <c r="ACP273" s="4"/>
      <c r="ACQ273" s="4"/>
      <c r="ACR273" s="4"/>
      <c r="ACS273" s="4"/>
      <c r="ACT273" s="4"/>
      <c r="ACU273" s="4"/>
      <c r="ACV273" s="4"/>
      <c r="ACW273" s="4"/>
      <c r="ACX273" s="4"/>
      <c r="ACY273" s="4"/>
      <c r="ACZ273" s="4"/>
      <c r="ADA273" s="4"/>
      <c r="ADB273" s="4"/>
      <c r="ADC273" s="4"/>
      <c r="ADD273" s="4"/>
      <c r="ADE273" s="4"/>
      <c r="ADF273" s="4"/>
      <c r="ADG273" s="4"/>
      <c r="ADH273" s="4"/>
      <c r="ADI273" s="4"/>
      <c r="ADJ273" s="4"/>
      <c r="ADK273" s="4"/>
      <c r="ADL273" s="4"/>
      <c r="ADM273" s="4"/>
      <c r="ADN273" s="4"/>
      <c r="ADO273" s="4"/>
      <c r="ADP273" s="4"/>
      <c r="ADQ273" s="4"/>
      <c r="ADR273" s="4"/>
      <c r="ADS273" s="4"/>
      <c r="ADT273" s="4"/>
      <c r="ADU273" s="4"/>
      <c r="ADV273" s="4"/>
      <c r="ADW273" s="4"/>
      <c r="ADX273" s="4"/>
      <c r="ADY273" s="4"/>
      <c r="ADZ273" s="4"/>
      <c r="AEA273" s="4"/>
      <c r="AEB273" s="4"/>
      <c r="AEC273" s="4"/>
      <c r="AED273" s="4"/>
      <c r="AEE273" s="4"/>
      <c r="AEF273" s="4"/>
      <c r="AEG273" s="4"/>
      <c r="AEH273" s="4"/>
      <c r="AEI273" s="4"/>
      <c r="AEJ273" s="4"/>
      <c r="AEK273" s="4"/>
      <c r="AEL273" s="4"/>
      <c r="AEM273" s="4"/>
      <c r="AEN273" s="4"/>
      <c r="AEO273" s="4"/>
      <c r="AEP273" s="4"/>
      <c r="AEQ273" s="4"/>
      <c r="AER273" s="4"/>
      <c r="AES273" s="4"/>
      <c r="AET273" s="4"/>
      <c r="AEU273" s="4"/>
      <c r="AEV273" s="4"/>
      <c r="AEW273" s="4"/>
      <c r="AEX273" s="4"/>
      <c r="AEY273" s="4"/>
      <c r="AEZ273" s="4"/>
      <c r="AFA273" s="4"/>
      <c r="AFB273" s="4"/>
      <c r="AFC273" s="4"/>
      <c r="AFD273" s="4"/>
      <c r="AFE273" s="4"/>
      <c r="AFF273" s="4"/>
      <c r="AFG273" s="4"/>
      <c r="AFH273" s="4"/>
      <c r="AFI273" s="4"/>
      <c r="AFJ273" s="4"/>
      <c r="AFK273" s="4"/>
      <c r="AFL273" s="4"/>
      <c r="AFM273" s="4"/>
      <c r="AFN273" s="4"/>
      <c r="AFO273" s="4"/>
      <c r="AFP273" s="4"/>
      <c r="AFQ273" s="4"/>
      <c r="AFR273" s="4"/>
      <c r="AFS273" s="4"/>
      <c r="AFT273" s="4"/>
      <c r="AFU273" s="4"/>
      <c r="AFV273" s="4"/>
      <c r="AFW273" s="4"/>
      <c r="AFX273" s="4"/>
      <c r="AFY273" s="4"/>
      <c r="AFZ273" s="4"/>
      <c r="AGA273" s="4"/>
      <c r="AGB273" s="4"/>
      <c r="AGC273" s="4"/>
      <c r="AGD273" s="4"/>
      <c r="AGE273" s="4"/>
      <c r="AGF273" s="4"/>
      <c r="AGG273" s="4"/>
      <c r="AGH273" s="4"/>
      <c r="AGI273" s="4"/>
      <c r="AGJ273" s="4"/>
      <c r="AGK273" s="4"/>
      <c r="AGL273" s="4"/>
      <c r="AGM273" s="4"/>
      <c r="AGN273" s="4"/>
      <c r="AGO273" s="4"/>
      <c r="AGP273" s="4"/>
      <c r="AGQ273" s="4"/>
      <c r="AGR273" s="4"/>
      <c r="AGS273" s="4"/>
      <c r="AGT273" s="4"/>
      <c r="AGU273" s="4"/>
      <c r="AGV273" s="4"/>
      <c r="AGW273" s="4"/>
      <c r="AGX273" s="4"/>
      <c r="AGY273" s="4"/>
      <c r="AGZ273" s="4"/>
      <c r="AHA273" s="4"/>
      <c r="AHB273" s="4"/>
      <c r="AHC273" s="4"/>
      <c r="AHD273" s="4"/>
      <c r="AHE273" s="4"/>
      <c r="AHF273" s="4"/>
      <c r="AHG273" s="4"/>
      <c r="AHH273" s="4"/>
      <c r="AHI273" s="4"/>
      <c r="AHJ273" s="4"/>
      <c r="AHK273" s="4"/>
      <c r="AHL273" s="4"/>
      <c r="AHM273" s="4"/>
      <c r="AHN273" s="4"/>
      <c r="AHO273" s="4"/>
      <c r="AHP273" s="4"/>
      <c r="AHQ273" s="4"/>
      <c r="AHR273" s="4"/>
      <c r="AHS273" s="4"/>
      <c r="AHT273" s="4"/>
      <c r="AHU273" s="4"/>
      <c r="AHV273" s="4"/>
      <c r="AHW273" s="4"/>
      <c r="AHX273" s="4"/>
      <c r="AHY273" s="4"/>
      <c r="AHZ273" s="4"/>
      <c r="AIA273" s="4"/>
      <c r="AIB273" s="4"/>
      <c r="AIC273" s="4"/>
      <c r="AID273" s="4"/>
      <c r="AIE273" s="4"/>
      <c r="AIF273" s="4"/>
      <c r="AIG273" s="4"/>
      <c r="AIH273" s="4"/>
      <c r="AII273" s="4"/>
      <c r="AIJ273" s="4"/>
      <c r="AIK273" s="4"/>
      <c r="AIL273" s="4"/>
      <c r="AIM273" s="4"/>
      <c r="AIN273" s="4"/>
      <c r="AIO273" s="4"/>
      <c r="AIP273" s="4"/>
      <c r="AIQ273" s="4"/>
      <c r="AIR273" s="4"/>
      <c r="AIS273" s="4"/>
      <c r="AIT273" s="4"/>
      <c r="AIU273" s="4"/>
      <c r="AIV273" s="4"/>
      <c r="AIW273" s="4"/>
      <c r="AIX273" s="4"/>
      <c r="AIY273" s="4"/>
      <c r="AIZ273" s="4"/>
      <c r="AJA273" s="4"/>
      <c r="AJB273" s="4"/>
      <c r="AJC273" s="4"/>
      <c r="AJD273" s="4"/>
      <c r="AJE273" s="4"/>
      <c r="AJF273" s="4"/>
      <c r="AJG273" s="4"/>
      <c r="AJH273" s="4"/>
      <c r="AJI273" s="4"/>
      <c r="AJJ273" s="4"/>
      <c r="AJK273" s="4"/>
      <c r="AJL273" s="4"/>
      <c r="AJM273" s="4"/>
      <c r="AJN273" s="4"/>
      <c r="AJO273" s="4"/>
      <c r="AJP273" s="4"/>
      <c r="AJQ273" s="4"/>
      <c r="AJR273" s="4"/>
      <c r="AJS273" s="4"/>
      <c r="AJT273" s="4"/>
      <c r="AJU273" s="4"/>
      <c r="AJV273" s="4"/>
      <c r="AJW273" s="4"/>
      <c r="AJX273" s="4"/>
      <c r="AJY273" s="4"/>
      <c r="AJZ273" s="4"/>
      <c r="AKA273" s="4"/>
      <c r="AKB273" s="4"/>
      <c r="AKC273" s="4"/>
      <c r="AKD273" s="4"/>
      <c r="AKE273" s="4"/>
      <c r="AKF273" s="4"/>
      <c r="AKG273" s="4"/>
      <c r="AKH273" s="4"/>
      <c r="AKI273" s="4"/>
      <c r="AKJ273" s="4"/>
      <c r="AKK273" s="4"/>
      <c r="AKL273" s="4"/>
      <c r="AKM273" s="4"/>
      <c r="AKN273" s="4"/>
      <c r="AKO273" s="4"/>
      <c r="AKP273" s="4"/>
      <c r="AKQ273" s="4"/>
      <c r="AKR273" s="4"/>
      <c r="AKS273" s="4"/>
      <c r="AKT273" s="4"/>
      <c r="AKU273" s="4"/>
      <c r="AKV273" s="4"/>
      <c r="AKW273" s="4"/>
      <c r="AKX273" s="4"/>
      <c r="AKY273" s="4"/>
      <c r="AKZ273" s="4"/>
      <c r="ALA273" s="4"/>
      <c r="ALB273" s="4"/>
      <c r="ALC273" s="4"/>
      <c r="ALD273" s="4"/>
      <c r="ALE273" s="4"/>
      <c r="ALF273" s="4"/>
      <c r="ALG273" s="4"/>
      <c r="ALH273" s="4"/>
      <c r="ALI273" s="4"/>
      <c r="ALJ273" s="4"/>
      <c r="ALK273" s="4"/>
      <c r="ALL273" s="4"/>
      <c r="ALM273" s="4"/>
      <c r="ALN273" s="4"/>
      <c r="ALO273" s="4"/>
      <c r="ALP273" s="4"/>
      <c r="ALQ273" s="4"/>
      <c r="ALR273" s="4"/>
      <c r="ALS273" s="4"/>
      <c r="ALT273" s="4"/>
      <c r="ALU273" s="4"/>
      <c r="ALV273" s="4"/>
      <c r="ALW273" s="4"/>
      <c r="ALX273" s="4"/>
      <c r="ALY273" s="4"/>
      <c r="ALZ273" s="4"/>
      <c r="AMA273" s="4"/>
      <c r="AMB273" s="4"/>
      <c r="AMC273" s="4"/>
      <c r="AMD273" s="4"/>
      <c r="AME273" s="4"/>
      <c r="AMF273" s="4"/>
      <c r="AMG273" s="4"/>
      <c r="AMH273" s="4"/>
      <c r="AMI273" s="4"/>
      <c r="AMJ273" s="4"/>
    </row>
    <row r="274" spans="1:1024" ht="17" customHeight="1">
      <c r="A274" s="21" t="s">
        <v>1214</v>
      </c>
      <c r="B274" s="3">
        <f t="shared" si="9"/>
        <v>43.5</v>
      </c>
      <c r="C274" s="3">
        <f t="shared" si="10"/>
        <v>0</v>
      </c>
      <c r="D274" s="3">
        <v>0</v>
      </c>
      <c r="E274" s="3">
        <v>0</v>
      </c>
      <c r="G274" s="4"/>
      <c r="H274" s="4">
        <v>43.5</v>
      </c>
      <c r="IZ274" s="4"/>
      <c r="JA274" s="4"/>
      <c r="JB274" s="4"/>
      <c r="JC274" s="4"/>
      <c r="JD274" s="4"/>
      <c r="JE274" s="4"/>
      <c r="JF274" s="4"/>
      <c r="JG274" s="4"/>
      <c r="JH274" s="4"/>
      <c r="JI274" s="4"/>
      <c r="JJ274" s="4"/>
      <c r="JK274" s="4"/>
      <c r="JL274" s="4"/>
      <c r="JM274" s="4"/>
      <c r="JN274" s="4"/>
      <c r="JO274" s="4"/>
      <c r="JP274" s="4"/>
      <c r="JQ274" s="4"/>
      <c r="JR274" s="4"/>
      <c r="JS274" s="4"/>
      <c r="JT274" s="4"/>
      <c r="JU274" s="4"/>
      <c r="JV274" s="4"/>
      <c r="JW274" s="4"/>
      <c r="JX274" s="4"/>
      <c r="JY274" s="4"/>
      <c r="JZ274" s="4"/>
      <c r="KA274" s="4"/>
      <c r="KB274" s="4"/>
      <c r="KC274" s="4"/>
      <c r="KD274" s="4"/>
      <c r="KE274" s="4"/>
      <c r="KF274" s="4"/>
      <c r="KG274" s="4"/>
      <c r="KH274" s="4"/>
      <c r="KI274" s="4"/>
      <c r="KJ274" s="4"/>
      <c r="KK274" s="4"/>
      <c r="KL274" s="4"/>
      <c r="KM274" s="4"/>
      <c r="KN274" s="4"/>
      <c r="KO274" s="4"/>
      <c r="KP274" s="4"/>
      <c r="KQ274" s="4"/>
      <c r="KR274" s="4"/>
      <c r="KS274" s="4"/>
      <c r="KT274" s="4"/>
      <c r="KU274" s="4"/>
      <c r="KV274" s="4"/>
      <c r="KW274" s="4"/>
      <c r="KX274" s="4"/>
      <c r="KY274" s="4"/>
      <c r="KZ274" s="4"/>
      <c r="LA274" s="4"/>
      <c r="LB274" s="4"/>
      <c r="LC274" s="4"/>
      <c r="LD274" s="4"/>
      <c r="LE274" s="4"/>
      <c r="LF274" s="4"/>
      <c r="LG274" s="4"/>
      <c r="LH274" s="4"/>
      <c r="LI274" s="4"/>
      <c r="LJ274" s="4"/>
      <c r="LK274" s="4"/>
      <c r="LL274" s="4"/>
      <c r="LM274" s="4"/>
      <c r="LN274" s="4"/>
      <c r="LO274" s="4"/>
      <c r="LP274" s="4"/>
      <c r="LQ274" s="4"/>
      <c r="LR274" s="4"/>
      <c r="LS274" s="4"/>
      <c r="LT274" s="4"/>
      <c r="LU274" s="4"/>
      <c r="LV274" s="4"/>
      <c r="LW274" s="4"/>
      <c r="LX274" s="4"/>
      <c r="LY274" s="4"/>
      <c r="LZ274" s="4"/>
      <c r="MA274" s="4"/>
      <c r="MB274" s="4"/>
      <c r="MC274" s="4"/>
      <c r="MD274" s="4"/>
      <c r="ME274" s="4"/>
      <c r="MF274" s="4"/>
      <c r="MG274" s="4"/>
      <c r="MH274" s="4"/>
      <c r="MI274" s="4"/>
      <c r="MJ274" s="4"/>
      <c r="MK274" s="4"/>
      <c r="ML274" s="4"/>
      <c r="MM274" s="4"/>
      <c r="MN274" s="4"/>
      <c r="MO274" s="4"/>
      <c r="MP274" s="4"/>
      <c r="MQ274" s="4"/>
      <c r="MR274" s="4"/>
      <c r="MS274" s="4"/>
      <c r="MT274" s="4"/>
      <c r="MU274" s="4"/>
      <c r="MV274" s="4"/>
      <c r="MW274" s="4"/>
      <c r="MX274" s="4"/>
      <c r="MY274" s="4"/>
      <c r="MZ274" s="4"/>
      <c r="NA274" s="4"/>
      <c r="NB274" s="4"/>
      <c r="NC274" s="4"/>
      <c r="ND274" s="4"/>
      <c r="NE274" s="4"/>
      <c r="NF274" s="4"/>
      <c r="NG274" s="4"/>
      <c r="NH274" s="4"/>
      <c r="NI274" s="4"/>
      <c r="NJ274" s="4"/>
      <c r="NK274" s="4"/>
      <c r="NL274" s="4"/>
      <c r="NM274" s="4"/>
      <c r="NN274" s="4"/>
      <c r="NO274" s="4"/>
      <c r="NP274" s="4"/>
      <c r="NQ274" s="4"/>
      <c r="NR274" s="4"/>
      <c r="NS274" s="4"/>
      <c r="NT274" s="4"/>
      <c r="NU274" s="4"/>
      <c r="NV274" s="4"/>
      <c r="NW274" s="4"/>
      <c r="NX274" s="4"/>
      <c r="NY274" s="4"/>
      <c r="NZ274" s="4"/>
      <c r="OA274" s="4"/>
      <c r="OB274" s="4"/>
      <c r="OC274" s="4"/>
      <c r="OD274" s="4"/>
      <c r="OE274" s="4"/>
      <c r="OF274" s="4"/>
      <c r="OG274" s="4"/>
      <c r="OH274" s="4"/>
      <c r="OI274" s="4"/>
      <c r="OJ274" s="4"/>
      <c r="OK274" s="4"/>
      <c r="OL274" s="4"/>
      <c r="OM274" s="4"/>
      <c r="ON274" s="4"/>
      <c r="OO274" s="4"/>
      <c r="OP274" s="4"/>
      <c r="OQ274" s="4"/>
      <c r="OR274" s="4"/>
      <c r="OS274" s="4"/>
      <c r="OT274" s="4"/>
      <c r="OU274" s="4"/>
      <c r="OV274" s="4"/>
      <c r="OW274" s="4"/>
      <c r="OX274" s="4"/>
      <c r="OY274" s="4"/>
      <c r="OZ274" s="4"/>
      <c r="PA274" s="4"/>
      <c r="PB274" s="4"/>
      <c r="PC274" s="4"/>
      <c r="PD274" s="4"/>
      <c r="PE274" s="4"/>
      <c r="PF274" s="4"/>
      <c r="PG274" s="4"/>
      <c r="PH274" s="4"/>
      <c r="PI274" s="4"/>
      <c r="PJ274" s="4"/>
      <c r="PK274" s="4"/>
      <c r="PL274" s="4"/>
      <c r="PM274" s="4"/>
      <c r="PN274" s="4"/>
      <c r="PO274" s="4"/>
      <c r="PP274" s="4"/>
      <c r="PQ274" s="4"/>
      <c r="PR274" s="4"/>
      <c r="PS274" s="4"/>
      <c r="PT274" s="4"/>
      <c r="PU274" s="4"/>
      <c r="PV274" s="4"/>
      <c r="PW274" s="4"/>
      <c r="PX274" s="4"/>
      <c r="PY274" s="4"/>
      <c r="PZ274" s="4"/>
      <c r="QA274" s="4"/>
      <c r="QB274" s="4"/>
      <c r="QC274" s="4"/>
      <c r="QD274" s="4"/>
      <c r="QE274" s="4"/>
      <c r="QF274" s="4"/>
      <c r="QG274" s="4"/>
      <c r="QH274" s="4"/>
      <c r="QI274" s="4"/>
      <c r="QJ274" s="4"/>
      <c r="QK274" s="4"/>
      <c r="QL274" s="4"/>
      <c r="QM274" s="4"/>
      <c r="QN274" s="4"/>
      <c r="QO274" s="4"/>
      <c r="QP274" s="4"/>
      <c r="QQ274" s="4"/>
      <c r="QR274" s="4"/>
      <c r="QS274" s="4"/>
      <c r="QT274" s="4"/>
      <c r="QU274" s="4"/>
      <c r="QV274" s="4"/>
      <c r="QW274" s="4"/>
      <c r="QX274" s="4"/>
      <c r="QY274" s="4"/>
      <c r="QZ274" s="4"/>
      <c r="RA274" s="4"/>
      <c r="RB274" s="4"/>
      <c r="RC274" s="4"/>
      <c r="RD274" s="4"/>
      <c r="RE274" s="4"/>
      <c r="RF274" s="4"/>
      <c r="RG274" s="4"/>
      <c r="RH274" s="4"/>
      <c r="RI274" s="4"/>
      <c r="RJ274" s="4"/>
      <c r="RK274" s="4"/>
      <c r="RL274" s="4"/>
      <c r="RM274" s="4"/>
      <c r="RN274" s="4"/>
      <c r="RO274" s="4"/>
      <c r="RP274" s="4"/>
      <c r="RQ274" s="4"/>
      <c r="RR274" s="4"/>
      <c r="RS274" s="4"/>
      <c r="RT274" s="4"/>
      <c r="RU274" s="4"/>
      <c r="RV274" s="4"/>
      <c r="RW274" s="4"/>
      <c r="RX274" s="4"/>
      <c r="RY274" s="4"/>
      <c r="RZ274" s="4"/>
      <c r="SA274" s="4"/>
      <c r="SB274" s="4"/>
      <c r="SC274" s="4"/>
      <c r="SD274" s="4"/>
      <c r="SE274" s="4"/>
      <c r="SF274" s="4"/>
      <c r="SG274" s="4"/>
      <c r="SH274" s="4"/>
      <c r="SI274" s="4"/>
      <c r="SJ274" s="4"/>
      <c r="SK274" s="4"/>
      <c r="SL274" s="4"/>
      <c r="SM274" s="4"/>
      <c r="SN274" s="4"/>
      <c r="SO274" s="4"/>
      <c r="SP274" s="4"/>
      <c r="SQ274" s="4"/>
      <c r="SR274" s="4"/>
      <c r="SS274" s="4"/>
      <c r="ST274" s="4"/>
      <c r="SU274" s="4"/>
      <c r="SV274" s="4"/>
      <c r="SW274" s="4"/>
      <c r="SX274" s="4"/>
      <c r="SY274" s="4"/>
      <c r="SZ274" s="4"/>
      <c r="TA274" s="4"/>
      <c r="TB274" s="4"/>
      <c r="TC274" s="4"/>
      <c r="TD274" s="4"/>
      <c r="TE274" s="4"/>
      <c r="TF274" s="4"/>
      <c r="TG274" s="4"/>
      <c r="TH274" s="4"/>
      <c r="TI274" s="4"/>
      <c r="TJ274" s="4"/>
      <c r="TK274" s="4"/>
      <c r="TL274" s="4"/>
      <c r="TM274" s="4"/>
      <c r="TN274" s="4"/>
      <c r="TO274" s="4"/>
      <c r="TP274" s="4"/>
      <c r="TQ274" s="4"/>
      <c r="TR274" s="4"/>
      <c r="TS274" s="4"/>
      <c r="TT274" s="4"/>
      <c r="TU274" s="4"/>
      <c r="TV274" s="4"/>
      <c r="TW274" s="4"/>
      <c r="TX274" s="4"/>
      <c r="TY274" s="4"/>
      <c r="TZ274" s="4"/>
      <c r="UA274" s="4"/>
      <c r="UB274" s="4"/>
      <c r="UC274" s="4"/>
      <c r="UD274" s="4"/>
      <c r="UE274" s="4"/>
      <c r="UF274" s="4"/>
      <c r="UG274" s="4"/>
      <c r="UH274" s="4"/>
      <c r="UI274" s="4"/>
      <c r="UJ274" s="4"/>
      <c r="UK274" s="4"/>
      <c r="UL274" s="4"/>
      <c r="UM274" s="4"/>
      <c r="UN274" s="4"/>
      <c r="UO274" s="4"/>
      <c r="UP274" s="4"/>
      <c r="UQ274" s="4"/>
      <c r="UR274" s="4"/>
      <c r="US274" s="4"/>
      <c r="UT274" s="4"/>
      <c r="UU274" s="4"/>
      <c r="UV274" s="4"/>
      <c r="UW274" s="4"/>
      <c r="UX274" s="4"/>
      <c r="UY274" s="4"/>
      <c r="UZ274" s="4"/>
      <c r="VA274" s="4"/>
      <c r="VB274" s="4"/>
      <c r="VC274" s="4"/>
      <c r="VD274" s="4"/>
      <c r="VE274" s="4"/>
      <c r="VF274" s="4"/>
      <c r="VG274" s="4"/>
      <c r="VH274" s="4"/>
      <c r="VI274" s="4"/>
      <c r="VJ274" s="4"/>
      <c r="VK274" s="4"/>
      <c r="VL274" s="4"/>
      <c r="VM274" s="4"/>
      <c r="VN274" s="4"/>
      <c r="VO274" s="4"/>
      <c r="VP274" s="4"/>
      <c r="VQ274" s="4"/>
      <c r="VR274" s="4"/>
      <c r="VS274" s="4"/>
      <c r="VT274" s="4"/>
      <c r="VU274" s="4"/>
      <c r="VV274" s="4"/>
      <c r="VW274" s="4"/>
      <c r="VX274" s="4"/>
      <c r="VY274" s="4"/>
      <c r="VZ274" s="4"/>
      <c r="WA274" s="4"/>
      <c r="WB274" s="4"/>
      <c r="WC274" s="4"/>
      <c r="WD274" s="4"/>
      <c r="WE274" s="4"/>
      <c r="WF274" s="4"/>
      <c r="WG274" s="4"/>
      <c r="WH274" s="4"/>
      <c r="WI274" s="4"/>
      <c r="WJ274" s="4"/>
      <c r="WK274" s="4"/>
      <c r="WL274" s="4"/>
      <c r="WM274" s="4"/>
      <c r="WN274" s="4"/>
      <c r="WO274" s="4"/>
      <c r="WP274" s="4"/>
      <c r="WQ274" s="4"/>
      <c r="WR274" s="4"/>
      <c r="WS274" s="4"/>
      <c r="WT274" s="4"/>
      <c r="WU274" s="4"/>
      <c r="WV274" s="4"/>
      <c r="WW274" s="4"/>
      <c r="WX274" s="4"/>
      <c r="WY274" s="4"/>
      <c r="WZ274" s="4"/>
      <c r="XA274" s="4"/>
      <c r="XB274" s="4"/>
      <c r="XC274" s="4"/>
      <c r="XD274" s="4"/>
      <c r="XE274" s="4"/>
      <c r="XF274" s="4"/>
      <c r="XG274" s="4"/>
      <c r="XH274" s="4"/>
      <c r="XI274" s="4"/>
      <c r="XJ274" s="4"/>
      <c r="XK274" s="4"/>
      <c r="XL274" s="4"/>
      <c r="XM274" s="4"/>
      <c r="XN274" s="4"/>
      <c r="XO274" s="4"/>
      <c r="XP274" s="4"/>
      <c r="XQ274" s="4"/>
      <c r="XR274" s="4"/>
      <c r="XS274" s="4"/>
      <c r="XT274" s="4"/>
      <c r="XU274" s="4"/>
      <c r="XV274" s="4"/>
      <c r="XW274" s="4"/>
      <c r="XX274" s="4"/>
      <c r="XY274" s="4"/>
      <c r="XZ274" s="4"/>
      <c r="YA274" s="4"/>
      <c r="YB274" s="4"/>
      <c r="YC274" s="4"/>
      <c r="YD274" s="4"/>
      <c r="YE274" s="4"/>
      <c r="YF274" s="4"/>
      <c r="YG274" s="4"/>
      <c r="YH274" s="4"/>
      <c r="YI274" s="4"/>
      <c r="YJ274" s="4"/>
      <c r="YK274" s="4"/>
      <c r="YL274" s="4"/>
      <c r="YM274" s="4"/>
      <c r="YN274" s="4"/>
      <c r="YO274" s="4"/>
      <c r="YP274" s="4"/>
      <c r="YQ274" s="4"/>
      <c r="YR274" s="4"/>
      <c r="YS274" s="4"/>
      <c r="YT274" s="4"/>
      <c r="YU274" s="4"/>
      <c r="YV274" s="4"/>
      <c r="YW274" s="4"/>
      <c r="YX274" s="4"/>
      <c r="YY274" s="4"/>
      <c r="YZ274" s="4"/>
      <c r="ZA274" s="4"/>
      <c r="ZB274" s="4"/>
      <c r="ZC274" s="4"/>
      <c r="ZD274" s="4"/>
      <c r="ZE274" s="4"/>
      <c r="ZF274" s="4"/>
      <c r="ZG274" s="4"/>
      <c r="ZH274" s="4"/>
      <c r="ZI274" s="4"/>
      <c r="ZJ274" s="4"/>
      <c r="ZK274" s="4"/>
      <c r="ZL274" s="4"/>
      <c r="ZM274" s="4"/>
      <c r="ZN274" s="4"/>
      <c r="ZO274" s="4"/>
      <c r="ZP274" s="4"/>
      <c r="ZQ274" s="4"/>
      <c r="ZR274" s="4"/>
      <c r="ZS274" s="4"/>
      <c r="ZT274" s="4"/>
      <c r="ZU274" s="4"/>
      <c r="ZV274" s="4"/>
      <c r="ZW274" s="4"/>
      <c r="ZX274" s="4"/>
      <c r="ZY274" s="4"/>
      <c r="ZZ274" s="4"/>
      <c r="AAA274" s="4"/>
      <c r="AAB274" s="4"/>
      <c r="AAC274" s="4"/>
      <c r="AAD274" s="4"/>
      <c r="AAE274" s="4"/>
      <c r="AAF274" s="4"/>
      <c r="AAG274" s="4"/>
      <c r="AAH274" s="4"/>
      <c r="AAI274" s="4"/>
      <c r="AAJ274" s="4"/>
      <c r="AAK274" s="4"/>
      <c r="AAL274" s="4"/>
      <c r="AAM274" s="4"/>
      <c r="AAN274" s="4"/>
      <c r="AAO274" s="4"/>
      <c r="AAP274" s="4"/>
      <c r="AAQ274" s="4"/>
      <c r="AAR274" s="4"/>
      <c r="AAS274" s="4"/>
      <c r="AAT274" s="4"/>
      <c r="AAU274" s="4"/>
      <c r="AAV274" s="4"/>
      <c r="AAW274" s="4"/>
      <c r="AAX274" s="4"/>
      <c r="AAY274" s="4"/>
      <c r="AAZ274" s="4"/>
      <c r="ABA274" s="4"/>
      <c r="ABB274" s="4"/>
      <c r="ABC274" s="4"/>
      <c r="ABD274" s="4"/>
      <c r="ABE274" s="4"/>
      <c r="ABF274" s="4"/>
      <c r="ABG274" s="4"/>
      <c r="ABH274" s="4"/>
      <c r="ABI274" s="4"/>
      <c r="ABJ274" s="4"/>
      <c r="ABK274" s="4"/>
      <c r="ABL274" s="4"/>
      <c r="ABM274" s="4"/>
      <c r="ABN274" s="4"/>
      <c r="ABO274" s="4"/>
      <c r="ABP274" s="4"/>
      <c r="ABQ274" s="4"/>
      <c r="ABR274" s="4"/>
      <c r="ABS274" s="4"/>
      <c r="ABT274" s="4"/>
      <c r="ABU274" s="4"/>
      <c r="ABV274" s="4"/>
      <c r="ABW274" s="4"/>
      <c r="ABX274" s="4"/>
      <c r="ABY274" s="4"/>
      <c r="ABZ274" s="4"/>
      <c r="ACA274" s="4"/>
      <c r="ACB274" s="4"/>
      <c r="ACC274" s="4"/>
      <c r="ACD274" s="4"/>
      <c r="ACE274" s="4"/>
      <c r="ACF274" s="4"/>
      <c r="ACG274" s="4"/>
      <c r="ACH274" s="4"/>
      <c r="ACI274" s="4"/>
      <c r="ACJ274" s="4"/>
      <c r="ACK274" s="4"/>
      <c r="ACL274" s="4"/>
      <c r="ACM274" s="4"/>
      <c r="ACN274" s="4"/>
      <c r="ACO274" s="4"/>
      <c r="ACP274" s="4"/>
      <c r="ACQ274" s="4"/>
      <c r="ACR274" s="4"/>
      <c r="ACS274" s="4"/>
      <c r="ACT274" s="4"/>
      <c r="ACU274" s="4"/>
      <c r="ACV274" s="4"/>
      <c r="ACW274" s="4"/>
      <c r="ACX274" s="4"/>
      <c r="ACY274" s="4"/>
      <c r="ACZ274" s="4"/>
      <c r="ADA274" s="4"/>
      <c r="ADB274" s="4"/>
      <c r="ADC274" s="4"/>
      <c r="ADD274" s="4"/>
      <c r="ADE274" s="4"/>
      <c r="ADF274" s="4"/>
      <c r="ADG274" s="4"/>
      <c r="ADH274" s="4"/>
      <c r="ADI274" s="4"/>
      <c r="ADJ274" s="4"/>
      <c r="ADK274" s="4"/>
      <c r="ADL274" s="4"/>
      <c r="ADM274" s="4"/>
      <c r="ADN274" s="4"/>
      <c r="ADO274" s="4"/>
      <c r="ADP274" s="4"/>
      <c r="ADQ274" s="4"/>
      <c r="ADR274" s="4"/>
      <c r="ADS274" s="4"/>
      <c r="ADT274" s="4"/>
      <c r="ADU274" s="4"/>
      <c r="ADV274" s="4"/>
      <c r="ADW274" s="4"/>
      <c r="ADX274" s="4"/>
      <c r="ADY274" s="4"/>
      <c r="ADZ274" s="4"/>
      <c r="AEA274" s="4"/>
      <c r="AEB274" s="4"/>
      <c r="AEC274" s="4"/>
      <c r="AED274" s="4"/>
      <c r="AEE274" s="4"/>
      <c r="AEF274" s="4"/>
      <c r="AEG274" s="4"/>
      <c r="AEH274" s="4"/>
      <c r="AEI274" s="4"/>
      <c r="AEJ274" s="4"/>
      <c r="AEK274" s="4"/>
      <c r="AEL274" s="4"/>
      <c r="AEM274" s="4"/>
      <c r="AEN274" s="4"/>
      <c r="AEO274" s="4"/>
      <c r="AEP274" s="4"/>
      <c r="AEQ274" s="4"/>
      <c r="AER274" s="4"/>
      <c r="AES274" s="4"/>
      <c r="AET274" s="4"/>
      <c r="AEU274" s="4"/>
      <c r="AEV274" s="4"/>
      <c r="AEW274" s="4"/>
      <c r="AEX274" s="4"/>
      <c r="AEY274" s="4"/>
      <c r="AEZ274" s="4"/>
      <c r="AFA274" s="4"/>
      <c r="AFB274" s="4"/>
      <c r="AFC274" s="4"/>
      <c r="AFD274" s="4"/>
      <c r="AFE274" s="4"/>
      <c r="AFF274" s="4"/>
      <c r="AFG274" s="4"/>
      <c r="AFH274" s="4"/>
      <c r="AFI274" s="4"/>
      <c r="AFJ274" s="4"/>
      <c r="AFK274" s="4"/>
      <c r="AFL274" s="4"/>
      <c r="AFM274" s="4"/>
      <c r="AFN274" s="4"/>
      <c r="AFO274" s="4"/>
      <c r="AFP274" s="4"/>
      <c r="AFQ274" s="4"/>
      <c r="AFR274" s="4"/>
      <c r="AFS274" s="4"/>
      <c r="AFT274" s="4"/>
      <c r="AFU274" s="4"/>
      <c r="AFV274" s="4"/>
      <c r="AFW274" s="4"/>
      <c r="AFX274" s="4"/>
      <c r="AFY274" s="4"/>
      <c r="AFZ274" s="4"/>
      <c r="AGA274" s="4"/>
      <c r="AGB274" s="4"/>
      <c r="AGC274" s="4"/>
      <c r="AGD274" s="4"/>
      <c r="AGE274" s="4"/>
      <c r="AGF274" s="4"/>
      <c r="AGG274" s="4"/>
      <c r="AGH274" s="4"/>
      <c r="AGI274" s="4"/>
      <c r="AGJ274" s="4"/>
      <c r="AGK274" s="4"/>
      <c r="AGL274" s="4"/>
      <c r="AGM274" s="4"/>
      <c r="AGN274" s="4"/>
      <c r="AGO274" s="4"/>
      <c r="AGP274" s="4"/>
      <c r="AGQ274" s="4"/>
      <c r="AGR274" s="4"/>
      <c r="AGS274" s="4"/>
      <c r="AGT274" s="4"/>
      <c r="AGU274" s="4"/>
      <c r="AGV274" s="4"/>
      <c r="AGW274" s="4"/>
      <c r="AGX274" s="4"/>
      <c r="AGY274" s="4"/>
      <c r="AGZ274" s="4"/>
      <c r="AHA274" s="4"/>
      <c r="AHB274" s="4"/>
      <c r="AHC274" s="4"/>
      <c r="AHD274" s="4"/>
      <c r="AHE274" s="4"/>
      <c r="AHF274" s="4"/>
      <c r="AHG274" s="4"/>
      <c r="AHH274" s="4"/>
      <c r="AHI274" s="4"/>
      <c r="AHJ274" s="4"/>
      <c r="AHK274" s="4"/>
      <c r="AHL274" s="4"/>
      <c r="AHM274" s="4"/>
      <c r="AHN274" s="4"/>
      <c r="AHO274" s="4"/>
      <c r="AHP274" s="4"/>
      <c r="AHQ274" s="4"/>
      <c r="AHR274" s="4"/>
      <c r="AHS274" s="4"/>
      <c r="AHT274" s="4"/>
      <c r="AHU274" s="4"/>
      <c r="AHV274" s="4"/>
      <c r="AHW274" s="4"/>
      <c r="AHX274" s="4"/>
      <c r="AHY274" s="4"/>
      <c r="AHZ274" s="4"/>
      <c r="AIA274" s="4"/>
      <c r="AIB274" s="4"/>
      <c r="AIC274" s="4"/>
      <c r="AID274" s="4"/>
      <c r="AIE274" s="4"/>
      <c r="AIF274" s="4"/>
      <c r="AIG274" s="4"/>
      <c r="AIH274" s="4"/>
      <c r="AII274" s="4"/>
      <c r="AIJ274" s="4"/>
      <c r="AIK274" s="4"/>
      <c r="AIL274" s="4"/>
      <c r="AIM274" s="4"/>
      <c r="AIN274" s="4"/>
      <c r="AIO274" s="4"/>
      <c r="AIP274" s="4"/>
      <c r="AIQ274" s="4"/>
      <c r="AIR274" s="4"/>
      <c r="AIS274" s="4"/>
      <c r="AIT274" s="4"/>
      <c r="AIU274" s="4"/>
      <c r="AIV274" s="4"/>
      <c r="AIW274" s="4"/>
      <c r="AIX274" s="4"/>
      <c r="AIY274" s="4"/>
      <c r="AIZ274" s="4"/>
      <c r="AJA274" s="4"/>
      <c r="AJB274" s="4"/>
      <c r="AJC274" s="4"/>
      <c r="AJD274" s="4"/>
      <c r="AJE274" s="4"/>
      <c r="AJF274" s="4"/>
      <c r="AJG274" s="4"/>
      <c r="AJH274" s="4"/>
      <c r="AJI274" s="4"/>
      <c r="AJJ274" s="4"/>
      <c r="AJK274" s="4"/>
      <c r="AJL274" s="4"/>
      <c r="AJM274" s="4"/>
      <c r="AJN274" s="4"/>
      <c r="AJO274" s="4"/>
      <c r="AJP274" s="4"/>
      <c r="AJQ274" s="4"/>
      <c r="AJR274" s="4"/>
      <c r="AJS274" s="4"/>
      <c r="AJT274" s="4"/>
      <c r="AJU274" s="4"/>
      <c r="AJV274" s="4"/>
      <c r="AJW274" s="4"/>
      <c r="AJX274" s="4"/>
      <c r="AJY274" s="4"/>
      <c r="AJZ274" s="4"/>
      <c r="AKA274" s="4"/>
      <c r="AKB274" s="4"/>
      <c r="AKC274" s="4"/>
      <c r="AKD274" s="4"/>
      <c r="AKE274" s="4"/>
      <c r="AKF274" s="4"/>
      <c r="AKG274" s="4"/>
      <c r="AKH274" s="4"/>
      <c r="AKI274" s="4"/>
      <c r="AKJ274" s="4"/>
      <c r="AKK274" s="4"/>
      <c r="AKL274" s="4"/>
      <c r="AKM274" s="4"/>
      <c r="AKN274" s="4"/>
      <c r="AKO274" s="4"/>
      <c r="AKP274" s="4"/>
      <c r="AKQ274" s="4"/>
      <c r="AKR274" s="4"/>
      <c r="AKS274" s="4"/>
      <c r="AKT274" s="4"/>
      <c r="AKU274" s="4"/>
      <c r="AKV274" s="4"/>
      <c r="AKW274" s="4"/>
      <c r="AKX274" s="4"/>
      <c r="AKY274" s="4"/>
      <c r="AKZ274" s="4"/>
      <c r="ALA274" s="4"/>
      <c r="ALB274" s="4"/>
      <c r="ALC274" s="4"/>
      <c r="ALD274" s="4"/>
      <c r="ALE274" s="4"/>
      <c r="ALF274" s="4"/>
      <c r="ALG274" s="4"/>
      <c r="ALH274" s="4"/>
      <c r="ALI274" s="4"/>
      <c r="ALJ274" s="4"/>
      <c r="ALK274" s="4"/>
      <c r="ALL274" s="4"/>
      <c r="ALM274" s="4"/>
      <c r="ALN274" s="4"/>
      <c r="ALO274" s="4"/>
      <c r="ALP274" s="4"/>
      <c r="ALQ274" s="4"/>
      <c r="ALR274" s="4"/>
      <c r="ALS274" s="4"/>
      <c r="ALT274" s="4"/>
      <c r="ALU274" s="4"/>
      <c r="ALV274" s="4"/>
      <c r="ALW274" s="4"/>
      <c r="ALX274" s="4"/>
      <c r="ALY274" s="4"/>
      <c r="ALZ274" s="4"/>
      <c r="AMA274" s="4"/>
      <c r="AMB274" s="4"/>
      <c r="AMC274" s="4"/>
      <c r="AMD274" s="4"/>
      <c r="AME274" s="4"/>
      <c r="AMF274" s="4"/>
      <c r="AMG274" s="4"/>
      <c r="AMH274" s="4"/>
      <c r="AMI274" s="4"/>
      <c r="AMJ274" s="4"/>
    </row>
    <row r="275" spans="1:1024" ht="17" customHeight="1">
      <c r="A275" s="21" t="s">
        <v>1215</v>
      </c>
      <c r="B275" s="3">
        <f t="shared" si="9"/>
        <v>42.4</v>
      </c>
      <c r="C275" s="3">
        <f t="shared" si="10"/>
        <v>0</v>
      </c>
      <c r="D275" s="3">
        <v>0</v>
      </c>
      <c r="E275" s="3">
        <f>SUM(42.4)</f>
        <v>42.4</v>
      </c>
    </row>
    <row r="276" spans="1:1024" ht="17" customHeight="1">
      <c r="A276" s="21" t="s">
        <v>1216</v>
      </c>
      <c r="B276" s="3">
        <f t="shared" si="9"/>
        <v>42.4</v>
      </c>
      <c r="C276" s="3">
        <f t="shared" si="10"/>
        <v>0</v>
      </c>
      <c r="D276" s="3">
        <v>0</v>
      </c>
      <c r="E276" s="3">
        <f>SUM(42.4)</f>
        <v>42.4</v>
      </c>
    </row>
    <row r="277" spans="1:1024" ht="17" customHeight="1">
      <c r="A277" s="21" t="s">
        <v>1218</v>
      </c>
      <c r="B277" s="3">
        <f t="shared" si="9"/>
        <v>42</v>
      </c>
      <c r="C277" s="3">
        <f t="shared" si="10"/>
        <v>0</v>
      </c>
      <c r="D277" s="3">
        <v>0</v>
      </c>
      <c r="E277" s="3">
        <v>0</v>
      </c>
      <c r="G277" s="4"/>
      <c r="I277" s="4">
        <v>42</v>
      </c>
    </row>
    <row r="278" spans="1:1024" ht="17" customHeight="1">
      <c r="A278" s="21" t="s">
        <v>1219</v>
      </c>
      <c r="B278" s="3">
        <f t="shared" si="9"/>
        <v>42</v>
      </c>
      <c r="C278" s="3">
        <f t="shared" si="10"/>
        <v>0</v>
      </c>
      <c r="D278" s="3">
        <v>0</v>
      </c>
      <c r="E278" s="3">
        <v>0</v>
      </c>
      <c r="G278" s="4"/>
      <c r="J278" s="4">
        <v>42</v>
      </c>
    </row>
    <row r="279" spans="1:1024" ht="17" customHeight="1">
      <c r="A279" s="21" t="s">
        <v>1220</v>
      </c>
      <c r="B279" s="3">
        <f t="shared" si="9"/>
        <v>42</v>
      </c>
      <c r="C279" s="3">
        <f t="shared" si="10"/>
        <v>0</v>
      </c>
      <c r="D279" s="3">
        <v>0</v>
      </c>
      <c r="E279" s="3">
        <v>0</v>
      </c>
      <c r="G279" s="4"/>
      <c r="J279" s="4">
        <v>42</v>
      </c>
    </row>
    <row r="280" spans="1:1024" ht="17" customHeight="1">
      <c r="A280" s="21" t="s">
        <v>1221</v>
      </c>
      <c r="B280" s="3">
        <f t="shared" si="9"/>
        <v>42</v>
      </c>
      <c r="C280" s="3">
        <f t="shared" si="10"/>
        <v>0</v>
      </c>
      <c r="D280" s="3">
        <v>0</v>
      </c>
      <c r="E280" s="3">
        <v>0</v>
      </c>
      <c r="G280" s="4"/>
      <c r="J280" s="4">
        <v>42</v>
      </c>
    </row>
    <row r="281" spans="1:1024" ht="17" customHeight="1">
      <c r="A281" s="21" t="s">
        <v>1222</v>
      </c>
      <c r="B281" s="3">
        <f t="shared" si="9"/>
        <v>42</v>
      </c>
      <c r="C281" s="3">
        <f t="shared" si="10"/>
        <v>0</v>
      </c>
      <c r="D281" s="3">
        <v>0</v>
      </c>
      <c r="E281" s="3">
        <v>0</v>
      </c>
      <c r="G281" s="4"/>
      <c r="J281" s="4">
        <v>42</v>
      </c>
    </row>
    <row r="282" spans="1:1024" ht="17" customHeight="1">
      <c r="A282" s="22" t="s">
        <v>1223</v>
      </c>
      <c r="B282" s="3">
        <f t="shared" si="9"/>
        <v>42</v>
      </c>
      <c r="C282" s="3">
        <f t="shared" si="10"/>
        <v>0</v>
      </c>
      <c r="D282" s="3">
        <v>0</v>
      </c>
      <c r="E282" s="3">
        <v>0</v>
      </c>
      <c r="F282" s="4">
        <f>SUM(42)</f>
        <v>42</v>
      </c>
      <c r="G282" s="4"/>
    </row>
    <row r="283" spans="1:1024" ht="17" customHeight="1">
      <c r="A283" s="22" t="s">
        <v>1224</v>
      </c>
      <c r="B283" s="3">
        <f t="shared" si="9"/>
        <v>42</v>
      </c>
      <c r="C283" s="3">
        <f t="shared" si="10"/>
        <v>0</v>
      </c>
      <c r="D283" s="3">
        <v>0</v>
      </c>
      <c r="E283" s="3">
        <v>0</v>
      </c>
      <c r="F283" s="4">
        <f>SUM(42)</f>
        <v>42</v>
      </c>
      <c r="G283" s="4"/>
      <c r="IZ283" s="4"/>
      <c r="JA283" s="4"/>
      <c r="JB283" s="4"/>
      <c r="JC283" s="4"/>
      <c r="JD283" s="4"/>
      <c r="JE283" s="4"/>
      <c r="JF283" s="4"/>
      <c r="JG283" s="4"/>
      <c r="JH283" s="4"/>
      <c r="JI283" s="4"/>
      <c r="JJ283" s="4"/>
      <c r="JK283" s="4"/>
      <c r="JL283" s="4"/>
      <c r="JM283" s="4"/>
      <c r="JN283" s="4"/>
      <c r="JO283" s="4"/>
      <c r="JP283" s="4"/>
      <c r="JQ283" s="4"/>
      <c r="JR283" s="4"/>
      <c r="JS283" s="4"/>
      <c r="JT283" s="4"/>
      <c r="JU283" s="4"/>
      <c r="JV283" s="4"/>
      <c r="JW283" s="4"/>
      <c r="JX283" s="4"/>
      <c r="JY283" s="4"/>
      <c r="JZ283" s="4"/>
      <c r="KA283" s="4"/>
      <c r="KB283" s="4"/>
      <c r="KC283" s="4"/>
      <c r="KD283" s="4"/>
      <c r="KE283" s="4"/>
      <c r="KF283" s="4"/>
      <c r="KG283" s="4"/>
      <c r="KH283" s="4"/>
      <c r="KI283" s="4"/>
      <c r="KJ283" s="4"/>
      <c r="KK283" s="4"/>
      <c r="KL283" s="4"/>
      <c r="KM283" s="4"/>
      <c r="KN283" s="4"/>
      <c r="KO283" s="4"/>
      <c r="KP283" s="4"/>
      <c r="KQ283" s="4"/>
      <c r="KR283" s="4"/>
      <c r="KS283" s="4"/>
      <c r="KT283" s="4"/>
      <c r="KU283" s="4"/>
      <c r="KV283" s="4"/>
      <c r="KW283" s="4"/>
      <c r="KX283" s="4"/>
      <c r="KY283" s="4"/>
      <c r="KZ283" s="4"/>
      <c r="LA283" s="4"/>
      <c r="LB283" s="4"/>
      <c r="LC283" s="4"/>
      <c r="LD283" s="4"/>
      <c r="LE283" s="4"/>
      <c r="LF283" s="4"/>
      <c r="LG283" s="4"/>
      <c r="LH283" s="4"/>
      <c r="LI283" s="4"/>
      <c r="LJ283" s="4"/>
      <c r="LK283" s="4"/>
      <c r="LL283" s="4"/>
      <c r="LM283" s="4"/>
      <c r="LN283" s="4"/>
      <c r="LO283" s="4"/>
      <c r="LP283" s="4"/>
      <c r="LQ283" s="4"/>
      <c r="LR283" s="4"/>
      <c r="LS283" s="4"/>
      <c r="LT283" s="4"/>
      <c r="LU283" s="4"/>
      <c r="LV283" s="4"/>
      <c r="LW283" s="4"/>
      <c r="LX283" s="4"/>
      <c r="LY283" s="4"/>
      <c r="LZ283" s="4"/>
      <c r="MA283" s="4"/>
      <c r="MB283" s="4"/>
      <c r="MC283" s="4"/>
      <c r="MD283" s="4"/>
      <c r="ME283" s="4"/>
      <c r="MF283" s="4"/>
      <c r="MG283" s="4"/>
      <c r="MH283" s="4"/>
      <c r="MI283" s="4"/>
      <c r="MJ283" s="4"/>
      <c r="MK283" s="4"/>
      <c r="ML283" s="4"/>
      <c r="MM283" s="4"/>
      <c r="MN283" s="4"/>
      <c r="MO283" s="4"/>
      <c r="MP283" s="4"/>
      <c r="MQ283" s="4"/>
      <c r="MR283" s="4"/>
      <c r="MS283" s="4"/>
      <c r="MT283" s="4"/>
      <c r="MU283" s="4"/>
      <c r="MV283" s="4"/>
      <c r="MW283" s="4"/>
      <c r="MX283" s="4"/>
      <c r="MY283" s="4"/>
      <c r="MZ283" s="4"/>
      <c r="NA283" s="4"/>
      <c r="NB283" s="4"/>
      <c r="NC283" s="4"/>
      <c r="ND283" s="4"/>
      <c r="NE283" s="4"/>
      <c r="NF283" s="4"/>
      <c r="NG283" s="4"/>
      <c r="NH283" s="4"/>
      <c r="NI283" s="4"/>
      <c r="NJ283" s="4"/>
      <c r="NK283" s="4"/>
      <c r="NL283" s="4"/>
      <c r="NM283" s="4"/>
      <c r="NN283" s="4"/>
      <c r="NO283" s="4"/>
      <c r="NP283" s="4"/>
      <c r="NQ283" s="4"/>
      <c r="NR283" s="4"/>
      <c r="NS283" s="4"/>
      <c r="NT283" s="4"/>
      <c r="NU283" s="4"/>
      <c r="NV283" s="4"/>
      <c r="NW283" s="4"/>
      <c r="NX283" s="4"/>
      <c r="NY283" s="4"/>
      <c r="NZ283" s="4"/>
      <c r="OA283" s="4"/>
      <c r="OB283" s="4"/>
      <c r="OC283" s="4"/>
      <c r="OD283" s="4"/>
      <c r="OE283" s="4"/>
      <c r="OF283" s="4"/>
      <c r="OG283" s="4"/>
      <c r="OH283" s="4"/>
      <c r="OI283" s="4"/>
      <c r="OJ283" s="4"/>
      <c r="OK283" s="4"/>
      <c r="OL283" s="4"/>
      <c r="OM283" s="4"/>
      <c r="ON283" s="4"/>
      <c r="OO283" s="4"/>
      <c r="OP283" s="4"/>
      <c r="OQ283" s="4"/>
      <c r="OR283" s="4"/>
      <c r="OS283" s="4"/>
      <c r="OT283" s="4"/>
      <c r="OU283" s="4"/>
      <c r="OV283" s="4"/>
      <c r="OW283" s="4"/>
      <c r="OX283" s="4"/>
      <c r="OY283" s="4"/>
      <c r="OZ283" s="4"/>
      <c r="PA283" s="4"/>
      <c r="PB283" s="4"/>
      <c r="PC283" s="4"/>
      <c r="PD283" s="4"/>
      <c r="PE283" s="4"/>
      <c r="PF283" s="4"/>
      <c r="PG283" s="4"/>
      <c r="PH283" s="4"/>
      <c r="PI283" s="4"/>
      <c r="PJ283" s="4"/>
      <c r="PK283" s="4"/>
      <c r="PL283" s="4"/>
      <c r="PM283" s="4"/>
      <c r="PN283" s="4"/>
      <c r="PO283" s="4"/>
      <c r="PP283" s="4"/>
      <c r="PQ283" s="4"/>
      <c r="PR283" s="4"/>
      <c r="PS283" s="4"/>
      <c r="PT283" s="4"/>
      <c r="PU283" s="4"/>
      <c r="PV283" s="4"/>
      <c r="PW283" s="4"/>
      <c r="PX283" s="4"/>
      <c r="PY283" s="4"/>
      <c r="PZ283" s="4"/>
      <c r="QA283" s="4"/>
      <c r="QB283" s="4"/>
      <c r="QC283" s="4"/>
      <c r="QD283" s="4"/>
      <c r="QE283" s="4"/>
      <c r="QF283" s="4"/>
      <c r="QG283" s="4"/>
      <c r="QH283" s="4"/>
      <c r="QI283" s="4"/>
      <c r="QJ283" s="4"/>
      <c r="QK283" s="4"/>
      <c r="QL283" s="4"/>
      <c r="QM283" s="4"/>
      <c r="QN283" s="4"/>
      <c r="QO283" s="4"/>
      <c r="QP283" s="4"/>
      <c r="QQ283" s="4"/>
      <c r="QR283" s="4"/>
      <c r="QS283" s="4"/>
      <c r="QT283" s="4"/>
      <c r="QU283" s="4"/>
      <c r="QV283" s="4"/>
      <c r="QW283" s="4"/>
      <c r="QX283" s="4"/>
      <c r="QY283" s="4"/>
      <c r="QZ283" s="4"/>
      <c r="RA283" s="4"/>
      <c r="RB283" s="4"/>
      <c r="RC283" s="4"/>
      <c r="RD283" s="4"/>
      <c r="RE283" s="4"/>
      <c r="RF283" s="4"/>
      <c r="RG283" s="4"/>
      <c r="RH283" s="4"/>
      <c r="RI283" s="4"/>
      <c r="RJ283" s="4"/>
      <c r="RK283" s="4"/>
      <c r="RL283" s="4"/>
      <c r="RM283" s="4"/>
      <c r="RN283" s="4"/>
      <c r="RO283" s="4"/>
      <c r="RP283" s="4"/>
      <c r="RQ283" s="4"/>
      <c r="RR283" s="4"/>
      <c r="RS283" s="4"/>
      <c r="RT283" s="4"/>
      <c r="RU283" s="4"/>
      <c r="RV283" s="4"/>
      <c r="RW283" s="4"/>
      <c r="RX283" s="4"/>
      <c r="RY283" s="4"/>
      <c r="RZ283" s="4"/>
      <c r="SA283" s="4"/>
      <c r="SB283" s="4"/>
      <c r="SC283" s="4"/>
      <c r="SD283" s="4"/>
      <c r="SE283" s="4"/>
      <c r="SF283" s="4"/>
      <c r="SG283" s="4"/>
      <c r="SH283" s="4"/>
      <c r="SI283" s="4"/>
      <c r="SJ283" s="4"/>
      <c r="SK283" s="4"/>
      <c r="SL283" s="4"/>
      <c r="SM283" s="4"/>
      <c r="SN283" s="4"/>
      <c r="SO283" s="4"/>
      <c r="SP283" s="4"/>
      <c r="SQ283" s="4"/>
      <c r="SR283" s="4"/>
      <c r="SS283" s="4"/>
      <c r="ST283" s="4"/>
      <c r="SU283" s="4"/>
      <c r="SV283" s="4"/>
      <c r="SW283" s="4"/>
      <c r="SX283" s="4"/>
      <c r="SY283" s="4"/>
      <c r="SZ283" s="4"/>
      <c r="TA283" s="4"/>
      <c r="TB283" s="4"/>
      <c r="TC283" s="4"/>
      <c r="TD283" s="4"/>
      <c r="TE283" s="4"/>
      <c r="TF283" s="4"/>
      <c r="TG283" s="4"/>
      <c r="TH283" s="4"/>
      <c r="TI283" s="4"/>
      <c r="TJ283" s="4"/>
      <c r="TK283" s="4"/>
      <c r="TL283" s="4"/>
      <c r="TM283" s="4"/>
      <c r="TN283" s="4"/>
      <c r="TO283" s="4"/>
      <c r="TP283" s="4"/>
      <c r="TQ283" s="4"/>
      <c r="TR283" s="4"/>
      <c r="TS283" s="4"/>
      <c r="TT283" s="4"/>
      <c r="TU283" s="4"/>
      <c r="TV283" s="4"/>
      <c r="TW283" s="4"/>
      <c r="TX283" s="4"/>
      <c r="TY283" s="4"/>
      <c r="TZ283" s="4"/>
      <c r="UA283" s="4"/>
      <c r="UB283" s="4"/>
      <c r="UC283" s="4"/>
      <c r="UD283" s="4"/>
      <c r="UE283" s="4"/>
      <c r="UF283" s="4"/>
      <c r="UG283" s="4"/>
      <c r="UH283" s="4"/>
      <c r="UI283" s="4"/>
      <c r="UJ283" s="4"/>
      <c r="UK283" s="4"/>
      <c r="UL283" s="4"/>
      <c r="UM283" s="4"/>
      <c r="UN283" s="4"/>
      <c r="UO283" s="4"/>
      <c r="UP283" s="4"/>
      <c r="UQ283" s="4"/>
      <c r="UR283" s="4"/>
      <c r="US283" s="4"/>
      <c r="UT283" s="4"/>
      <c r="UU283" s="4"/>
      <c r="UV283" s="4"/>
      <c r="UW283" s="4"/>
      <c r="UX283" s="4"/>
      <c r="UY283" s="4"/>
      <c r="UZ283" s="4"/>
      <c r="VA283" s="4"/>
      <c r="VB283" s="4"/>
      <c r="VC283" s="4"/>
      <c r="VD283" s="4"/>
      <c r="VE283" s="4"/>
      <c r="VF283" s="4"/>
      <c r="VG283" s="4"/>
      <c r="VH283" s="4"/>
      <c r="VI283" s="4"/>
      <c r="VJ283" s="4"/>
      <c r="VK283" s="4"/>
      <c r="VL283" s="4"/>
      <c r="VM283" s="4"/>
      <c r="VN283" s="4"/>
      <c r="VO283" s="4"/>
      <c r="VP283" s="4"/>
      <c r="VQ283" s="4"/>
      <c r="VR283" s="4"/>
      <c r="VS283" s="4"/>
      <c r="VT283" s="4"/>
      <c r="VU283" s="4"/>
      <c r="VV283" s="4"/>
      <c r="VW283" s="4"/>
      <c r="VX283" s="4"/>
      <c r="VY283" s="4"/>
      <c r="VZ283" s="4"/>
      <c r="WA283" s="4"/>
      <c r="WB283" s="4"/>
      <c r="WC283" s="4"/>
      <c r="WD283" s="4"/>
      <c r="WE283" s="4"/>
      <c r="WF283" s="4"/>
      <c r="WG283" s="4"/>
      <c r="WH283" s="4"/>
      <c r="WI283" s="4"/>
      <c r="WJ283" s="4"/>
      <c r="WK283" s="4"/>
      <c r="WL283" s="4"/>
      <c r="WM283" s="4"/>
      <c r="WN283" s="4"/>
      <c r="WO283" s="4"/>
      <c r="WP283" s="4"/>
      <c r="WQ283" s="4"/>
      <c r="WR283" s="4"/>
      <c r="WS283" s="4"/>
      <c r="WT283" s="4"/>
      <c r="WU283" s="4"/>
      <c r="WV283" s="4"/>
      <c r="WW283" s="4"/>
      <c r="WX283" s="4"/>
      <c r="WY283" s="4"/>
      <c r="WZ283" s="4"/>
      <c r="XA283" s="4"/>
      <c r="XB283" s="4"/>
      <c r="XC283" s="4"/>
      <c r="XD283" s="4"/>
      <c r="XE283" s="4"/>
      <c r="XF283" s="4"/>
      <c r="XG283" s="4"/>
      <c r="XH283" s="4"/>
      <c r="XI283" s="4"/>
      <c r="XJ283" s="4"/>
      <c r="XK283" s="4"/>
      <c r="XL283" s="4"/>
      <c r="XM283" s="4"/>
      <c r="XN283" s="4"/>
      <c r="XO283" s="4"/>
      <c r="XP283" s="4"/>
      <c r="XQ283" s="4"/>
      <c r="XR283" s="4"/>
      <c r="XS283" s="4"/>
      <c r="XT283" s="4"/>
      <c r="XU283" s="4"/>
      <c r="XV283" s="4"/>
      <c r="XW283" s="4"/>
      <c r="XX283" s="4"/>
      <c r="XY283" s="4"/>
      <c r="XZ283" s="4"/>
      <c r="YA283" s="4"/>
      <c r="YB283" s="4"/>
      <c r="YC283" s="4"/>
      <c r="YD283" s="4"/>
      <c r="YE283" s="4"/>
      <c r="YF283" s="4"/>
      <c r="YG283" s="4"/>
      <c r="YH283" s="4"/>
      <c r="YI283" s="4"/>
      <c r="YJ283" s="4"/>
      <c r="YK283" s="4"/>
      <c r="YL283" s="4"/>
      <c r="YM283" s="4"/>
      <c r="YN283" s="4"/>
      <c r="YO283" s="4"/>
      <c r="YP283" s="4"/>
      <c r="YQ283" s="4"/>
      <c r="YR283" s="4"/>
      <c r="YS283" s="4"/>
      <c r="YT283" s="4"/>
      <c r="YU283" s="4"/>
      <c r="YV283" s="4"/>
      <c r="YW283" s="4"/>
      <c r="YX283" s="4"/>
      <c r="YY283" s="4"/>
      <c r="YZ283" s="4"/>
      <c r="ZA283" s="4"/>
      <c r="ZB283" s="4"/>
      <c r="ZC283" s="4"/>
      <c r="ZD283" s="4"/>
      <c r="ZE283" s="4"/>
      <c r="ZF283" s="4"/>
      <c r="ZG283" s="4"/>
      <c r="ZH283" s="4"/>
      <c r="ZI283" s="4"/>
      <c r="ZJ283" s="4"/>
      <c r="ZK283" s="4"/>
      <c r="ZL283" s="4"/>
      <c r="ZM283" s="4"/>
      <c r="ZN283" s="4"/>
      <c r="ZO283" s="4"/>
      <c r="ZP283" s="4"/>
      <c r="ZQ283" s="4"/>
      <c r="ZR283" s="4"/>
      <c r="ZS283" s="4"/>
      <c r="ZT283" s="4"/>
      <c r="ZU283" s="4"/>
      <c r="ZV283" s="4"/>
      <c r="ZW283" s="4"/>
      <c r="ZX283" s="4"/>
      <c r="ZY283" s="4"/>
      <c r="ZZ283" s="4"/>
      <c r="AAA283" s="4"/>
      <c r="AAB283" s="4"/>
      <c r="AAC283" s="4"/>
      <c r="AAD283" s="4"/>
      <c r="AAE283" s="4"/>
      <c r="AAF283" s="4"/>
      <c r="AAG283" s="4"/>
      <c r="AAH283" s="4"/>
      <c r="AAI283" s="4"/>
      <c r="AAJ283" s="4"/>
      <c r="AAK283" s="4"/>
      <c r="AAL283" s="4"/>
      <c r="AAM283" s="4"/>
      <c r="AAN283" s="4"/>
      <c r="AAO283" s="4"/>
      <c r="AAP283" s="4"/>
      <c r="AAQ283" s="4"/>
      <c r="AAR283" s="4"/>
      <c r="AAS283" s="4"/>
      <c r="AAT283" s="4"/>
      <c r="AAU283" s="4"/>
      <c r="AAV283" s="4"/>
      <c r="AAW283" s="4"/>
      <c r="AAX283" s="4"/>
      <c r="AAY283" s="4"/>
      <c r="AAZ283" s="4"/>
      <c r="ABA283" s="4"/>
      <c r="ABB283" s="4"/>
      <c r="ABC283" s="4"/>
      <c r="ABD283" s="4"/>
      <c r="ABE283" s="4"/>
      <c r="ABF283" s="4"/>
      <c r="ABG283" s="4"/>
      <c r="ABH283" s="4"/>
      <c r="ABI283" s="4"/>
      <c r="ABJ283" s="4"/>
      <c r="ABK283" s="4"/>
      <c r="ABL283" s="4"/>
      <c r="ABM283" s="4"/>
      <c r="ABN283" s="4"/>
      <c r="ABO283" s="4"/>
      <c r="ABP283" s="4"/>
      <c r="ABQ283" s="4"/>
      <c r="ABR283" s="4"/>
      <c r="ABS283" s="4"/>
      <c r="ABT283" s="4"/>
      <c r="ABU283" s="4"/>
      <c r="ABV283" s="4"/>
      <c r="ABW283" s="4"/>
      <c r="ABX283" s="4"/>
      <c r="ABY283" s="4"/>
      <c r="ABZ283" s="4"/>
      <c r="ACA283" s="4"/>
      <c r="ACB283" s="4"/>
      <c r="ACC283" s="4"/>
      <c r="ACD283" s="4"/>
      <c r="ACE283" s="4"/>
      <c r="ACF283" s="4"/>
      <c r="ACG283" s="4"/>
      <c r="ACH283" s="4"/>
      <c r="ACI283" s="4"/>
      <c r="ACJ283" s="4"/>
      <c r="ACK283" s="4"/>
      <c r="ACL283" s="4"/>
      <c r="ACM283" s="4"/>
      <c r="ACN283" s="4"/>
      <c r="ACO283" s="4"/>
      <c r="ACP283" s="4"/>
      <c r="ACQ283" s="4"/>
      <c r="ACR283" s="4"/>
      <c r="ACS283" s="4"/>
      <c r="ACT283" s="4"/>
      <c r="ACU283" s="4"/>
      <c r="ACV283" s="4"/>
      <c r="ACW283" s="4"/>
      <c r="ACX283" s="4"/>
      <c r="ACY283" s="4"/>
      <c r="ACZ283" s="4"/>
      <c r="ADA283" s="4"/>
      <c r="ADB283" s="4"/>
      <c r="ADC283" s="4"/>
      <c r="ADD283" s="4"/>
      <c r="ADE283" s="4"/>
      <c r="ADF283" s="4"/>
      <c r="ADG283" s="4"/>
      <c r="ADH283" s="4"/>
      <c r="ADI283" s="4"/>
      <c r="ADJ283" s="4"/>
      <c r="ADK283" s="4"/>
      <c r="ADL283" s="4"/>
      <c r="ADM283" s="4"/>
      <c r="ADN283" s="4"/>
      <c r="ADO283" s="4"/>
      <c r="ADP283" s="4"/>
      <c r="ADQ283" s="4"/>
      <c r="ADR283" s="4"/>
      <c r="ADS283" s="4"/>
      <c r="ADT283" s="4"/>
      <c r="ADU283" s="4"/>
      <c r="ADV283" s="4"/>
      <c r="ADW283" s="4"/>
      <c r="ADX283" s="4"/>
      <c r="ADY283" s="4"/>
      <c r="ADZ283" s="4"/>
      <c r="AEA283" s="4"/>
      <c r="AEB283" s="4"/>
      <c r="AEC283" s="4"/>
      <c r="AED283" s="4"/>
      <c r="AEE283" s="4"/>
      <c r="AEF283" s="4"/>
      <c r="AEG283" s="4"/>
      <c r="AEH283" s="4"/>
      <c r="AEI283" s="4"/>
      <c r="AEJ283" s="4"/>
      <c r="AEK283" s="4"/>
      <c r="AEL283" s="4"/>
      <c r="AEM283" s="4"/>
      <c r="AEN283" s="4"/>
      <c r="AEO283" s="4"/>
      <c r="AEP283" s="4"/>
      <c r="AEQ283" s="4"/>
      <c r="AER283" s="4"/>
      <c r="AES283" s="4"/>
      <c r="AET283" s="4"/>
      <c r="AEU283" s="4"/>
      <c r="AEV283" s="4"/>
      <c r="AEW283" s="4"/>
      <c r="AEX283" s="4"/>
      <c r="AEY283" s="4"/>
      <c r="AEZ283" s="4"/>
      <c r="AFA283" s="4"/>
      <c r="AFB283" s="4"/>
      <c r="AFC283" s="4"/>
      <c r="AFD283" s="4"/>
      <c r="AFE283" s="4"/>
      <c r="AFF283" s="4"/>
      <c r="AFG283" s="4"/>
      <c r="AFH283" s="4"/>
      <c r="AFI283" s="4"/>
      <c r="AFJ283" s="4"/>
      <c r="AFK283" s="4"/>
      <c r="AFL283" s="4"/>
      <c r="AFM283" s="4"/>
      <c r="AFN283" s="4"/>
      <c r="AFO283" s="4"/>
      <c r="AFP283" s="4"/>
      <c r="AFQ283" s="4"/>
      <c r="AFR283" s="4"/>
      <c r="AFS283" s="4"/>
      <c r="AFT283" s="4"/>
      <c r="AFU283" s="4"/>
      <c r="AFV283" s="4"/>
      <c r="AFW283" s="4"/>
      <c r="AFX283" s="4"/>
      <c r="AFY283" s="4"/>
      <c r="AFZ283" s="4"/>
      <c r="AGA283" s="4"/>
      <c r="AGB283" s="4"/>
      <c r="AGC283" s="4"/>
      <c r="AGD283" s="4"/>
      <c r="AGE283" s="4"/>
      <c r="AGF283" s="4"/>
      <c r="AGG283" s="4"/>
      <c r="AGH283" s="4"/>
      <c r="AGI283" s="4"/>
      <c r="AGJ283" s="4"/>
      <c r="AGK283" s="4"/>
      <c r="AGL283" s="4"/>
      <c r="AGM283" s="4"/>
      <c r="AGN283" s="4"/>
      <c r="AGO283" s="4"/>
      <c r="AGP283" s="4"/>
      <c r="AGQ283" s="4"/>
      <c r="AGR283" s="4"/>
      <c r="AGS283" s="4"/>
      <c r="AGT283" s="4"/>
      <c r="AGU283" s="4"/>
      <c r="AGV283" s="4"/>
      <c r="AGW283" s="4"/>
      <c r="AGX283" s="4"/>
      <c r="AGY283" s="4"/>
      <c r="AGZ283" s="4"/>
      <c r="AHA283" s="4"/>
      <c r="AHB283" s="4"/>
      <c r="AHC283" s="4"/>
      <c r="AHD283" s="4"/>
      <c r="AHE283" s="4"/>
      <c r="AHF283" s="4"/>
      <c r="AHG283" s="4"/>
      <c r="AHH283" s="4"/>
      <c r="AHI283" s="4"/>
      <c r="AHJ283" s="4"/>
      <c r="AHK283" s="4"/>
      <c r="AHL283" s="4"/>
      <c r="AHM283" s="4"/>
      <c r="AHN283" s="4"/>
      <c r="AHO283" s="4"/>
      <c r="AHP283" s="4"/>
      <c r="AHQ283" s="4"/>
      <c r="AHR283" s="4"/>
      <c r="AHS283" s="4"/>
      <c r="AHT283" s="4"/>
      <c r="AHU283" s="4"/>
      <c r="AHV283" s="4"/>
      <c r="AHW283" s="4"/>
      <c r="AHX283" s="4"/>
      <c r="AHY283" s="4"/>
      <c r="AHZ283" s="4"/>
      <c r="AIA283" s="4"/>
      <c r="AIB283" s="4"/>
      <c r="AIC283" s="4"/>
      <c r="AID283" s="4"/>
      <c r="AIE283" s="4"/>
      <c r="AIF283" s="4"/>
      <c r="AIG283" s="4"/>
      <c r="AIH283" s="4"/>
      <c r="AII283" s="4"/>
      <c r="AIJ283" s="4"/>
      <c r="AIK283" s="4"/>
      <c r="AIL283" s="4"/>
      <c r="AIM283" s="4"/>
      <c r="AIN283" s="4"/>
      <c r="AIO283" s="4"/>
      <c r="AIP283" s="4"/>
      <c r="AIQ283" s="4"/>
      <c r="AIR283" s="4"/>
      <c r="AIS283" s="4"/>
      <c r="AIT283" s="4"/>
      <c r="AIU283" s="4"/>
      <c r="AIV283" s="4"/>
      <c r="AIW283" s="4"/>
      <c r="AIX283" s="4"/>
      <c r="AIY283" s="4"/>
      <c r="AIZ283" s="4"/>
      <c r="AJA283" s="4"/>
      <c r="AJB283" s="4"/>
      <c r="AJC283" s="4"/>
      <c r="AJD283" s="4"/>
      <c r="AJE283" s="4"/>
      <c r="AJF283" s="4"/>
      <c r="AJG283" s="4"/>
      <c r="AJH283" s="4"/>
      <c r="AJI283" s="4"/>
      <c r="AJJ283" s="4"/>
      <c r="AJK283" s="4"/>
      <c r="AJL283" s="4"/>
      <c r="AJM283" s="4"/>
      <c r="AJN283" s="4"/>
      <c r="AJO283" s="4"/>
      <c r="AJP283" s="4"/>
      <c r="AJQ283" s="4"/>
      <c r="AJR283" s="4"/>
      <c r="AJS283" s="4"/>
      <c r="AJT283" s="4"/>
      <c r="AJU283" s="4"/>
      <c r="AJV283" s="4"/>
      <c r="AJW283" s="4"/>
      <c r="AJX283" s="4"/>
      <c r="AJY283" s="4"/>
      <c r="AJZ283" s="4"/>
      <c r="AKA283" s="4"/>
      <c r="AKB283" s="4"/>
      <c r="AKC283" s="4"/>
      <c r="AKD283" s="4"/>
      <c r="AKE283" s="4"/>
      <c r="AKF283" s="4"/>
      <c r="AKG283" s="4"/>
      <c r="AKH283" s="4"/>
      <c r="AKI283" s="4"/>
      <c r="AKJ283" s="4"/>
      <c r="AKK283" s="4"/>
      <c r="AKL283" s="4"/>
      <c r="AKM283" s="4"/>
      <c r="AKN283" s="4"/>
      <c r="AKO283" s="4"/>
      <c r="AKP283" s="4"/>
      <c r="AKQ283" s="4"/>
      <c r="AKR283" s="4"/>
      <c r="AKS283" s="4"/>
      <c r="AKT283" s="4"/>
      <c r="AKU283" s="4"/>
      <c r="AKV283" s="4"/>
      <c r="AKW283" s="4"/>
      <c r="AKX283" s="4"/>
      <c r="AKY283" s="4"/>
      <c r="AKZ283" s="4"/>
      <c r="ALA283" s="4"/>
      <c r="ALB283" s="4"/>
      <c r="ALC283" s="4"/>
      <c r="ALD283" s="4"/>
      <c r="ALE283" s="4"/>
      <c r="ALF283" s="4"/>
      <c r="ALG283" s="4"/>
      <c r="ALH283" s="4"/>
      <c r="ALI283" s="4"/>
      <c r="ALJ283" s="4"/>
      <c r="ALK283" s="4"/>
      <c r="ALL283" s="4"/>
      <c r="ALM283" s="4"/>
      <c r="ALN283" s="4"/>
      <c r="ALO283" s="4"/>
      <c r="ALP283" s="4"/>
      <c r="ALQ283" s="4"/>
      <c r="ALR283" s="4"/>
      <c r="ALS283" s="4"/>
      <c r="ALT283" s="4"/>
      <c r="ALU283" s="4"/>
      <c r="ALV283" s="4"/>
      <c r="ALW283" s="4"/>
      <c r="ALX283" s="4"/>
      <c r="ALY283" s="4"/>
      <c r="ALZ283" s="4"/>
      <c r="AMA283" s="4"/>
      <c r="AMB283" s="4"/>
      <c r="AMC283" s="4"/>
      <c r="AMD283" s="4"/>
      <c r="AME283" s="4"/>
      <c r="AMF283" s="4"/>
      <c r="AMG283" s="4"/>
      <c r="AMH283" s="4"/>
      <c r="AMI283" s="4"/>
      <c r="AMJ283" s="4"/>
    </row>
    <row r="284" spans="1:1024" ht="17" customHeight="1">
      <c r="A284" s="21" t="s">
        <v>1225</v>
      </c>
      <c r="B284" s="3">
        <f t="shared" si="9"/>
        <v>41</v>
      </c>
      <c r="C284" s="3">
        <f t="shared" si="10"/>
        <v>0</v>
      </c>
      <c r="D284" s="3">
        <v>0</v>
      </c>
      <c r="E284" s="3">
        <v>0</v>
      </c>
      <c r="G284" s="4"/>
      <c r="H284" s="4">
        <v>41</v>
      </c>
      <c r="IZ284" s="4"/>
      <c r="JA284" s="4"/>
      <c r="JB284" s="4"/>
      <c r="JC284" s="4"/>
      <c r="JD284" s="4"/>
      <c r="JE284" s="4"/>
      <c r="JF284" s="4"/>
      <c r="JG284" s="4"/>
      <c r="JH284" s="4"/>
      <c r="JI284" s="4"/>
      <c r="JJ284" s="4"/>
      <c r="JK284" s="4"/>
      <c r="JL284" s="4"/>
      <c r="JM284" s="4"/>
      <c r="JN284" s="4"/>
      <c r="JO284" s="4"/>
      <c r="JP284" s="4"/>
      <c r="JQ284" s="4"/>
      <c r="JR284" s="4"/>
      <c r="JS284" s="4"/>
      <c r="JT284" s="4"/>
      <c r="JU284" s="4"/>
      <c r="JV284" s="4"/>
      <c r="JW284" s="4"/>
      <c r="JX284" s="4"/>
      <c r="JY284" s="4"/>
      <c r="JZ284" s="4"/>
      <c r="KA284" s="4"/>
      <c r="KB284" s="4"/>
      <c r="KC284" s="4"/>
      <c r="KD284" s="4"/>
      <c r="KE284" s="4"/>
      <c r="KF284" s="4"/>
      <c r="KG284" s="4"/>
      <c r="KH284" s="4"/>
      <c r="KI284" s="4"/>
      <c r="KJ284" s="4"/>
      <c r="KK284" s="4"/>
      <c r="KL284" s="4"/>
      <c r="KM284" s="4"/>
      <c r="KN284" s="4"/>
      <c r="KO284" s="4"/>
      <c r="KP284" s="4"/>
      <c r="KQ284" s="4"/>
      <c r="KR284" s="4"/>
      <c r="KS284" s="4"/>
      <c r="KT284" s="4"/>
      <c r="KU284" s="4"/>
      <c r="KV284" s="4"/>
      <c r="KW284" s="4"/>
      <c r="KX284" s="4"/>
      <c r="KY284" s="4"/>
      <c r="KZ284" s="4"/>
      <c r="LA284" s="4"/>
      <c r="LB284" s="4"/>
      <c r="LC284" s="4"/>
      <c r="LD284" s="4"/>
      <c r="LE284" s="4"/>
      <c r="LF284" s="4"/>
      <c r="LG284" s="4"/>
      <c r="LH284" s="4"/>
      <c r="LI284" s="4"/>
      <c r="LJ284" s="4"/>
      <c r="LK284" s="4"/>
      <c r="LL284" s="4"/>
      <c r="LM284" s="4"/>
      <c r="LN284" s="4"/>
      <c r="LO284" s="4"/>
      <c r="LP284" s="4"/>
      <c r="LQ284" s="4"/>
      <c r="LR284" s="4"/>
      <c r="LS284" s="4"/>
      <c r="LT284" s="4"/>
      <c r="LU284" s="4"/>
      <c r="LV284" s="4"/>
      <c r="LW284" s="4"/>
      <c r="LX284" s="4"/>
      <c r="LY284" s="4"/>
      <c r="LZ284" s="4"/>
      <c r="MA284" s="4"/>
      <c r="MB284" s="4"/>
      <c r="MC284" s="4"/>
      <c r="MD284" s="4"/>
      <c r="ME284" s="4"/>
      <c r="MF284" s="4"/>
      <c r="MG284" s="4"/>
      <c r="MH284" s="4"/>
      <c r="MI284" s="4"/>
      <c r="MJ284" s="4"/>
      <c r="MK284" s="4"/>
      <c r="ML284" s="4"/>
      <c r="MM284" s="4"/>
      <c r="MN284" s="4"/>
      <c r="MO284" s="4"/>
      <c r="MP284" s="4"/>
      <c r="MQ284" s="4"/>
      <c r="MR284" s="4"/>
      <c r="MS284" s="4"/>
      <c r="MT284" s="4"/>
      <c r="MU284" s="4"/>
      <c r="MV284" s="4"/>
      <c r="MW284" s="4"/>
      <c r="MX284" s="4"/>
      <c r="MY284" s="4"/>
      <c r="MZ284" s="4"/>
      <c r="NA284" s="4"/>
      <c r="NB284" s="4"/>
      <c r="NC284" s="4"/>
      <c r="ND284" s="4"/>
      <c r="NE284" s="4"/>
      <c r="NF284" s="4"/>
      <c r="NG284" s="4"/>
      <c r="NH284" s="4"/>
      <c r="NI284" s="4"/>
      <c r="NJ284" s="4"/>
      <c r="NK284" s="4"/>
      <c r="NL284" s="4"/>
      <c r="NM284" s="4"/>
      <c r="NN284" s="4"/>
      <c r="NO284" s="4"/>
      <c r="NP284" s="4"/>
      <c r="NQ284" s="4"/>
      <c r="NR284" s="4"/>
      <c r="NS284" s="4"/>
      <c r="NT284" s="4"/>
      <c r="NU284" s="4"/>
      <c r="NV284" s="4"/>
      <c r="NW284" s="4"/>
      <c r="NX284" s="4"/>
      <c r="NY284" s="4"/>
      <c r="NZ284" s="4"/>
      <c r="OA284" s="4"/>
      <c r="OB284" s="4"/>
      <c r="OC284" s="4"/>
      <c r="OD284" s="4"/>
      <c r="OE284" s="4"/>
      <c r="OF284" s="4"/>
      <c r="OG284" s="4"/>
      <c r="OH284" s="4"/>
      <c r="OI284" s="4"/>
      <c r="OJ284" s="4"/>
      <c r="OK284" s="4"/>
      <c r="OL284" s="4"/>
      <c r="OM284" s="4"/>
      <c r="ON284" s="4"/>
      <c r="OO284" s="4"/>
      <c r="OP284" s="4"/>
      <c r="OQ284" s="4"/>
      <c r="OR284" s="4"/>
      <c r="OS284" s="4"/>
      <c r="OT284" s="4"/>
      <c r="OU284" s="4"/>
      <c r="OV284" s="4"/>
      <c r="OW284" s="4"/>
      <c r="OX284" s="4"/>
      <c r="OY284" s="4"/>
      <c r="OZ284" s="4"/>
      <c r="PA284" s="4"/>
      <c r="PB284" s="4"/>
      <c r="PC284" s="4"/>
      <c r="PD284" s="4"/>
      <c r="PE284" s="4"/>
      <c r="PF284" s="4"/>
      <c r="PG284" s="4"/>
      <c r="PH284" s="4"/>
      <c r="PI284" s="4"/>
      <c r="PJ284" s="4"/>
      <c r="PK284" s="4"/>
      <c r="PL284" s="4"/>
      <c r="PM284" s="4"/>
      <c r="PN284" s="4"/>
      <c r="PO284" s="4"/>
      <c r="PP284" s="4"/>
      <c r="PQ284" s="4"/>
      <c r="PR284" s="4"/>
      <c r="PS284" s="4"/>
      <c r="PT284" s="4"/>
      <c r="PU284" s="4"/>
      <c r="PV284" s="4"/>
      <c r="PW284" s="4"/>
      <c r="PX284" s="4"/>
      <c r="PY284" s="4"/>
      <c r="PZ284" s="4"/>
      <c r="QA284" s="4"/>
      <c r="QB284" s="4"/>
      <c r="QC284" s="4"/>
      <c r="QD284" s="4"/>
      <c r="QE284" s="4"/>
      <c r="QF284" s="4"/>
      <c r="QG284" s="4"/>
      <c r="QH284" s="4"/>
      <c r="QI284" s="4"/>
      <c r="QJ284" s="4"/>
      <c r="QK284" s="4"/>
      <c r="QL284" s="4"/>
      <c r="QM284" s="4"/>
      <c r="QN284" s="4"/>
      <c r="QO284" s="4"/>
      <c r="QP284" s="4"/>
      <c r="QQ284" s="4"/>
      <c r="QR284" s="4"/>
      <c r="QS284" s="4"/>
      <c r="QT284" s="4"/>
      <c r="QU284" s="4"/>
      <c r="QV284" s="4"/>
      <c r="QW284" s="4"/>
      <c r="QX284" s="4"/>
      <c r="QY284" s="4"/>
      <c r="QZ284" s="4"/>
      <c r="RA284" s="4"/>
      <c r="RB284" s="4"/>
      <c r="RC284" s="4"/>
      <c r="RD284" s="4"/>
      <c r="RE284" s="4"/>
      <c r="RF284" s="4"/>
      <c r="RG284" s="4"/>
      <c r="RH284" s="4"/>
      <c r="RI284" s="4"/>
      <c r="RJ284" s="4"/>
      <c r="RK284" s="4"/>
      <c r="RL284" s="4"/>
      <c r="RM284" s="4"/>
      <c r="RN284" s="4"/>
      <c r="RO284" s="4"/>
      <c r="RP284" s="4"/>
      <c r="RQ284" s="4"/>
      <c r="RR284" s="4"/>
      <c r="RS284" s="4"/>
      <c r="RT284" s="4"/>
      <c r="RU284" s="4"/>
      <c r="RV284" s="4"/>
      <c r="RW284" s="4"/>
      <c r="RX284" s="4"/>
      <c r="RY284" s="4"/>
      <c r="RZ284" s="4"/>
      <c r="SA284" s="4"/>
      <c r="SB284" s="4"/>
      <c r="SC284" s="4"/>
      <c r="SD284" s="4"/>
      <c r="SE284" s="4"/>
      <c r="SF284" s="4"/>
      <c r="SG284" s="4"/>
      <c r="SH284" s="4"/>
      <c r="SI284" s="4"/>
      <c r="SJ284" s="4"/>
      <c r="SK284" s="4"/>
      <c r="SL284" s="4"/>
      <c r="SM284" s="4"/>
      <c r="SN284" s="4"/>
      <c r="SO284" s="4"/>
      <c r="SP284" s="4"/>
      <c r="SQ284" s="4"/>
      <c r="SR284" s="4"/>
      <c r="SS284" s="4"/>
      <c r="ST284" s="4"/>
      <c r="SU284" s="4"/>
      <c r="SV284" s="4"/>
      <c r="SW284" s="4"/>
      <c r="SX284" s="4"/>
      <c r="SY284" s="4"/>
      <c r="SZ284" s="4"/>
      <c r="TA284" s="4"/>
      <c r="TB284" s="4"/>
      <c r="TC284" s="4"/>
      <c r="TD284" s="4"/>
      <c r="TE284" s="4"/>
      <c r="TF284" s="4"/>
      <c r="TG284" s="4"/>
      <c r="TH284" s="4"/>
      <c r="TI284" s="4"/>
      <c r="TJ284" s="4"/>
      <c r="TK284" s="4"/>
      <c r="TL284" s="4"/>
      <c r="TM284" s="4"/>
      <c r="TN284" s="4"/>
      <c r="TO284" s="4"/>
      <c r="TP284" s="4"/>
      <c r="TQ284" s="4"/>
      <c r="TR284" s="4"/>
      <c r="TS284" s="4"/>
      <c r="TT284" s="4"/>
      <c r="TU284" s="4"/>
      <c r="TV284" s="4"/>
      <c r="TW284" s="4"/>
      <c r="TX284" s="4"/>
      <c r="TY284" s="4"/>
      <c r="TZ284" s="4"/>
      <c r="UA284" s="4"/>
      <c r="UB284" s="4"/>
      <c r="UC284" s="4"/>
      <c r="UD284" s="4"/>
      <c r="UE284" s="4"/>
      <c r="UF284" s="4"/>
      <c r="UG284" s="4"/>
      <c r="UH284" s="4"/>
      <c r="UI284" s="4"/>
      <c r="UJ284" s="4"/>
      <c r="UK284" s="4"/>
      <c r="UL284" s="4"/>
      <c r="UM284" s="4"/>
      <c r="UN284" s="4"/>
      <c r="UO284" s="4"/>
      <c r="UP284" s="4"/>
      <c r="UQ284" s="4"/>
      <c r="UR284" s="4"/>
      <c r="US284" s="4"/>
      <c r="UT284" s="4"/>
      <c r="UU284" s="4"/>
      <c r="UV284" s="4"/>
      <c r="UW284" s="4"/>
      <c r="UX284" s="4"/>
      <c r="UY284" s="4"/>
      <c r="UZ284" s="4"/>
      <c r="VA284" s="4"/>
      <c r="VB284" s="4"/>
      <c r="VC284" s="4"/>
      <c r="VD284" s="4"/>
      <c r="VE284" s="4"/>
      <c r="VF284" s="4"/>
      <c r="VG284" s="4"/>
      <c r="VH284" s="4"/>
      <c r="VI284" s="4"/>
      <c r="VJ284" s="4"/>
      <c r="VK284" s="4"/>
      <c r="VL284" s="4"/>
      <c r="VM284" s="4"/>
      <c r="VN284" s="4"/>
      <c r="VO284" s="4"/>
      <c r="VP284" s="4"/>
      <c r="VQ284" s="4"/>
      <c r="VR284" s="4"/>
      <c r="VS284" s="4"/>
      <c r="VT284" s="4"/>
      <c r="VU284" s="4"/>
      <c r="VV284" s="4"/>
      <c r="VW284" s="4"/>
      <c r="VX284" s="4"/>
      <c r="VY284" s="4"/>
      <c r="VZ284" s="4"/>
      <c r="WA284" s="4"/>
      <c r="WB284" s="4"/>
      <c r="WC284" s="4"/>
      <c r="WD284" s="4"/>
      <c r="WE284" s="4"/>
      <c r="WF284" s="4"/>
      <c r="WG284" s="4"/>
      <c r="WH284" s="4"/>
      <c r="WI284" s="4"/>
      <c r="WJ284" s="4"/>
      <c r="WK284" s="4"/>
      <c r="WL284" s="4"/>
      <c r="WM284" s="4"/>
      <c r="WN284" s="4"/>
      <c r="WO284" s="4"/>
      <c r="WP284" s="4"/>
      <c r="WQ284" s="4"/>
      <c r="WR284" s="4"/>
      <c r="WS284" s="4"/>
      <c r="WT284" s="4"/>
      <c r="WU284" s="4"/>
      <c r="WV284" s="4"/>
      <c r="WW284" s="4"/>
      <c r="WX284" s="4"/>
      <c r="WY284" s="4"/>
      <c r="WZ284" s="4"/>
      <c r="XA284" s="4"/>
      <c r="XB284" s="4"/>
      <c r="XC284" s="4"/>
      <c r="XD284" s="4"/>
      <c r="XE284" s="4"/>
      <c r="XF284" s="4"/>
      <c r="XG284" s="4"/>
      <c r="XH284" s="4"/>
      <c r="XI284" s="4"/>
      <c r="XJ284" s="4"/>
      <c r="XK284" s="4"/>
      <c r="XL284" s="4"/>
      <c r="XM284" s="4"/>
      <c r="XN284" s="4"/>
      <c r="XO284" s="4"/>
      <c r="XP284" s="4"/>
      <c r="XQ284" s="4"/>
      <c r="XR284" s="4"/>
      <c r="XS284" s="4"/>
      <c r="XT284" s="4"/>
      <c r="XU284" s="4"/>
      <c r="XV284" s="4"/>
      <c r="XW284" s="4"/>
      <c r="XX284" s="4"/>
      <c r="XY284" s="4"/>
      <c r="XZ284" s="4"/>
      <c r="YA284" s="4"/>
      <c r="YB284" s="4"/>
      <c r="YC284" s="4"/>
      <c r="YD284" s="4"/>
      <c r="YE284" s="4"/>
      <c r="YF284" s="4"/>
      <c r="YG284" s="4"/>
      <c r="YH284" s="4"/>
      <c r="YI284" s="4"/>
      <c r="YJ284" s="4"/>
      <c r="YK284" s="4"/>
      <c r="YL284" s="4"/>
      <c r="YM284" s="4"/>
      <c r="YN284" s="4"/>
      <c r="YO284" s="4"/>
      <c r="YP284" s="4"/>
      <c r="YQ284" s="4"/>
      <c r="YR284" s="4"/>
      <c r="YS284" s="4"/>
      <c r="YT284" s="4"/>
      <c r="YU284" s="4"/>
      <c r="YV284" s="4"/>
      <c r="YW284" s="4"/>
      <c r="YX284" s="4"/>
      <c r="YY284" s="4"/>
      <c r="YZ284" s="4"/>
      <c r="ZA284" s="4"/>
      <c r="ZB284" s="4"/>
      <c r="ZC284" s="4"/>
      <c r="ZD284" s="4"/>
      <c r="ZE284" s="4"/>
      <c r="ZF284" s="4"/>
      <c r="ZG284" s="4"/>
      <c r="ZH284" s="4"/>
      <c r="ZI284" s="4"/>
      <c r="ZJ284" s="4"/>
      <c r="ZK284" s="4"/>
      <c r="ZL284" s="4"/>
      <c r="ZM284" s="4"/>
      <c r="ZN284" s="4"/>
      <c r="ZO284" s="4"/>
      <c r="ZP284" s="4"/>
      <c r="ZQ284" s="4"/>
      <c r="ZR284" s="4"/>
      <c r="ZS284" s="4"/>
      <c r="ZT284" s="4"/>
      <c r="ZU284" s="4"/>
      <c r="ZV284" s="4"/>
      <c r="ZW284" s="4"/>
      <c r="ZX284" s="4"/>
      <c r="ZY284" s="4"/>
      <c r="ZZ284" s="4"/>
      <c r="AAA284" s="4"/>
      <c r="AAB284" s="4"/>
      <c r="AAC284" s="4"/>
      <c r="AAD284" s="4"/>
      <c r="AAE284" s="4"/>
      <c r="AAF284" s="4"/>
      <c r="AAG284" s="4"/>
      <c r="AAH284" s="4"/>
      <c r="AAI284" s="4"/>
      <c r="AAJ284" s="4"/>
      <c r="AAK284" s="4"/>
      <c r="AAL284" s="4"/>
      <c r="AAM284" s="4"/>
      <c r="AAN284" s="4"/>
      <c r="AAO284" s="4"/>
      <c r="AAP284" s="4"/>
      <c r="AAQ284" s="4"/>
      <c r="AAR284" s="4"/>
      <c r="AAS284" s="4"/>
      <c r="AAT284" s="4"/>
      <c r="AAU284" s="4"/>
      <c r="AAV284" s="4"/>
      <c r="AAW284" s="4"/>
      <c r="AAX284" s="4"/>
      <c r="AAY284" s="4"/>
      <c r="AAZ284" s="4"/>
      <c r="ABA284" s="4"/>
      <c r="ABB284" s="4"/>
      <c r="ABC284" s="4"/>
      <c r="ABD284" s="4"/>
      <c r="ABE284" s="4"/>
      <c r="ABF284" s="4"/>
      <c r="ABG284" s="4"/>
      <c r="ABH284" s="4"/>
      <c r="ABI284" s="4"/>
      <c r="ABJ284" s="4"/>
      <c r="ABK284" s="4"/>
      <c r="ABL284" s="4"/>
      <c r="ABM284" s="4"/>
      <c r="ABN284" s="4"/>
      <c r="ABO284" s="4"/>
      <c r="ABP284" s="4"/>
      <c r="ABQ284" s="4"/>
      <c r="ABR284" s="4"/>
      <c r="ABS284" s="4"/>
      <c r="ABT284" s="4"/>
      <c r="ABU284" s="4"/>
      <c r="ABV284" s="4"/>
      <c r="ABW284" s="4"/>
      <c r="ABX284" s="4"/>
      <c r="ABY284" s="4"/>
      <c r="ABZ284" s="4"/>
      <c r="ACA284" s="4"/>
      <c r="ACB284" s="4"/>
      <c r="ACC284" s="4"/>
      <c r="ACD284" s="4"/>
      <c r="ACE284" s="4"/>
      <c r="ACF284" s="4"/>
      <c r="ACG284" s="4"/>
      <c r="ACH284" s="4"/>
      <c r="ACI284" s="4"/>
      <c r="ACJ284" s="4"/>
      <c r="ACK284" s="4"/>
      <c r="ACL284" s="4"/>
      <c r="ACM284" s="4"/>
      <c r="ACN284" s="4"/>
      <c r="ACO284" s="4"/>
      <c r="ACP284" s="4"/>
      <c r="ACQ284" s="4"/>
      <c r="ACR284" s="4"/>
      <c r="ACS284" s="4"/>
      <c r="ACT284" s="4"/>
      <c r="ACU284" s="4"/>
      <c r="ACV284" s="4"/>
      <c r="ACW284" s="4"/>
      <c r="ACX284" s="4"/>
      <c r="ACY284" s="4"/>
      <c r="ACZ284" s="4"/>
      <c r="ADA284" s="4"/>
      <c r="ADB284" s="4"/>
      <c r="ADC284" s="4"/>
      <c r="ADD284" s="4"/>
      <c r="ADE284" s="4"/>
      <c r="ADF284" s="4"/>
      <c r="ADG284" s="4"/>
      <c r="ADH284" s="4"/>
      <c r="ADI284" s="4"/>
      <c r="ADJ284" s="4"/>
      <c r="ADK284" s="4"/>
      <c r="ADL284" s="4"/>
      <c r="ADM284" s="4"/>
      <c r="ADN284" s="4"/>
      <c r="ADO284" s="4"/>
      <c r="ADP284" s="4"/>
      <c r="ADQ284" s="4"/>
      <c r="ADR284" s="4"/>
      <c r="ADS284" s="4"/>
      <c r="ADT284" s="4"/>
      <c r="ADU284" s="4"/>
      <c r="ADV284" s="4"/>
      <c r="ADW284" s="4"/>
      <c r="ADX284" s="4"/>
      <c r="ADY284" s="4"/>
      <c r="ADZ284" s="4"/>
      <c r="AEA284" s="4"/>
      <c r="AEB284" s="4"/>
      <c r="AEC284" s="4"/>
      <c r="AED284" s="4"/>
      <c r="AEE284" s="4"/>
      <c r="AEF284" s="4"/>
      <c r="AEG284" s="4"/>
      <c r="AEH284" s="4"/>
      <c r="AEI284" s="4"/>
      <c r="AEJ284" s="4"/>
      <c r="AEK284" s="4"/>
      <c r="AEL284" s="4"/>
      <c r="AEM284" s="4"/>
      <c r="AEN284" s="4"/>
      <c r="AEO284" s="4"/>
      <c r="AEP284" s="4"/>
      <c r="AEQ284" s="4"/>
      <c r="AER284" s="4"/>
      <c r="AES284" s="4"/>
      <c r="AET284" s="4"/>
      <c r="AEU284" s="4"/>
      <c r="AEV284" s="4"/>
      <c r="AEW284" s="4"/>
      <c r="AEX284" s="4"/>
      <c r="AEY284" s="4"/>
      <c r="AEZ284" s="4"/>
      <c r="AFA284" s="4"/>
      <c r="AFB284" s="4"/>
      <c r="AFC284" s="4"/>
      <c r="AFD284" s="4"/>
      <c r="AFE284" s="4"/>
      <c r="AFF284" s="4"/>
      <c r="AFG284" s="4"/>
      <c r="AFH284" s="4"/>
      <c r="AFI284" s="4"/>
      <c r="AFJ284" s="4"/>
      <c r="AFK284" s="4"/>
      <c r="AFL284" s="4"/>
      <c r="AFM284" s="4"/>
      <c r="AFN284" s="4"/>
      <c r="AFO284" s="4"/>
      <c r="AFP284" s="4"/>
      <c r="AFQ284" s="4"/>
      <c r="AFR284" s="4"/>
      <c r="AFS284" s="4"/>
      <c r="AFT284" s="4"/>
      <c r="AFU284" s="4"/>
      <c r="AFV284" s="4"/>
      <c r="AFW284" s="4"/>
      <c r="AFX284" s="4"/>
      <c r="AFY284" s="4"/>
      <c r="AFZ284" s="4"/>
      <c r="AGA284" s="4"/>
      <c r="AGB284" s="4"/>
      <c r="AGC284" s="4"/>
      <c r="AGD284" s="4"/>
      <c r="AGE284" s="4"/>
      <c r="AGF284" s="4"/>
      <c r="AGG284" s="4"/>
      <c r="AGH284" s="4"/>
      <c r="AGI284" s="4"/>
      <c r="AGJ284" s="4"/>
      <c r="AGK284" s="4"/>
      <c r="AGL284" s="4"/>
      <c r="AGM284" s="4"/>
      <c r="AGN284" s="4"/>
      <c r="AGO284" s="4"/>
      <c r="AGP284" s="4"/>
      <c r="AGQ284" s="4"/>
      <c r="AGR284" s="4"/>
      <c r="AGS284" s="4"/>
      <c r="AGT284" s="4"/>
      <c r="AGU284" s="4"/>
      <c r="AGV284" s="4"/>
      <c r="AGW284" s="4"/>
      <c r="AGX284" s="4"/>
      <c r="AGY284" s="4"/>
      <c r="AGZ284" s="4"/>
      <c r="AHA284" s="4"/>
      <c r="AHB284" s="4"/>
      <c r="AHC284" s="4"/>
      <c r="AHD284" s="4"/>
      <c r="AHE284" s="4"/>
      <c r="AHF284" s="4"/>
      <c r="AHG284" s="4"/>
      <c r="AHH284" s="4"/>
      <c r="AHI284" s="4"/>
      <c r="AHJ284" s="4"/>
      <c r="AHK284" s="4"/>
      <c r="AHL284" s="4"/>
      <c r="AHM284" s="4"/>
      <c r="AHN284" s="4"/>
      <c r="AHO284" s="4"/>
      <c r="AHP284" s="4"/>
      <c r="AHQ284" s="4"/>
      <c r="AHR284" s="4"/>
      <c r="AHS284" s="4"/>
      <c r="AHT284" s="4"/>
      <c r="AHU284" s="4"/>
      <c r="AHV284" s="4"/>
      <c r="AHW284" s="4"/>
      <c r="AHX284" s="4"/>
      <c r="AHY284" s="4"/>
      <c r="AHZ284" s="4"/>
      <c r="AIA284" s="4"/>
      <c r="AIB284" s="4"/>
      <c r="AIC284" s="4"/>
      <c r="AID284" s="4"/>
      <c r="AIE284" s="4"/>
      <c r="AIF284" s="4"/>
      <c r="AIG284" s="4"/>
      <c r="AIH284" s="4"/>
      <c r="AII284" s="4"/>
      <c r="AIJ284" s="4"/>
      <c r="AIK284" s="4"/>
      <c r="AIL284" s="4"/>
      <c r="AIM284" s="4"/>
      <c r="AIN284" s="4"/>
      <c r="AIO284" s="4"/>
      <c r="AIP284" s="4"/>
      <c r="AIQ284" s="4"/>
      <c r="AIR284" s="4"/>
      <c r="AIS284" s="4"/>
      <c r="AIT284" s="4"/>
      <c r="AIU284" s="4"/>
      <c r="AIV284" s="4"/>
      <c r="AIW284" s="4"/>
      <c r="AIX284" s="4"/>
      <c r="AIY284" s="4"/>
      <c r="AIZ284" s="4"/>
      <c r="AJA284" s="4"/>
      <c r="AJB284" s="4"/>
      <c r="AJC284" s="4"/>
      <c r="AJD284" s="4"/>
      <c r="AJE284" s="4"/>
      <c r="AJF284" s="4"/>
      <c r="AJG284" s="4"/>
      <c r="AJH284" s="4"/>
      <c r="AJI284" s="4"/>
      <c r="AJJ284" s="4"/>
      <c r="AJK284" s="4"/>
      <c r="AJL284" s="4"/>
      <c r="AJM284" s="4"/>
      <c r="AJN284" s="4"/>
      <c r="AJO284" s="4"/>
      <c r="AJP284" s="4"/>
      <c r="AJQ284" s="4"/>
      <c r="AJR284" s="4"/>
      <c r="AJS284" s="4"/>
      <c r="AJT284" s="4"/>
      <c r="AJU284" s="4"/>
      <c r="AJV284" s="4"/>
      <c r="AJW284" s="4"/>
      <c r="AJX284" s="4"/>
      <c r="AJY284" s="4"/>
      <c r="AJZ284" s="4"/>
      <c r="AKA284" s="4"/>
      <c r="AKB284" s="4"/>
      <c r="AKC284" s="4"/>
      <c r="AKD284" s="4"/>
      <c r="AKE284" s="4"/>
      <c r="AKF284" s="4"/>
      <c r="AKG284" s="4"/>
      <c r="AKH284" s="4"/>
      <c r="AKI284" s="4"/>
      <c r="AKJ284" s="4"/>
      <c r="AKK284" s="4"/>
      <c r="AKL284" s="4"/>
      <c r="AKM284" s="4"/>
      <c r="AKN284" s="4"/>
      <c r="AKO284" s="4"/>
      <c r="AKP284" s="4"/>
      <c r="AKQ284" s="4"/>
      <c r="AKR284" s="4"/>
      <c r="AKS284" s="4"/>
      <c r="AKT284" s="4"/>
      <c r="AKU284" s="4"/>
      <c r="AKV284" s="4"/>
      <c r="AKW284" s="4"/>
      <c r="AKX284" s="4"/>
      <c r="AKY284" s="4"/>
      <c r="AKZ284" s="4"/>
      <c r="ALA284" s="4"/>
      <c r="ALB284" s="4"/>
      <c r="ALC284" s="4"/>
      <c r="ALD284" s="4"/>
      <c r="ALE284" s="4"/>
      <c r="ALF284" s="4"/>
      <c r="ALG284" s="4"/>
      <c r="ALH284" s="4"/>
      <c r="ALI284" s="4"/>
      <c r="ALJ284" s="4"/>
      <c r="ALK284" s="4"/>
      <c r="ALL284" s="4"/>
      <c r="ALM284" s="4"/>
      <c r="ALN284" s="4"/>
      <c r="ALO284" s="4"/>
      <c r="ALP284" s="4"/>
      <c r="ALQ284" s="4"/>
      <c r="ALR284" s="4"/>
      <c r="ALS284" s="4"/>
      <c r="ALT284" s="4"/>
      <c r="ALU284" s="4"/>
      <c r="ALV284" s="4"/>
      <c r="ALW284" s="4"/>
      <c r="ALX284" s="4"/>
      <c r="ALY284" s="4"/>
      <c r="ALZ284" s="4"/>
      <c r="AMA284" s="4"/>
      <c r="AMB284" s="4"/>
      <c r="AMC284" s="4"/>
      <c r="AMD284" s="4"/>
      <c r="AME284" s="4"/>
      <c r="AMF284" s="4"/>
      <c r="AMG284" s="4"/>
      <c r="AMH284" s="4"/>
      <c r="AMI284" s="4"/>
      <c r="AMJ284" s="4"/>
    </row>
    <row r="285" spans="1:1024" ht="17" customHeight="1">
      <c r="A285" s="19" t="s">
        <v>1226</v>
      </c>
      <c r="B285" s="3">
        <f t="shared" si="9"/>
        <v>40</v>
      </c>
      <c r="C285" s="3">
        <f t="shared" si="10"/>
        <v>0</v>
      </c>
      <c r="D285" s="3">
        <v>0</v>
      </c>
      <c r="E285" s="3">
        <v>0</v>
      </c>
      <c r="G285" s="4"/>
      <c r="J285" s="4">
        <v>40</v>
      </c>
      <c r="IZ285" s="4"/>
      <c r="JA285" s="4"/>
      <c r="JB285" s="4"/>
      <c r="JC285" s="4"/>
      <c r="JD285" s="4"/>
      <c r="JE285" s="4"/>
      <c r="JF285" s="4"/>
      <c r="JG285" s="4"/>
      <c r="JH285" s="4"/>
      <c r="JI285" s="4"/>
      <c r="JJ285" s="4"/>
      <c r="JK285" s="4"/>
      <c r="JL285" s="4"/>
      <c r="JM285" s="4"/>
      <c r="JN285" s="4"/>
      <c r="JO285" s="4"/>
      <c r="JP285" s="4"/>
      <c r="JQ285" s="4"/>
      <c r="JR285" s="4"/>
      <c r="JS285" s="4"/>
      <c r="JT285" s="4"/>
      <c r="JU285" s="4"/>
      <c r="JV285" s="4"/>
      <c r="JW285" s="4"/>
      <c r="JX285" s="4"/>
      <c r="JY285" s="4"/>
      <c r="JZ285" s="4"/>
      <c r="KA285" s="4"/>
      <c r="KB285" s="4"/>
      <c r="KC285" s="4"/>
      <c r="KD285" s="4"/>
      <c r="KE285" s="4"/>
      <c r="KF285" s="4"/>
      <c r="KG285" s="4"/>
      <c r="KH285" s="4"/>
      <c r="KI285" s="4"/>
      <c r="KJ285" s="4"/>
      <c r="KK285" s="4"/>
      <c r="KL285" s="4"/>
      <c r="KM285" s="4"/>
      <c r="KN285" s="4"/>
      <c r="KO285" s="4"/>
      <c r="KP285" s="4"/>
      <c r="KQ285" s="4"/>
      <c r="KR285" s="4"/>
      <c r="KS285" s="4"/>
      <c r="KT285" s="4"/>
      <c r="KU285" s="4"/>
      <c r="KV285" s="4"/>
      <c r="KW285" s="4"/>
      <c r="KX285" s="4"/>
      <c r="KY285" s="4"/>
      <c r="KZ285" s="4"/>
      <c r="LA285" s="4"/>
      <c r="LB285" s="4"/>
      <c r="LC285" s="4"/>
      <c r="LD285" s="4"/>
      <c r="LE285" s="4"/>
      <c r="LF285" s="4"/>
      <c r="LG285" s="4"/>
      <c r="LH285" s="4"/>
      <c r="LI285" s="4"/>
      <c r="LJ285" s="4"/>
      <c r="LK285" s="4"/>
      <c r="LL285" s="4"/>
      <c r="LM285" s="4"/>
      <c r="LN285" s="4"/>
      <c r="LO285" s="4"/>
      <c r="LP285" s="4"/>
      <c r="LQ285" s="4"/>
      <c r="LR285" s="4"/>
      <c r="LS285" s="4"/>
      <c r="LT285" s="4"/>
      <c r="LU285" s="4"/>
      <c r="LV285" s="4"/>
      <c r="LW285" s="4"/>
      <c r="LX285" s="4"/>
      <c r="LY285" s="4"/>
      <c r="LZ285" s="4"/>
      <c r="MA285" s="4"/>
      <c r="MB285" s="4"/>
      <c r="MC285" s="4"/>
      <c r="MD285" s="4"/>
      <c r="ME285" s="4"/>
      <c r="MF285" s="4"/>
      <c r="MG285" s="4"/>
      <c r="MH285" s="4"/>
      <c r="MI285" s="4"/>
      <c r="MJ285" s="4"/>
      <c r="MK285" s="4"/>
      <c r="ML285" s="4"/>
      <c r="MM285" s="4"/>
      <c r="MN285" s="4"/>
      <c r="MO285" s="4"/>
      <c r="MP285" s="4"/>
      <c r="MQ285" s="4"/>
      <c r="MR285" s="4"/>
      <c r="MS285" s="4"/>
      <c r="MT285" s="4"/>
      <c r="MU285" s="4"/>
      <c r="MV285" s="4"/>
      <c r="MW285" s="4"/>
      <c r="MX285" s="4"/>
      <c r="MY285" s="4"/>
      <c r="MZ285" s="4"/>
      <c r="NA285" s="4"/>
      <c r="NB285" s="4"/>
      <c r="NC285" s="4"/>
      <c r="ND285" s="4"/>
      <c r="NE285" s="4"/>
      <c r="NF285" s="4"/>
      <c r="NG285" s="4"/>
      <c r="NH285" s="4"/>
      <c r="NI285" s="4"/>
      <c r="NJ285" s="4"/>
      <c r="NK285" s="4"/>
      <c r="NL285" s="4"/>
      <c r="NM285" s="4"/>
      <c r="NN285" s="4"/>
      <c r="NO285" s="4"/>
      <c r="NP285" s="4"/>
      <c r="NQ285" s="4"/>
      <c r="NR285" s="4"/>
      <c r="NS285" s="4"/>
      <c r="NT285" s="4"/>
      <c r="NU285" s="4"/>
      <c r="NV285" s="4"/>
      <c r="NW285" s="4"/>
      <c r="NX285" s="4"/>
      <c r="NY285" s="4"/>
      <c r="NZ285" s="4"/>
      <c r="OA285" s="4"/>
      <c r="OB285" s="4"/>
      <c r="OC285" s="4"/>
      <c r="OD285" s="4"/>
      <c r="OE285" s="4"/>
      <c r="OF285" s="4"/>
      <c r="OG285" s="4"/>
      <c r="OH285" s="4"/>
      <c r="OI285" s="4"/>
      <c r="OJ285" s="4"/>
      <c r="OK285" s="4"/>
      <c r="OL285" s="4"/>
      <c r="OM285" s="4"/>
      <c r="ON285" s="4"/>
      <c r="OO285" s="4"/>
      <c r="OP285" s="4"/>
      <c r="OQ285" s="4"/>
      <c r="OR285" s="4"/>
      <c r="OS285" s="4"/>
      <c r="OT285" s="4"/>
      <c r="OU285" s="4"/>
      <c r="OV285" s="4"/>
      <c r="OW285" s="4"/>
      <c r="OX285" s="4"/>
      <c r="OY285" s="4"/>
      <c r="OZ285" s="4"/>
      <c r="PA285" s="4"/>
      <c r="PB285" s="4"/>
      <c r="PC285" s="4"/>
      <c r="PD285" s="4"/>
      <c r="PE285" s="4"/>
      <c r="PF285" s="4"/>
      <c r="PG285" s="4"/>
      <c r="PH285" s="4"/>
      <c r="PI285" s="4"/>
      <c r="PJ285" s="4"/>
      <c r="PK285" s="4"/>
      <c r="PL285" s="4"/>
      <c r="PM285" s="4"/>
      <c r="PN285" s="4"/>
      <c r="PO285" s="4"/>
      <c r="PP285" s="4"/>
      <c r="PQ285" s="4"/>
      <c r="PR285" s="4"/>
      <c r="PS285" s="4"/>
      <c r="PT285" s="4"/>
      <c r="PU285" s="4"/>
      <c r="PV285" s="4"/>
      <c r="PW285" s="4"/>
      <c r="PX285" s="4"/>
      <c r="PY285" s="4"/>
      <c r="PZ285" s="4"/>
      <c r="QA285" s="4"/>
      <c r="QB285" s="4"/>
      <c r="QC285" s="4"/>
      <c r="QD285" s="4"/>
      <c r="QE285" s="4"/>
      <c r="QF285" s="4"/>
      <c r="QG285" s="4"/>
      <c r="QH285" s="4"/>
      <c r="QI285" s="4"/>
      <c r="QJ285" s="4"/>
      <c r="QK285" s="4"/>
      <c r="QL285" s="4"/>
      <c r="QM285" s="4"/>
      <c r="QN285" s="4"/>
      <c r="QO285" s="4"/>
      <c r="QP285" s="4"/>
      <c r="QQ285" s="4"/>
      <c r="QR285" s="4"/>
      <c r="QS285" s="4"/>
      <c r="QT285" s="4"/>
      <c r="QU285" s="4"/>
      <c r="QV285" s="4"/>
      <c r="QW285" s="4"/>
      <c r="QX285" s="4"/>
      <c r="QY285" s="4"/>
      <c r="QZ285" s="4"/>
      <c r="RA285" s="4"/>
      <c r="RB285" s="4"/>
      <c r="RC285" s="4"/>
      <c r="RD285" s="4"/>
      <c r="RE285" s="4"/>
      <c r="RF285" s="4"/>
      <c r="RG285" s="4"/>
      <c r="RH285" s="4"/>
      <c r="RI285" s="4"/>
      <c r="RJ285" s="4"/>
      <c r="RK285" s="4"/>
      <c r="RL285" s="4"/>
      <c r="RM285" s="4"/>
      <c r="RN285" s="4"/>
      <c r="RO285" s="4"/>
      <c r="RP285" s="4"/>
      <c r="RQ285" s="4"/>
      <c r="RR285" s="4"/>
      <c r="RS285" s="4"/>
      <c r="RT285" s="4"/>
      <c r="RU285" s="4"/>
      <c r="RV285" s="4"/>
      <c r="RW285" s="4"/>
      <c r="RX285" s="4"/>
      <c r="RY285" s="4"/>
      <c r="RZ285" s="4"/>
      <c r="SA285" s="4"/>
      <c r="SB285" s="4"/>
      <c r="SC285" s="4"/>
      <c r="SD285" s="4"/>
      <c r="SE285" s="4"/>
      <c r="SF285" s="4"/>
      <c r="SG285" s="4"/>
      <c r="SH285" s="4"/>
      <c r="SI285" s="4"/>
      <c r="SJ285" s="4"/>
      <c r="SK285" s="4"/>
      <c r="SL285" s="4"/>
      <c r="SM285" s="4"/>
      <c r="SN285" s="4"/>
      <c r="SO285" s="4"/>
      <c r="SP285" s="4"/>
      <c r="SQ285" s="4"/>
      <c r="SR285" s="4"/>
      <c r="SS285" s="4"/>
      <c r="ST285" s="4"/>
      <c r="SU285" s="4"/>
      <c r="SV285" s="4"/>
      <c r="SW285" s="4"/>
      <c r="SX285" s="4"/>
      <c r="SY285" s="4"/>
      <c r="SZ285" s="4"/>
      <c r="TA285" s="4"/>
      <c r="TB285" s="4"/>
      <c r="TC285" s="4"/>
      <c r="TD285" s="4"/>
      <c r="TE285" s="4"/>
      <c r="TF285" s="4"/>
      <c r="TG285" s="4"/>
      <c r="TH285" s="4"/>
      <c r="TI285" s="4"/>
      <c r="TJ285" s="4"/>
      <c r="TK285" s="4"/>
      <c r="TL285" s="4"/>
      <c r="TM285" s="4"/>
      <c r="TN285" s="4"/>
      <c r="TO285" s="4"/>
      <c r="TP285" s="4"/>
      <c r="TQ285" s="4"/>
      <c r="TR285" s="4"/>
      <c r="TS285" s="4"/>
      <c r="TT285" s="4"/>
      <c r="TU285" s="4"/>
      <c r="TV285" s="4"/>
      <c r="TW285" s="4"/>
      <c r="TX285" s="4"/>
      <c r="TY285" s="4"/>
      <c r="TZ285" s="4"/>
      <c r="UA285" s="4"/>
      <c r="UB285" s="4"/>
      <c r="UC285" s="4"/>
      <c r="UD285" s="4"/>
      <c r="UE285" s="4"/>
      <c r="UF285" s="4"/>
      <c r="UG285" s="4"/>
      <c r="UH285" s="4"/>
      <c r="UI285" s="4"/>
      <c r="UJ285" s="4"/>
      <c r="UK285" s="4"/>
      <c r="UL285" s="4"/>
      <c r="UM285" s="4"/>
      <c r="UN285" s="4"/>
      <c r="UO285" s="4"/>
      <c r="UP285" s="4"/>
      <c r="UQ285" s="4"/>
      <c r="UR285" s="4"/>
      <c r="US285" s="4"/>
      <c r="UT285" s="4"/>
      <c r="UU285" s="4"/>
      <c r="UV285" s="4"/>
      <c r="UW285" s="4"/>
      <c r="UX285" s="4"/>
      <c r="UY285" s="4"/>
      <c r="UZ285" s="4"/>
      <c r="VA285" s="4"/>
      <c r="VB285" s="4"/>
      <c r="VC285" s="4"/>
      <c r="VD285" s="4"/>
      <c r="VE285" s="4"/>
      <c r="VF285" s="4"/>
      <c r="VG285" s="4"/>
      <c r="VH285" s="4"/>
      <c r="VI285" s="4"/>
      <c r="VJ285" s="4"/>
      <c r="VK285" s="4"/>
      <c r="VL285" s="4"/>
      <c r="VM285" s="4"/>
      <c r="VN285" s="4"/>
      <c r="VO285" s="4"/>
      <c r="VP285" s="4"/>
      <c r="VQ285" s="4"/>
      <c r="VR285" s="4"/>
      <c r="VS285" s="4"/>
      <c r="VT285" s="4"/>
      <c r="VU285" s="4"/>
      <c r="VV285" s="4"/>
      <c r="VW285" s="4"/>
      <c r="VX285" s="4"/>
      <c r="VY285" s="4"/>
      <c r="VZ285" s="4"/>
      <c r="WA285" s="4"/>
      <c r="WB285" s="4"/>
      <c r="WC285" s="4"/>
      <c r="WD285" s="4"/>
      <c r="WE285" s="4"/>
      <c r="WF285" s="4"/>
      <c r="WG285" s="4"/>
      <c r="WH285" s="4"/>
      <c r="WI285" s="4"/>
      <c r="WJ285" s="4"/>
      <c r="WK285" s="4"/>
      <c r="WL285" s="4"/>
      <c r="WM285" s="4"/>
      <c r="WN285" s="4"/>
      <c r="WO285" s="4"/>
      <c r="WP285" s="4"/>
      <c r="WQ285" s="4"/>
      <c r="WR285" s="4"/>
      <c r="WS285" s="4"/>
      <c r="WT285" s="4"/>
      <c r="WU285" s="4"/>
      <c r="WV285" s="4"/>
      <c r="WW285" s="4"/>
      <c r="WX285" s="4"/>
      <c r="WY285" s="4"/>
      <c r="WZ285" s="4"/>
      <c r="XA285" s="4"/>
      <c r="XB285" s="4"/>
      <c r="XC285" s="4"/>
      <c r="XD285" s="4"/>
      <c r="XE285" s="4"/>
      <c r="XF285" s="4"/>
      <c r="XG285" s="4"/>
      <c r="XH285" s="4"/>
      <c r="XI285" s="4"/>
      <c r="XJ285" s="4"/>
      <c r="XK285" s="4"/>
      <c r="XL285" s="4"/>
      <c r="XM285" s="4"/>
      <c r="XN285" s="4"/>
      <c r="XO285" s="4"/>
      <c r="XP285" s="4"/>
      <c r="XQ285" s="4"/>
      <c r="XR285" s="4"/>
      <c r="XS285" s="4"/>
      <c r="XT285" s="4"/>
      <c r="XU285" s="4"/>
      <c r="XV285" s="4"/>
      <c r="XW285" s="4"/>
      <c r="XX285" s="4"/>
      <c r="XY285" s="4"/>
      <c r="XZ285" s="4"/>
      <c r="YA285" s="4"/>
      <c r="YB285" s="4"/>
      <c r="YC285" s="4"/>
      <c r="YD285" s="4"/>
      <c r="YE285" s="4"/>
      <c r="YF285" s="4"/>
      <c r="YG285" s="4"/>
      <c r="YH285" s="4"/>
      <c r="YI285" s="4"/>
      <c r="YJ285" s="4"/>
      <c r="YK285" s="4"/>
      <c r="YL285" s="4"/>
      <c r="YM285" s="4"/>
      <c r="YN285" s="4"/>
      <c r="YO285" s="4"/>
      <c r="YP285" s="4"/>
      <c r="YQ285" s="4"/>
      <c r="YR285" s="4"/>
      <c r="YS285" s="4"/>
      <c r="YT285" s="4"/>
      <c r="YU285" s="4"/>
      <c r="YV285" s="4"/>
      <c r="YW285" s="4"/>
      <c r="YX285" s="4"/>
      <c r="YY285" s="4"/>
      <c r="YZ285" s="4"/>
      <c r="ZA285" s="4"/>
      <c r="ZB285" s="4"/>
      <c r="ZC285" s="4"/>
      <c r="ZD285" s="4"/>
      <c r="ZE285" s="4"/>
      <c r="ZF285" s="4"/>
      <c r="ZG285" s="4"/>
      <c r="ZH285" s="4"/>
      <c r="ZI285" s="4"/>
      <c r="ZJ285" s="4"/>
      <c r="ZK285" s="4"/>
      <c r="ZL285" s="4"/>
      <c r="ZM285" s="4"/>
      <c r="ZN285" s="4"/>
      <c r="ZO285" s="4"/>
      <c r="ZP285" s="4"/>
      <c r="ZQ285" s="4"/>
      <c r="ZR285" s="4"/>
      <c r="ZS285" s="4"/>
      <c r="ZT285" s="4"/>
      <c r="ZU285" s="4"/>
      <c r="ZV285" s="4"/>
      <c r="ZW285" s="4"/>
      <c r="ZX285" s="4"/>
      <c r="ZY285" s="4"/>
      <c r="ZZ285" s="4"/>
      <c r="AAA285" s="4"/>
      <c r="AAB285" s="4"/>
      <c r="AAC285" s="4"/>
      <c r="AAD285" s="4"/>
      <c r="AAE285" s="4"/>
      <c r="AAF285" s="4"/>
      <c r="AAG285" s="4"/>
      <c r="AAH285" s="4"/>
      <c r="AAI285" s="4"/>
      <c r="AAJ285" s="4"/>
      <c r="AAK285" s="4"/>
      <c r="AAL285" s="4"/>
      <c r="AAM285" s="4"/>
      <c r="AAN285" s="4"/>
      <c r="AAO285" s="4"/>
      <c r="AAP285" s="4"/>
      <c r="AAQ285" s="4"/>
      <c r="AAR285" s="4"/>
      <c r="AAS285" s="4"/>
      <c r="AAT285" s="4"/>
      <c r="AAU285" s="4"/>
      <c r="AAV285" s="4"/>
      <c r="AAW285" s="4"/>
      <c r="AAX285" s="4"/>
      <c r="AAY285" s="4"/>
      <c r="AAZ285" s="4"/>
      <c r="ABA285" s="4"/>
      <c r="ABB285" s="4"/>
      <c r="ABC285" s="4"/>
      <c r="ABD285" s="4"/>
      <c r="ABE285" s="4"/>
      <c r="ABF285" s="4"/>
      <c r="ABG285" s="4"/>
      <c r="ABH285" s="4"/>
      <c r="ABI285" s="4"/>
      <c r="ABJ285" s="4"/>
      <c r="ABK285" s="4"/>
      <c r="ABL285" s="4"/>
      <c r="ABM285" s="4"/>
      <c r="ABN285" s="4"/>
      <c r="ABO285" s="4"/>
      <c r="ABP285" s="4"/>
      <c r="ABQ285" s="4"/>
      <c r="ABR285" s="4"/>
      <c r="ABS285" s="4"/>
      <c r="ABT285" s="4"/>
      <c r="ABU285" s="4"/>
      <c r="ABV285" s="4"/>
      <c r="ABW285" s="4"/>
      <c r="ABX285" s="4"/>
      <c r="ABY285" s="4"/>
      <c r="ABZ285" s="4"/>
      <c r="ACA285" s="4"/>
      <c r="ACB285" s="4"/>
      <c r="ACC285" s="4"/>
      <c r="ACD285" s="4"/>
      <c r="ACE285" s="4"/>
      <c r="ACF285" s="4"/>
      <c r="ACG285" s="4"/>
      <c r="ACH285" s="4"/>
      <c r="ACI285" s="4"/>
      <c r="ACJ285" s="4"/>
      <c r="ACK285" s="4"/>
      <c r="ACL285" s="4"/>
      <c r="ACM285" s="4"/>
      <c r="ACN285" s="4"/>
      <c r="ACO285" s="4"/>
      <c r="ACP285" s="4"/>
      <c r="ACQ285" s="4"/>
      <c r="ACR285" s="4"/>
      <c r="ACS285" s="4"/>
      <c r="ACT285" s="4"/>
      <c r="ACU285" s="4"/>
      <c r="ACV285" s="4"/>
      <c r="ACW285" s="4"/>
      <c r="ACX285" s="4"/>
      <c r="ACY285" s="4"/>
      <c r="ACZ285" s="4"/>
      <c r="ADA285" s="4"/>
      <c r="ADB285" s="4"/>
      <c r="ADC285" s="4"/>
      <c r="ADD285" s="4"/>
      <c r="ADE285" s="4"/>
      <c r="ADF285" s="4"/>
      <c r="ADG285" s="4"/>
      <c r="ADH285" s="4"/>
      <c r="ADI285" s="4"/>
      <c r="ADJ285" s="4"/>
      <c r="ADK285" s="4"/>
      <c r="ADL285" s="4"/>
      <c r="ADM285" s="4"/>
      <c r="ADN285" s="4"/>
      <c r="ADO285" s="4"/>
      <c r="ADP285" s="4"/>
      <c r="ADQ285" s="4"/>
      <c r="ADR285" s="4"/>
      <c r="ADS285" s="4"/>
      <c r="ADT285" s="4"/>
      <c r="ADU285" s="4"/>
      <c r="ADV285" s="4"/>
      <c r="ADW285" s="4"/>
      <c r="ADX285" s="4"/>
      <c r="ADY285" s="4"/>
      <c r="ADZ285" s="4"/>
      <c r="AEA285" s="4"/>
      <c r="AEB285" s="4"/>
      <c r="AEC285" s="4"/>
      <c r="AED285" s="4"/>
      <c r="AEE285" s="4"/>
      <c r="AEF285" s="4"/>
      <c r="AEG285" s="4"/>
      <c r="AEH285" s="4"/>
      <c r="AEI285" s="4"/>
      <c r="AEJ285" s="4"/>
      <c r="AEK285" s="4"/>
      <c r="AEL285" s="4"/>
      <c r="AEM285" s="4"/>
      <c r="AEN285" s="4"/>
      <c r="AEO285" s="4"/>
      <c r="AEP285" s="4"/>
      <c r="AEQ285" s="4"/>
      <c r="AER285" s="4"/>
      <c r="AES285" s="4"/>
      <c r="AET285" s="4"/>
      <c r="AEU285" s="4"/>
      <c r="AEV285" s="4"/>
      <c r="AEW285" s="4"/>
      <c r="AEX285" s="4"/>
      <c r="AEY285" s="4"/>
      <c r="AEZ285" s="4"/>
      <c r="AFA285" s="4"/>
      <c r="AFB285" s="4"/>
      <c r="AFC285" s="4"/>
      <c r="AFD285" s="4"/>
      <c r="AFE285" s="4"/>
      <c r="AFF285" s="4"/>
      <c r="AFG285" s="4"/>
      <c r="AFH285" s="4"/>
      <c r="AFI285" s="4"/>
      <c r="AFJ285" s="4"/>
      <c r="AFK285" s="4"/>
      <c r="AFL285" s="4"/>
      <c r="AFM285" s="4"/>
      <c r="AFN285" s="4"/>
      <c r="AFO285" s="4"/>
      <c r="AFP285" s="4"/>
      <c r="AFQ285" s="4"/>
      <c r="AFR285" s="4"/>
      <c r="AFS285" s="4"/>
      <c r="AFT285" s="4"/>
      <c r="AFU285" s="4"/>
      <c r="AFV285" s="4"/>
      <c r="AFW285" s="4"/>
      <c r="AFX285" s="4"/>
      <c r="AFY285" s="4"/>
      <c r="AFZ285" s="4"/>
      <c r="AGA285" s="4"/>
      <c r="AGB285" s="4"/>
      <c r="AGC285" s="4"/>
      <c r="AGD285" s="4"/>
      <c r="AGE285" s="4"/>
      <c r="AGF285" s="4"/>
      <c r="AGG285" s="4"/>
      <c r="AGH285" s="4"/>
      <c r="AGI285" s="4"/>
      <c r="AGJ285" s="4"/>
      <c r="AGK285" s="4"/>
      <c r="AGL285" s="4"/>
      <c r="AGM285" s="4"/>
      <c r="AGN285" s="4"/>
      <c r="AGO285" s="4"/>
      <c r="AGP285" s="4"/>
      <c r="AGQ285" s="4"/>
      <c r="AGR285" s="4"/>
      <c r="AGS285" s="4"/>
      <c r="AGT285" s="4"/>
      <c r="AGU285" s="4"/>
      <c r="AGV285" s="4"/>
      <c r="AGW285" s="4"/>
      <c r="AGX285" s="4"/>
      <c r="AGY285" s="4"/>
      <c r="AGZ285" s="4"/>
      <c r="AHA285" s="4"/>
      <c r="AHB285" s="4"/>
      <c r="AHC285" s="4"/>
      <c r="AHD285" s="4"/>
      <c r="AHE285" s="4"/>
      <c r="AHF285" s="4"/>
      <c r="AHG285" s="4"/>
      <c r="AHH285" s="4"/>
      <c r="AHI285" s="4"/>
      <c r="AHJ285" s="4"/>
      <c r="AHK285" s="4"/>
      <c r="AHL285" s="4"/>
      <c r="AHM285" s="4"/>
      <c r="AHN285" s="4"/>
      <c r="AHO285" s="4"/>
      <c r="AHP285" s="4"/>
      <c r="AHQ285" s="4"/>
      <c r="AHR285" s="4"/>
      <c r="AHS285" s="4"/>
      <c r="AHT285" s="4"/>
      <c r="AHU285" s="4"/>
      <c r="AHV285" s="4"/>
      <c r="AHW285" s="4"/>
      <c r="AHX285" s="4"/>
      <c r="AHY285" s="4"/>
      <c r="AHZ285" s="4"/>
      <c r="AIA285" s="4"/>
      <c r="AIB285" s="4"/>
      <c r="AIC285" s="4"/>
      <c r="AID285" s="4"/>
      <c r="AIE285" s="4"/>
      <c r="AIF285" s="4"/>
      <c r="AIG285" s="4"/>
      <c r="AIH285" s="4"/>
      <c r="AII285" s="4"/>
      <c r="AIJ285" s="4"/>
      <c r="AIK285" s="4"/>
      <c r="AIL285" s="4"/>
      <c r="AIM285" s="4"/>
      <c r="AIN285" s="4"/>
      <c r="AIO285" s="4"/>
      <c r="AIP285" s="4"/>
      <c r="AIQ285" s="4"/>
      <c r="AIR285" s="4"/>
      <c r="AIS285" s="4"/>
      <c r="AIT285" s="4"/>
      <c r="AIU285" s="4"/>
      <c r="AIV285" s="4"/>
      <c r="AIW285" s="4"/>
      <c r="AIX285" s="4"/>
      <c r="AIY285" s="4"/>
      <c r="AIZ285" s="4"/>
      <c r="AJA285" s="4"/>
      <c r="AJB285" s="4"/>
      <c r="AJC285" s="4"/>
      <c r="AJD285" s="4"/>
      <c r="AJE285" s="4"/>
      <c r="AJF285" s="4"/>
      <c r="AJG285" s="4"/>
      <c r="AJH285" s="4"/>
      <c r="AJI285" s="4"/>
      <c r="AJJ285" s="4"/>
      <c r="AJK285" s="4"/>
      <c r="AJL285" s="4"/>
      <c r="AJM285" s="4"/>
      <c r="AJN285" s="4"/>
      <c r="AJO285" s="4"/>
      <c r="AJP285" s="4"/>
      <c r="AJQ285" s="4"/>
      <c r="AJR285" s="4"/>
      <c r="AJS285" s="4"/>
      <c r="AJT285" s="4"/>
      <c r="AJU285" s="4"/>
      <c r="AJV285" s="4"/>
      <c r="AJW285" s="4"/>
      <c r="AJX285" s="4"/>
      <c r="AJY285" s="4"/>
      <c r="AJZ285" s="4"/>
      <c r="AKA285" s="4"/>
      <c r="AKB285" s="4"/>
      <c r="AKC285" s="4"/>
      <c r="AKD285" s="4"/>
      <c r="AKE285" s="4"/>
      <c r="AKF285" s="4"/>
      <c r="AKG285" s="4"/>
      <c r="AKH285" s="4"/>
      <c r="AKI285" s="4"/>
      <c r="AKJ285" s="4"/>
      <c r="AKK285" s="4"/>
      <c r="AKL285" s="4"/>
      <c r="AKM285" s="4"/>
      <c r="AKN285" s="4"/>
      <c r="AKO285" s="4"/>
      <c r="AKP285" s="4"/>
      <c r="AKQ285" s="4"/>
      <c r="AKR285" s="4"/>
      <c r="AKS285" s="4"/>
      <c r="AKT285" s="4"/>
      <c r="AKU285" s="4"/>
      <c r="AKV285" s="4"/>
      <c r="AKW285" s="4"/>
      <c r="AKX285" s="4"/>
      <c r="AKY285" s="4"/>
      <c r="AKZ285" s="4"/>
      <c r="ALA285" s="4"/>
      <c r="ALB285" s="4"/>
      <c r="ALC285" s="4"/>
      <c r="ALD285" s="4"/>
      <c r="ALE285" s="4"/>
      <c r="ALF285" s="4"/>
      <c r="ALG285" s="4"/>
      <c r="ALH285" s="4"/>
      <c r="ALI285" s="4"/>
      <c r="ALJ285" s="4"/>
      <c r="ALK285" s="4"/>
      <c r="ALL285" s="4"/>
      <c r="ALM285" s="4"/>
      <c r="ALN285" s="4"/>
      <c r="ALO285" s="4"/>
      <c r="ALP285" s="4"/>
      <c r="ALQ285" s="4"/>
      <c r="ALR285" s="4"/>
      <c r="ALS285" s="4"/>
      <c r="ALT285" s="4"/>
      <c r="ALU285" s="4"/>
      <c r="ALV285" s="4"/>
      <c r="ALW285" s="4"/>
      <c r="ALX285" s="4"/>
      <c r="ALY285" s="4"/>
      <c r="ALZ285" s="4"/>
      <c r="AMA285" s="4"/>
      <c r="AMB285" s="4"/>
      <c r="AMC285" s="4"/>
      <c r="AMD285" s="4"/>
      <c r="AME285" s="4"/>
      <c r="AMF285" s="4"/>
      <c r="AMG285" s="4"/>
      <c r="AMH285" s="4"/>
      <c r="AMI285" s="4"/>
      <c r="AMJ285" s="4"/>
    </row>
    <row r="286" spans="1:1024" ht="17" customHeight="1">
      <c r="A286" s="19" t="s">
        <v>1227</v>
      </c>
      <c r="B286" s="3">
        <f t="shared" si="9"/>
        <v>40</v>
      </c>
      <c r="C286" s="3">
        <f t="shared" si="10"/>
        <v>0</v>
      </c>
      <c r="D286" s="3">
        <v>0</v>
      </c>
      <c r="E286" s="3">
        <v>0</v>
      </c>
      <c r="G286" s="4"/>
      <c r="J286" s="4">
        <v>40</v>
      </c>
      <c r="IZ286" s="4"/>
      <c r="JA286" s="4"/>
      <c r="JB286" s="4"/>
      <c r="JC286" s="4"/>
      <c r="JD286" s="4"/>
      <c r="JE286" s="4"/>
      <c r="JF286" s="4"/>
      <c r="JG286" s="4"/>
      <c r="JH286" s="4"/>
      <c r="JI286" s="4"/>
      <c r="JJ286" s="4"/>
      <c r="JK286" s="4"/>
      <c r="JL286" s="4"/>
      <c r="JM286" s="4"/>
      <c r="JN286" s="4"/>
      <c r="JO286" s="4"/>
      <c r="JP286" s="4"/>
      <c r="JQ286" s="4"/>
      <c r="JR286" s="4"/>
      <c r="JS286" s="4"/>
      <c r="JT286" s="4"/>
      <c r="JU286" s="4"/>
      <c r="JV286" s="4"/>
      <c r="JW286" s="4"/>
      <c r="JX286" s="4"/>
      <c r="JY286" s="4"/>
      <c r="JZ286" s="4"/>
      <c r="KA286" s="4"/>
      <c r="KB286" s="4"/>
      <c r="KC286" s="4"/>
      <c r="KD286" s="4"/>
      <c r="KE286" s="4"/>
      <c r="KF286" s="4"/>
      <c r="KG286" s="4"/>
      <c r="KH286" s="4"/>
      <c r="KI286" s="4"/>
      <c r="KJ286" s="4"/>
      <c r="KK286" s="4"/>
      <c r="KL286" s="4"/>
      <c r="KM286" s="4"/>
      <c r="KN286" s="4"/>
      <c r="KO286" s="4"/>
      <c r="KP286" s="4"/>
      <c r="KQ286" s="4"/>
      <c r="KR286" s="4"/>
      <c r="KS286" s="4"/>
      <c r="KT286" s="4"/>
      <c r="KU286" s="4"/>
      <c r="KV286" s="4"/>
      <c r="KW286" s="4"/>
      <c r="KX286" s="4"/>
      <c r="KY286" s="4"/>
      <c r="KZ286" s="4"/>
      <c r="LA286" s="4"/>
      <c r="LB286" s="4"/>
      <c r="LC286" s="4"/>
      <c r="LD286" s="4"/>
      <c r="LE286" s="4"/>
      <c r="LF286" s="4"/>
      <c r="LG286" s="4"/>
      <c r="LH286" s="4"/>
      <c r="LI286" s="4"/>
      <c r="LJ286" s="4"/>
      <c r="LK286" s="4"/>
      <c r="LL286" s="4"/>
      <c r="LM286" s="4"/>
      <c r="LN286" s="4"/>
      <c r="LO286" s="4"/>
      <c r="LP286" s="4"/>
      <c r="LQ286" s="4"/>
      <c r="LR286" s="4"/>
      <c r="LS286" s="4"/>
      <c r="LT286" s="4"/>
      <c r="LU286" s="4"/>
      <c r="LV286" s="4"/>
      <c r="LW286" s="4"/>
      <c r="LX286" s="4"/>
      <c r="LY286" s="4"/>
      <c r="LZ286" s="4"/>
      <c r="MA286" s="4"/>
      <c r="MB286" s="4"/>
      <c r="MC286" s="4"/>
      <c r="MD286" s="4"/>
      <c r="ME286" s="4"/>
      <c r="MF286" s="4"/>
      <c r="MG286" s="4"/>
      <c r="MH286" s="4"/>
      <c r="MI286" s="4"/>
      <c r="MJ286" s="4"/>
      <c r="MK286" s="4"/>
      <c r="ML286" s="4"/>
      <c r="MM286" s="4"/>
      <c r="MN286" s="4"/>
      <c r="MO286" s="4"/>
      <c r="MP286" s="4"/>
      <c r="MQ286" s="4"/>
      <c r="MR286" s="4"/>
      <c r="MS286" s="4"/>
      <c r="MT286" s="4"/>
      <c r="MU286" s="4"/>
      <c r="MV286" s="4"/>
      <c r="MW286" s="4"/>
      <c r="MX286" s="4"/>
      <c r="MY286" s="4"/>
      <c r="MZ286" s="4"/>
      <c r="NA286" s="4"/>
      <c r="NB286" s="4"/>
      <c r="NC286" s="4"/>
      <c r="ND286" s="4"/>
      <c r="NE286" s="4"/>
      <c r="NF286" s="4"/>
      <c r="NG286" s="4"/>
      <c r="NH286" s="4"/>
      <c r="NI286" s="4"/>
      <c r="NJ286" s="4"/>
      <c r="NK286" s="4"/>
      <c r="NL286" s="4"/>
      <c r="NM286" s="4"/>
      <c r="NN286" s="4"/>
      <c r="NO286" s="4"/>
      <c r="NP286" s="4"/>
      <c r="NQ286" s="4"/>
      <c r="NR286" s="4"/>
      <c r="NS286" s="4"/>
      <c r="NT286" s="4"/>
      <c r="NU286" s="4"/>
      <c r="NV286" s="4"/>
      <c r="NW286" s="4"/>
      <c r="NX286" s="4"/>
      <c r="NY286" s="4"/>
      <c r="NZ286" s="4"/>
      <c r="OA286" s="4"/>
      <c r="OB286" s="4"/>
      <c r="OC286" s="4"/>
      <c r="OD286" s="4"/>
      <c r="OE286" s="4"/>
      <c r="OF286" s="4"/>
      <c r="OG286" s="4"/>
      <c r="OH286" s="4"/>
      <c r="OI286" s="4"/>
      <c r="OJ286" s="4"/>
      <c r="OK286" s="4"/>
      <c r="OL286" s="4"/>
      <c r="OM286" s="4"/>
      <c r="ON286" s="4"/>
      <c r="OO286" s="4"/>
      <c r="OP286" s="4"/>
      <c r="OQ286" s="4"/>
      <c r="OR286" s="4"/>
      <c r="OS286" s="4"/>
      <c r="OT286" s="4"/>
      <c r="OU286" s="4"/>
      <c r="OV286" s="4"/>
      <c r="OW286" s="4"/>
      <c r="OX286" s="4"/>
      <c r="OY286" s="4"/>
      <c r="OZ286" s="4"/>
      <c r="PA286" s="4"/>
      <c r="PB286" s="4"/>
      <c r="PC286" s="4"/>
      <c r="PD286" s="4"/>
      <c r="PE286" s="4"/>
      <c r="PF286" s="4"/>
      <c r="PG286" s="4"/>
      <c r="PH286" s="4"/>
      <c r="PI286" s="4"/>
      <c r="PJ286" s="4"/>
      <c r="PK286" s="4"/>
      <c r="PL286" s="4"/>
      <c r="PM286" s="4"/>
      <c r="PN286" s="4"/>
      <c r="PO286" s="4"/>
      <c r="PP286" s="4"/>
      <c r="PQ286" s="4"/>
      <c r="PR286" s="4"/>
      <c r="PS286" s="4"/>
      <c r="PT286" s="4"/>
      <c r="PU286" s="4"/>
      <c r="PV286" s="4"/>
      <c r="PW286" s="4"/>
      <c r="PX286" s="4"/>
      <c r="PY286" s="4"/>
      <c r="PZ286" s="4"/>
      <c r="QA286" s="4"/>
      <c r="QB286" s="4"/>
      <c r="QC286" s="4"/>
      <c r="QD286" s="4"/>
      <c r="QE286" s="4"/>
      <c r="QF286" s="4"/>
      <c r="QG286" s="4"/>
      <c r="QH286" s="4"/>
      <c r="QI286" s="4"/>
      <c r="QJ286" s="4"/>
      <c r="QK286" s="4"/>
      <c r="QL286" s="4"/>
      <c r="QM286" s="4"/>
      <c r="QN286" s="4"/>
      <c r="QO286" s="4"/>
      <c r="QP286" s="4"/>
      <c r="QQ286" s="4"/>
      <c r="QR286" s="4"/>
      <c r="QS286" s="4"/>
      <c r="QT286" s="4"/>
      <c r="QU286" s="4"/>
      <c r="QV286" s="4"/>
      <c r="QW286" s="4"/>
      <c r="QX286" s="4"/>
      <c r="QY286" s="4"/>
      <c r="QZ286" s="4"/>
      <c r="RA286" s="4"/>
      <c r="RB286" s="4"/>
      <c r="RC286" s="4"/>
      <c r="RD286" s="4"/>
      <c r="RE286" s="4"/>
      <c r="RF286" s="4"/>
      <c r="RG286" s="4"/>
      <c r="RH286" s="4"/>
      <c r="RI286" s="4"/>
      <c r="RJ286" s="4"/>
      <c r="RK286" s="4"/>
      <c r="RL286" s="4"/>
      <c r="RM286" s="4"/>
      <c r="RN286" s="4"/>
      <c r="RO286" s="4"/>
      <c r="RP286" s="4"/>
      <c r="RQ286" s="4"/>
      <c r="RR286" s="4"/>
      <c r="RS286" s="4"/>
      <c r="RT286" s="4"/>
      <c r="RU286" s="4"/>
      <c r="RV286" s="4"/>
      <c r="RW286" s="4"/>
      <c r="RX286" s="4"/>
      <c r="RY286" s="4"/>
      <c r="RZ286" s="4"/>
      <c r="SA286" s="4"/>
      <c r="SB286" s="4"/>
      <c r="SC286" s="4"/>
      <c r="SD286" s="4"/>
      <c r="SE286" s="4"/>
      <c r="SF286" s="4"/>
      <c r="SG286" s="4"/>
      <c r="SH286" s="4"/>
      <c r="SI286" s="4"/>
      <c r="SJ286" s="4"/>
      <c r="SK286" s="4"/>
      <c r="SL286" s="4"/>
      <c r="SM286" s="4"/>
      <c r="SN286" s="4"/>
      <c r="SO286" s="4"/>
      <c r="SP286" s="4"/>
      <c r="SQ286" s="4"/>
      <c r="SR286" s="4"/>
      <c r="SS286" s="4"/>
      <c r="ST286" s="4"/>
      <c r="SU286" s="4"/>
      <c r="SV286" s="4"/>
      <c r="SW286" s="4"/>
      <c r="SX286" s="4"/>
      <c r="SY286" s="4"/>
      <c r="SZ286" s="4"/>
      <c r="TA286" s="4"/>
      <c r="TB286" s="4"/>
      <c r="TC286" s="4"/>
      <c r="TD286" s="4"/>
      <c r="TE286" s="4"/>
      <c r="TF286" s="4"/>
      <c r="TG286" s="4"/>
      <c r="TH286" s="4"/>
      <c r="TI286" s="4"/>
      <c r="TJ286" s="4"/>
      <c r="TK286" s="4"/>
      <c r="TL286" s="4"/>
      <c r="TM286" s="4"/>
      <c r="TN286" s="4"/>
      <c r="TO286" s="4"/>
      <c r="TP286" s="4"/>
      <c r="TQ286" s="4"/>
      <c r="TR286" s="4"/>
      <c r="TS286" s="4"/>
      <c r="TT286" s="4"/>
      <c r="TU286" s="4"/>
      <c r="TV286" s="4"/>
      <c r="TW286" s="4"/>
      <c r="TX286" s="4"/>
      <c r="TY286" s="4"/>
      <c r="TZ286" s="4"/>
      <c r="UA286" s="4"/>
      <c r="UB286" s="4"/>
      <c r="UC286" s="4"/>
      <c r="UD286" s="4"/>
      <c r="UE286" s="4"/>
      <c r="UF286" s="4"/>
      <c r="UG286" s="4"/>
      <c r="UH286" s="4"/>
      <c r="UI286" s="4"/>
      <c r="UJ286" s="4"/>
      <c r="UK286" s="4"/>
      <c r="UL286" s="4"/>
      <c r="UM286" s="4"/>
      <c r="UN286" s="4"/>
      <c r="UO286" s="4"/>
      <c r="UP286" s="4"/>
      <c r="UQ286" s="4"/>
      <c r="UR286" s="4"/>
      <c r="US286" s="4"/>
      <c r="UT286" s="4"/>
      <c r="UU286" s="4"/>
      <c r="UV286" s="4"/>
      <c r="UW286" s="4"/>
      <c r="UX286" s="4"/>
      <c r="UY286" s="4"/>
      <c r="UZ286" s="4"/>
      <c r="VA286" s="4"/>
      <c r="VB286" s="4"/>
      <c r="VC286" s="4"/>
      <c r="VD286" s="4"/>
      <c r="VE286" s="4"/>
      <c r="VF286" s="4"/>
      <c r="VG286" s="4"/>
      <c r="VH286" s="4"/>
      <c r="VI286" s="4"/>
      <c r="VJ286" s="4"/>
      <c r="VK286" s="4"/>
      <c r="VL286" s="4"/>
      <c r="VM286" s="4"/>
      <c r="VN286" s="4"/>
      <c r="VO286" s="4"/>
      <c r="VP286" s="4"/>
      <c r="VQ286" s="4"/>
      <c r="VR286" s="4"/>
      <c r="VS286" s="4"/>
      <c r="VT286" s="4"/>
      <c r="VU286" s="4"/>
      <c r="VV286" s="4"/>
      <c r="VW286" s="4"/>
      <c r="VX286" s="4"/>
      <c r="VY286" s="4"/>
      <c r="VZ286" s="4"/>
      <c r="WA286" s="4"/>
      <c r="WB286" s="4"/>
      <c r="WC286" s="4"/>
      <c r="WD286" s="4"/>
      <c r="WE286" s="4"/>
      <c r="WF286" s="4"/>
      <c r="WG286" s="4"/>
      <c r="WH286" s="4"/>
      <c r="WI286" s="4"/>
      <c r="WJ286" s="4"/>
      <c r="WK286" s="4"/>
      <c r="WL286" s="4"/>
      <c r="WM286" s="4"/>
      <c r="WN286" s="4"/>
      <c r="WO286" s="4"/>
      <c r="WP286" s="4"/>
      <c r="WQ286" s="4"/>
      <c r="WR286" s="4"/>
      <c r="WS286" s="4"/>
      <c r="WT286" s="4"/>
      <c r="WU286" s="4"/>
      <c r="WV286" s="4"/>
      <c r="WW286" s="4"/>
      <c r="WX286" s="4"/>
      <c r="WY286" s="4"/>
      <c r="WZ286" s="4"/>
      <c r="XA286" s="4"/>
      <c r="XB286" s="4"/>
      <c r="XC286" s="4"/>
      <c r="XD286" s="4"/>
      <c r="XE286" s="4"/>
      <c r="XF286" s="4"/>
      <c r="XG286" s="4"/>
      <c r="XH286" s="4"/>
      <c r="XI286" s="4"/>
      <c r="XJ286" s="4"/>
      <c r="XK286" s="4"/>
      <c r="XL286" s="4"/>
      <c r="XM286" s="4"/>
      <c r="XN286" s="4"/>
      <c r="XO286" s="4"/>
      <c r="XP286" s="4"/>
      <c r="XQ286" s="4"/>
      <c r="XR286" s="4"/>
      <c r="XS286" s="4"/>
      <c r="XT286" s="4"/>
      <c r="XU286" s="4"/>
      <c r="XV286" s="4"/>
      <c r="XW286" s="4"/>
      <c r="XX286" s="4"/>
      <c r="XY286" s="4"/>
      <c r="XZ286" s="4"/>
      <c r="YA286" s="4"/>
      <c r="YB286" s="4"/>
      <c r="YC286" s="4"/>
      <c r="YD286" s="4"/>
      <c r="YE286" s="4"/>
      <c r="YF286" s="4"/>
      <c r="YG286" s="4"/>
      <c r="YH286" s="4"/>
      <c r="YI286" s="4"/>
      <c r="YJ286" s="4"/>
      <c r="YK286" s="4"/>
      <c r="YL286" s="4"/>
      <c r="YM286" s="4"/>
      <c r="YN286" s="4"/>
      <c r="YO286" s="4"/>
      <c r="YP286" s="4"/>
      <c r="YQ286" s="4"/>
      <c r="YR286" s="4"/>
      <c r="YS286" s="4"/>
      <c r="YT286" s="4"/>
      <c r="YU286" s="4"/>
      <c r="YV286" s="4"/>
      <c r="YW286" s="4"/>
      <c r="YX286" s="4"/>
      <c r="YY286" s="4"/>
      <c r="YZ286" s="4"/>
      <c r="ZA286" s="4"/>
      <c r="ZB286" s="4"/>
      <c r="ZC286" s="4"/>
      <c r="ZD286" s="4"/>
      <c r="ZE286" s="4"/>
      <c r="ZF286" s="4"/>
      <c r="ZG286" s="4"/>
      <c r="ZH286" s="4"/>
      <c r="ZI286" s="4"/>
      <c r="ZJ286" s="4"/>
      <c r="ZK286" s="4"/>
      <c r="ZL286" s="4"/>
      <c r="ZM286" s="4"/>
      <c r="ZN286" s="4"/>
      <c r="ZO286" s="4"/>
      <c r="ZP286" s="4"/>
      <c r="ZQ286" s="4"/>
      <c r="ZR286" s="4"/>
      <c r="ZS286" s="4"/>
      <c r="ZT286" s="4"/>
      <c r="ZU286" s="4"/>
      <c r="ZV286" s="4"/>
      <c r="ZW286" s="4"/>
      <c r="ZX286" s="4"/>
      <c r="ZY286" s="4"/>
      <c r="ZZ286" s="4"/>
      <c r="AAA286" s="4"/>
      <c r="AAB286" s="4"/>
      <c r="AAC286" s="4"/>
      <c r="AAD286" s="4"/>
      <c r="AAE286" s="4"/>
      <c r="AAF286" s="4"/>
      <c r="AAG286" s="4"/>
      <c r="AAH286" s="4"/>
      <c r="AAI286" s="4"/>
      <c r="AAJ286" s="4"/>
      <c r="AAK286" s="4"/>
      <c r="AAL286" s="4"/>
      <c r="AAM286" s="4"/>
      <c r="AAN286" s="4"/>
      <c r="AAO286" s="4"/>
      <c r="AAP286" s="4"/>
      <c r="AAQ286" s="4"/>
      <c r="AAR286" s="4"/>
      <c r="AAS286" s="4"/>
      <c r="AAT286" s="4"/>
      <c r="AAU286" s="4"/>
      <c r="AAV286" s="4"/>
      <c r="AAW286" s="4"/>
      <c r="AAX286" s="4"/>
      <c r="AAY286" s="4"/>
      <c r="AAZ286" s="4"/>
      <c r="ABA286" s="4"/>
      <c r="ABB286" s="4"/>
      <c r="ABC286" s="4"/>
      <c r="ABD286" s="4"/>
      <c r="ABE286" s="4"/>
      <c r="ABF286" s="4"/>
      <c r="ABG286" s="4"/>
      <c r="ABH286" s="4"/>
      <c r="ABI286" s="4"/>
      <c r="ABJ286" s="4"/>
      <c r="ABK286" s="4"/>
      <c r="ABL286" s="4"/>
      <c r="ABM286" s="4"/>
      <c r="ABN286" s="4"/>
      <c r="ABO286" s="4"/>
      <c r="ABP286" s="4"/>
      <c r="ABQ286" s="4"/>
      <c r="ABR286" s="4"/>
      <c r="ABS286" s="4"/>
      <c r="ABT286" s="4"/>
      <c r="ABU286" s="4"/>
      <c r="ABV286" s="4"/>
      <c r="ABW286" s="4"/>
      <c r="ABX286" s="4"/>
      <c r="ABY286" s="4"/>
      <c r="ABZ286" s="4"/>
      <c r="ACA286" s="4"/>
      <c r="ACB286" s="4"/>
      <c r="ACC286" s="4"/>
      <c r="ACD286" s="4"/>
      <c r="ACE286" s="4"/>
      <c r="ACF286" s="4"/>
      <c r="ACG286" s="4"/>
      <c r="ACH286" s="4"/>
      <c r="ACI286" s="4"/>
      <c r="ACJ286" s="4"/>
      <c r="ACK286" s="4"/>
      <c r="ACL286" s="4"/>
      <c r="ACM286" s="4"/>
      <c r="ACN286" s="4"/>
      <c r="ACO286" s="4"/>
      <c r="ACP286" s="4"/>
      <c r="ACQ286" s="4"/>
      <c r="ACR286" s="4"/>
      <c r="ACS286" s="4"/>
      <c r="ACT286" s="4"/>
      <c r="ACU286" s="4"/>
      <c r="ACV286" s="4"/>
      <c r="ACW286" s="4"/>
      <c r="ACX286" s="4"/>
      <c r="ACY286" s="4"/>
      <c r="ACZ286" s="4"/>
      <c r="ADA286" s="4"/>
      <c r="ADB286" s="4"/>
      <c r="ADC286" s="4"/>
      <c r="ADD286" s="4"/>
      <c r="ADE286" s="4"/>
      <c r="ADF286" s="4"/>
      <c r="ADG286" s="4"/>
      <c r="ADH286" s="4"/>
      <c r="ADI286" s="4"/>
      <c r="ADJ286" s="4"/>
      <c r="ADK286" s="4"/>
      <c r="ADL286" s="4"/>
      <c r="ADM286" s="4"/>
      <c r="ADN286" s="4"/>
      <c r="ADO286" s="4"/>
      <c r="ADP286" s="4"/>
      <c r="ADQ286" s="4"/>
      <c r="ADR286" s="4"/>
      <c r="ADS286" s="4"/>
      <c r="ADT286" s="4"/>
      <c r="ADU286" s="4"/>
      <c r="ADV286" s="4"/>
      <c r="ADW286" s="4"/>
      <c r="ADX286" s="4"/>
      <c r="ADY286" s="4"/>
      <c r="ADZ286" s="4"/>
      <c r="AEA286" s="4"/>
      <c r="AEB286" s="4"/>
      <c r="AEC286" s="4"/>
      <c r="AED286" s="4"/>
      <c r="AEE286" s="4"/>
      <c r="AEF286" s="4"/>
      <c r="AEG286" s="4"/>
      <c r="AEH286" s="4"/>
      <c r="AEI286" s="4"/>
      <c r="AEJ286" s="4"/>
      <c r="AEK286" s="4"/>
      <c r="AEL286" s="4"/>
      <c r="AEM286" s="4"/>
      <c r="AEN286" s="4"/>
      <c r="AEO286" s="4"/>
      <c r="AEP286" s="4"/>
      <c r="AEQ286" s="4"/>
      <c r="AER286" s="4"/>
      <c r="AES286" s="4"/>
      <c r="AET286" s="4"/>
      <c r="AEU286" s="4"/>
      <c r="AEV286" s="4"/>
      <c r="AEW286" s="4"/>
      <c r="AEX286" s="4"/>
      <c r="AEY286" s="4"/>
      <c r="AEZ286" s="4"/>
      <c r="AFA286" s="4"/>
      <c r="AFB286" s="4"/>
      <c r="AFC286" s="4"/>
      <c r="AFD286" s="4"/>
      <c r="AFE286" s="4"/>
      <c r="AFF286" s="4"/>
      <c r="AFG286" s="4"/>
      <c r="AFH286" s="4"/>
      <c r="AFI286" s="4"/>
      <c r="AFJ286" s="4"/>
      <c r="AFK286" s="4"/>
      <c r="AFL286" s="4"/>
      <c r="AFM286" s="4"/>
      <c r="AFN286" s="4"/>
      <c r="AFO286" s="4"/>
      <c r="AFP286" s="4"/>
      <c r="AFQ286" s="4"/>
      <c r="AFR286" s="4"/>
      <c r="AFS286" s="4"/>
      <c r="AFT286" s="4"/>
      <c r="AFU286" s="4"/>
      <c r="AFV286" s="4"/>
      <c r="AFW286" s="4"/>
      <c r="AFX286" s="4"/>
      <c r="AFY286" s="4"/>
      <c r="AFZ286" s="4"/>
      <c r="AGA286" s="4"/>
      <c r="AGB286" s="4"/>
      <c r="AGC286" s="4"/>
      <c r="AGD286" s="4"/>
      <c r="AGE286" s="4"/>
      <c r="AGF286" s="4"/>
      <c r="AGG286" s="4"/>
      <c r="AGH286" s="4"/>
      <c r="AGI286" s="4"/>
      <c r="AGJ286" s="4"/>
      <c r="AGK286" s="4"/>
      <c r="AGL286" s="4"/>
      <c r="AGM286" s="4"/>
      <c r="AGN286" s="4"/>
      <c r="AGO286" s="4"/>
      <c r="AGP286" s="4"/>
      <c r="AGQ286" s="4"/>
      <c r="AGR286" s="4"/>
      <c r="AGS286" s="4"/>
      <c r="AGT286" s="4"/>
      <c r="AGU286" s="4"/>
      <c r="AGV286" s="4"/>
      <c r="AGW286" s="4"/>
      <c r="AGX286" s="4"/>
      <c r="AGY286" s="4"/>
      <c r="AGZ286" s="4"/>
      <c r="AHA286" s="4"/>
      <c r="AHB286" s="4"/>
      <c r="AHC286" s="4"/>
      <c r="AHD286" s="4"/>
      <c r="AHE286" s="4"/>
      <c r="AHF286" s="4"/>
      <c r="AHG286" s="4"/>
      <c r="AHH286" s="4"/>
      <c r="AHI286" s="4"/>
      <c r="AHJ286" s="4"/>
      <c r="AHK286" s="4"/>
      <c r="AHL286" s="4"/>
      <c r="AHM286" s="4"/>
      <c r="AHN286" s="4"/>
      <c r="AHO286" s="4"/>
      <c r="AHP286" s="4"/>
      <c r="AHQ286" s="4"/>
      <c r="AHR286" s="4"/>
      <c r="AHS286" s="4"/>
      <c r="AHT286" s="4"/>
      <c r="AHU286" s="4"/>
      <c r="AHV286" s="4"/>
      <c r="AHW286" s="4"/>
      <c r="AHX286" s="4"/>
      <c r="AHY286" s="4"/>
      <c r="AHZ286" s="4"/>
      <c r="AIA286" s="4"/>
      <c r="AIB286" s="4"/>
      <c r="AIC286" s="4"/>
      <c r="AID286" s="4"/>
      <c r="AIE286" s="4"/>
      <c r="AIF286" s="4"/>
      <c r="AIG286" s="4"/>
      <c r="AIH286" s="4"/>
      <c r="AII286" s="4"/>
      <c r="AIJ286" s="4"/>
      <c r="AIK286" s="4"/>
      <c r="AIL286" s="4"/>
      <c r="AIM286" s="4"/>
      <c r="AIN286" s="4"/>
      <c r="AIO286" s="4"/>
      <c r="AIP286" s="4"/>
      <c r="AIQ286" s="4"/>
      <c r="AIR286" s="4"/>
      <c r="AIS286" s="4"/>
      <c r="AIT286" s="4"/>
      <c r="AIU286" s="4"/>
      <c r="AIV286" s="4"/>
      <c r="AIW286" s="4"/>
      <c r="AIX286" s="4"/>
      <c r="AIY286" s="4"/>
      <c r="AIZ286" s="4"/>
      <c r="AJA286" s="4"/>
      <c r="AJB286" s="4"/>
      <c r="AJC286" s="4"/>
      <c r="AJD286" s="4"/>
      <c r="AJE286" s="4"/>
      <c r="AJF286" s="4"/>
      <c r="AJG286" s="4"/>
      <c r="AJH286" s="4"/>
      <c r="AJI286" s="4"/>
      <c r="AJJ286" s="4"/>
      <c r="AJK286" s="4"/>
      <c r="AJL286" s="4"/>
      <c r="AJM286" s="4"/>
      <c r="AJN286" s="4"/>
      <c r="AJO286" s="4"/>
      <c r="AJP286" s="4"/>
      <c r="AJQ286" s="4"/>
      <c r="AJR286" s="4"/>
      <c r="AJS286" s="4"/>
      <c r="AJT286" s="4"/>
      <c r="AJU286" s="4"/>
      <c r="AJV286" s="4"/>
      <c r="AJW286" s="4"/>
      <c r="AJX286" s="4"/>
      <c r="AJY286" s="4"/>
      <c r="AJZ286" s="4"/>
      <c r="AKA286" s="4"/>
      <c r="AKB286" s="4"/>
      <c r="AKC286" s="4"/>
      <c r="AKD286" s="4"/>
      <c r="AKE286" s="4"/>
      <c r="AKF286" s="4"/>
      <c r="AKG286" s="4"/>
      <c r="AKH286" s="4"/>
      <c r="AKI286" s="4"/>
      <c r="AKJ286" s="4"/>
      <c r="AKK286" s="4"/>
      <c r="AKL286" s="4"/>
      <c r="AKM286" s="4"/>
      <c r="AKN286" s="4"/>
      <c r="AKO286" s="4"/>
      <c r="AKP286" s="4"/>
      <c r="AKQ286" s="4"/>
      <c r="AKR286" s="4"/>
      <c r="AKS286" s="4"/>
      <c r="AKT286" s="4"/>
      <c r="AKU286" s="4"/>
      <c r="AKV286" s="4"/>
      <c r="AKW286" s="4"/>
      <c r="AKX286" s="4"/>
      <c r="AKY286" s="4"/>
      <c r="AKZ286" s="4"/>
      <c r="ALA286" s="4"/>
      <c r="ALB286" s="4"/>
      <c r="ALC286" s="4"/>
      <c r="ALD286" s="4"/>
      <c r="ALE286" s="4"/>
      <c r="ALF286" s="4"/>
      <c r="ALG286" s="4"/>
      <c r="ALH286" s="4"/>
      <c r="ALI286" s="4"/>
      <c r="ALJ286" s="4"/>
      <c r="ALK286" s="4"/>
      <c r="ALL286" s="4"/>
      <c r="ALM286" s="4"/>
      <c r="ALN286" s="4"/>
      <c r="ALO286" s="4"/>
      <c r="ALP286" s="4"/>
      <c r="ALQ286" s="4"/>
      <c r="ALR286" s="4"/>
      <c r="ALS286" s="4"/>
      <c r="ALT286" s="4"/>
      <c r="ALU286" s="4"/>
      <c r="ALV286" s="4"/>
      <c r="ALW286" s="4"/>
      <c r="ALX286" s="4"/>
      <c r="ALY286" s="4"/>
      <c r="ALZ286" s="4"/>
      <c r="AMA286" s="4"/>
      <c r="AMB286" s="4"/>
      <c r="AMC286" s="4"/>
      <c r="AMD286" s="4"/>
      <c r="AME286" s="4"/>
      <c r="AMF286" s="4"/>
      <c r="AMG286" s="4"/>
      <c r="AMH286" s="4"/>
      <c r="AMI286" s="4"/>
      <c r="AMJ286" s="4"/>
    </row>
    <row r="287" spans="1:1024" ht="17" customHeight="1">
      <c r="A287" s="19" t="s">
        <v>1228</v>
      </c>
      <c r="B287" s="3">
        <f t="shared" si="9"/>
        <v>40</v>
      </c>
      <c r="C287" s="3">
        <f t="shared" si="10"/>
        <v>0</v>
      </c>
      <c r="D287" s="3">
        <v>0</v>
      </c>
      <c r="E287" s="3">
        <v>0</v>
      </c>
      <c r="G287" s="4"/>
      <c r="K287" s="4">
        <v>40</v>
      </c>
      <c r="IZ287" s="4"/>
      <c r="JA287" s="4"/>
      <c r="JB287" s="4"/>
      <c r="JC287" s="4"/>
      <c r="JD287" s="4"/>
      <c r="JE287" s="4"/>
      <c r="JF287" s="4"/>
      <c r="JG287" s="4"/>
      <c r="JH287" s="4"/>
      <c r="JI287" s="4"/>
      <c r="JJ287" s="4"/>
      <c r="JK287" s="4"/>
      <c r="JL287" s="4"/>
      <c r="JM287" s="4"/>
      <c r="JN287" s="4"/>
      <c r="JO287" s="4"/>
      <c r="JP287" s="4"/>
      <c r="JQ287" s="4"/>
      <c r="JR287" s="4"/>
      <c r="JS287" s="4"/>
      <c r="JT287" s="4"/>
      <c r="JU287" s="4"/>
      <c r="JV287" s="4"/>
      <c r="JW287" s="4"/>
      <c r="JX287" s="4"/>
      <c r="JY287" s="4"/>
      <c r="JZ287" s="4"/>
      <c r="KA287" s="4"/>
      <c r="KB287" s="4"/>
      <c r="KC287" s="4"/>
      <c r="KD287" s="4"/>
      <c r="KE287" s="4"/>
      <c r="KF287" s="4"/>
      <c r="KG287" s="4"/>
      <c r="KH287" s="4"/>
      <c r="KI287" s="4"/>
      <c r="KJ287" s="4"/>
      <c r="KK287" s="4"/>
      <c r="KL287" s="4"/>
      <c r="KM287" s="4"/>
      <c r="KN287" s="4"/>
      <c r="KO287" s="4"/>
      <c r="KP287" s="4"/>
      <c r="KQ287" s="4"/>
      <c r="KR287" s="4"/>
      <c r="KS287" s="4"/>
      <c r="KT287" s="4"/>
      <c r="KU287" s="4"/>
      <c r="KV287" s="4"/>
      <c r="KW287" s="4"/>
      <c r="KX287" s="4"/>
      <c r="KY287" s="4"/>
      <c r="KZ287" s="4"/>
      <c r="LA287" s="4"/>
      <c r="LB287" s="4"/>
      <c r="LC287" s="4"/>
      <c r="LD287" s="4"/>
      <c r="LE287" s="4"/>
      <c r="LF287" s="4"/>
      <c r="LG287" s="4"/>
      <c r="LH287" s="4"/>
      <c r="LI287" s="4"/>
      <c r="LJ287" s="4"/>
      <c r="LK287" s="4"/>
      <c r="LL287" s="4"/>
      <c r="LM287" s="4"/>
      <c r="LN287" s="4"/>
      <c r="LO287" s="4"/>
      <c r="LP287" s="4"/>
      <c r="LQ287" s="4"/>
      <c r="LR287" s="4"/>
      <c r="LS287" s="4"/>
      <c r="LT287" s="4"/>
      <c r="LU287" s="4"/>
      <c r="LV287" s="4"/>
      <c r="LW287" s="4"/>
      <c r="LX287" s="4"/>
      <c r="LY287" s="4"/>
      <c r="LZ287" s="4"/>
      <c r="MA287" s="4"/>
      <c r="MB287" s="4"/>
      <c r="MC287" s="4"/>
      <c r="MD287" s="4"/>
      <c r="ME287" s="4"/>
      <c r="MF287" s="4"/>
      <c r="MG287" s="4"/>
      <c r="MH287" s="4"/>
      <c r="MI287" s="4"/>
      <c r="MJ287" s="4"/>
      <c r="MK287" s="4"/>
      <c r="ML287" s="4"/>
      <c r="MM287" s="4"/>
      <c r="MN287" s="4"/>
      <c r="MO287" s="4"/>
      <c r="MP287" s="4"/>
      <c r="MQ287" s="4"/>
      <c r="MR287" s="4"/>
      <c r="MS287" s="4"/>
      <c r="MT287" s="4"/>
      <c r="MU287" s="4"/>
      <c r="MV287" s="4"/>
      <c r="MW287" s="4"/>
      <c r="MX287" s="4"/>
      <c r="MY287" s="4"/>
      <c r="MZ287" s="4"/>
      <c r="NA287" s="4"/>
      <c r="NB287" s="4"/>
      <c r="NC287" s="4"/>
      <c r="ND287" s="4"/>
      <c r="NE287" s="4"/>
      <c r="NF287" s="4"/>
      <c r="NG287" s="4"/>
      <c r="NH287" s="4"/>
      <c r="NI287" s="4"/>
      <c r="NJ287" s="4"/>
      <c r="NK287" s="4"/>
      <c r="NL287" s="4"/>
      <c r="NM287" s="4"/>
      <c r="NN287" s="4"/>
      <c r="NO287" s="4"/>
      <c r="NP287" s="4"/>
      <c r="NQ287" s="4"/>
      <c r="NR287" s="4"/>
      <c r="NS287" s="4"/>
      <c r="NT287" s="4"/>
      <c r="NU287" s="4"/>
      <c r="NV287" s="4"/>
      <c r="NW287" s="4"/>
      <c r="NX287" s="4"/>
      <c r="NY287" s="4"/>
      <c r="NZ287" s="4"/>
      <c r="OA287" s="4"/>
      <c r="OB287" s="4"/>
      <c r="OC287" s="4"/>
      <c r="OD287" s="4"/>
      <c r="OE287" s="4"/>
      <c r="OF287" s="4"/>
      <c r="OG287" s="4"/>
      <c r="OH287" s="4"/>
      <c r="OI287" s="4"/>
      <c r="OJ287" s="4"/>
      <c r="OK287" s="4"/>
      <c r="OL287" s="4"/>
      <c r="OM287" s="4"/>
      <c r="ON287" s="4"/>
      <c r="OO287" s="4"/>
      <c r="OP287" s="4"/>
      <c r="OQ287" s="4"/>
      <c r="OR287" s="4"/>
      <c r="OS287" s="4"/>
      <c r="OT287" s="4"/>
      <c r="OU287" s="4"/>
      <c r="OV287" s="4"/>
      <c r="OW287" s="4"/>
      <c r="OX287" s="4"/>
      <c r="OY287" s="4"/>
      <c r="OZ287" s="4"/>
      <c r="PA287" s="4"/>
      <c r="PB287" s="4"/>
      <c r="PC287" s="4"/>
      <c r="PD287" s="4"/>
      <c r="PE287" s="4"/>
      <c r="PF287" s="4"/>
      <c r="PG287" s="4"/>
      <c r="PH287" s="4"/>
      <c r="PI287" s="4"/>
      <c r="PJ287" s="4"/>
      <c r="PK287" s="4"/>
      <c r="PL287" s="4"/>
      <c r="PM287" s="4"/>
      <c r="PN287" s="4"/>
      <c r="PO287" s="4"/>
      <c r="PP287" s="4"/>
      <c r="PQ287" s="4"/>
      <c r="PR287" s="4"/>
      <c r="PS287" s="4"/>
      <c r="PT287" s="4"/>
      <c r="PU287" s="4"/>
      <c r="PV287" s="4"/>
      <c r="PW287" s="4"/>
      <c r="PX287" s="4"/>
      <c r="PY287" s="4"/>
      <c r="PZ287" s="4"/>
      <c r="QA287" s="4"/>
      <c r="QB287" s="4"/>
      <c r="QC287" s="4"/>
      <c r="QD287" s="4"/>
      <c r="QE287" s="4"/>
      <c r="QF287" s="4"/>
      <c r="QG287" s="4"/>
      <c r="QH287" s="4"/>
      <c r="QI287" s="4"/>
      <c r="QJ287" s="4"/>
      <c r="QK287" s="4"/>
      <c r="QL287" s="4"/>
      <c r="QM287" s="4"/>
      <c r="QN287" s="4"/>
      <c r="QO287" s="4"/>
      <c r="QP287" s="4"/>
      <c r="QQ287" s="4"/>
      <c r="QR287" s="4"/>
      <c r="QS287" s="4"/>
      <c r="QT287" s="4"/>
      <c r="QU287" s="4"/>
      <c r="QV287" s="4"/>
      <c r="QW287" s="4"/>
      <c r="QX287" s="4"/>
      <c r="QY287" s="4"/>
      <c r="QZ287" s="4"/>
      <c r="RA287" s="4"/>
      <c r="RB287" s="4"/>
      <c r="RC287" s="4"/>
      <c r="RD287" s="4"/>
      <c r="RE287" s="4"/>
      <c r="RF287" s="4"/>
      <c r="RG287" s="4"/>
      <c r="RH287" s="4"/>
      <c r="RI287" s="4"/>
      <c r="RJ287" s="4"/>
      <c r="RK287" s="4"/>
      <c r="RL287" s="4"/>
      <c r="RM287" s="4"/>
      <c r="RN287" s="4"/>
      <c r="RO287" s="4"/>
      <c r="RP287" s="4"/>
      <c r="RQ287" s="4"/>
      <c r="RR287" s="4"/>
      <c r="RS287" s="4"/>
      <c r="RT287" s="4"/>
      <c r="RU287" s="4"/>
      <c r="RV287" s="4"/>
      <c r="RW287" s="4"/>
      <c r="RX287" s="4"/>
      <c r="RY287" s="4"/>
      <c r="RZ287" s="4"/>
      <c r="SA287" s="4"/>
      <c r="SB287" s="4"/>
      <c r="SC287" s="4"/>
      <c r="SD287" s="4"/>
      <c r="SE287" s="4"/>
      <c r="SF287" s="4"/>
      <c r="SG287" s="4"/>
      <c r="SH287" s="4"/>
      <c r="SI287" s="4"/>
      <c r="SJ287" s="4"/>
      <c r="SK287" s="4"/>
      <c r="SL287" s="4"/>
      <c r="SM287" s="4"/>
      <c r="SN287" s="4"/>
      <c r="SO287" s="4"/>
      <c r="SP287" s="4"/>
      <c r="SQ287" s="4"/>
      <c r="SR287" s="4"/>
      <c r="SS287" s="4"/>
      <c r="ST287" s="4"/>
      <c r="SU287" s="4"/>
      <c r="SV287" s="4"/>
      <c r="SW287" s="4"/>
      <c r="SX287" s="4"/>
      <c r="SY287" s="4"/>
      <c r="SZ287" s="4"/>
      <c r="TA287" s="4"/>
      <c r="TB287" s="4"/>
      <c r="TC287" s="4"/>
      <c r="TD287" s="4"/>
      <c r="TE287" s="4"/>
      <c r="TF287" s="4"/>
      <c r="TG287" s="4"/>
      <c r="TH287" s="4"/>
      <c r="TI287" s="4"/>
      <c r="TJ287" s="4"/>
      <c r="TK287" s="4"/>
      <c r="TL287" s="4"/>
      <c r="TM287" s="4"/>
      <c r="TN287" s="4"/>
      <c r="TO287" s="4"/>
      <c r="TP287" s="4"/>
      <c r="TQ287" s="4"/>
      <c r="TR287" s="4"/>
      <c r="TS287" s="4"/>
      <c r="TT287" s="4"/>
      <c r="TU287" s="4"/>
      <c r="TV287" s="4"/>
      <c r="TW287" s="4"/>
      <c r="TX287" s="4"/>
      <c r="TY287" s="4"/>
      <c r="TZ287" s="4"/>
      <c r="UA287" s="4"/>
      <c r="UB287" s="4"/>
      <c r="UC287" s="4"/>
      <c r="UD287" s="4"/>
      <c r="UE287" s="4"/>
      <c r="UF287" s="4"/>
      <c r="UG287" s="4"/>
      <c r="UH287" s="4"/>
      <c r="UI287" s="4"/>
      <c r="UJ287" s="4"/>
      <c r="UK287" s="4"/>
      <c r="UL287" s="4"/>
      <c r="UM287" s="4"/>
      <c r="UN287" s="4"/>
      <c r="UO287" s="4"/>
      <c r="UP287" s="4"/>
      <c r="UQ287" s="4"/>
      <c r="UR287" s="4"/>
      <c r="US287" s="4"/>
      <c r="UT287" s="4"/>
      <c r="UU287" s="4"/>
      <c r="UV287" s="4"/>
      <c r="UW287" s="4"/>
      <c r="UX287" s="4"/>
      <c r="UY287" s="4"/>
      <c r="UZ287" s="4"/>
      <c r="VA287" s="4"/>
      <c r="VB287" s="4"/>
      <c r="VC287" s="4"/>
      <c r="VD287" s="4"/>
      <c r="VE287" s="4"/>
      <c r="VF287" s="4"/>
      <c r="VG287" s="4"/>
      <c r="VH287" s="4"/>
      <c r="VI287" s="4"/>
      <c r="VJ287" s="4"/>
      <c r="VK287" s="4"/>
      <c r="VL287" s="4"/>
      <c r="VM287" s="4"/>
      <c r="VN287" s="4"/>
      <c r="VO287" s="4"/>
      <c r="VP287" s="4"/>
      <c r="VQ287" s="4"/>
      <c r="VR287" s="4"/>
      <c r="VS287" s="4"/>
      <c r="VT287" s="4"/>
      <c r="VU287" s="4"/>
      <c r="VV287" s="4"/>
      <c r="VW287" s="4"/>
      <c r="VX287" s="4"/>
      <c r="VY287" s="4"/>
      <c r="VZ287" s="4"/>
      <c r="WA287" s="4"/>
      <c r="WB287" s="4"/>
      <c r="WC287" s="4"/>
      <c r="WD287" s="4"/>
      <c r="WE287" s="4"/>
      <c r="WF287" s="4"/>
      <c r="WG287" s="4"/>
      <c r="WH287" s="4"/>
      <c r="WI287" s="4"/>
      <c r="WJ287" s="4"/>
      <c r="WK287" s="4"/>
      <c r="WL287" s="4"/>
      <c r="WM287" s="4"/>
      <c r="WN287" s="4"/>
      <c r="WO287" s="4"/>
      <c r="WP287" s="4"/>
      <c r="WQ287" s="4"/>
      <c r="WR287" s="4"/>
      <c r="WS287" s="4"/>
      <c r="WT287" s="4"/>
      <c r="WU287" s="4"/>
      <c r="WV287" s="4"/>
      <c r="WW287" s="4"/>
      <c r="WX287" s="4"/>
      <c r="WY287" s="4"/>
      <c r="WZ287" s="4"/>
      <c r="XA287" s="4"/>
      <c r="XB287" s="4"/>
      <c r="XC287" s="4"/>
      <c r="XD287" s="4"/>
      <c r="XE287" s="4"/>
      <c r="XF287" s="4"/>
      <c r="XG287" s="4"/>
      <c r="XH287" s="4"/>
      <c r="XI287" s="4"/>
      <c r="XJ287" s="4"/>
      <c r="XK287" s="4"/>
      <c r="XL287" s="4"/>
      <c r="XM287" s="4"/>
      <c r="XN287" s="4"/>
      <c r="XO287" s="4"/>
      <c r="XP287" s="4"/>
      <c r="XQ287" s="4"/>
      <c r="XR287" s="4"/>
      <c r="XS287" s="4"/>
      <c r="XT287" s="4"/>
      <c r="XU287" s="4"/>
      <c r="XV287" s="4"/>
      <c r="XW287" s="4"/>
      <c r="XX287" s="4"/>
      <c r="XY287" s="4"/>
      <c r="XZ287" s="4"/>
      <c r="YA287" s="4"/>
      <c r="YB287" s="4"/>
      <c r="YC287" s="4"/>
      <c r="YD287" s="4"/>
      <c r="YE287" s="4"/>
      <c r="YF287" s="4"/>
      <c r="YG287" s="4"/>
      <c r="YH287" s="4"/>
      <c r="YI287" s="4"/>
      <c r="YJ287" s="4"/>
      <c r="YK287" s="4"/>
      <c r="YL287" s="4"/>
      <c r="YM287" s="4"/>
      <c r="YN287" s="4"/>
      <c r="YO287" s="4"/>
      <c r="YP287" s="4"/>
      <c r="YQ287" s="4"/>
      <c r="YR287" s="4"/>
      <c r="YS287" s="4"/>
      <c r="YT287" s="4"/>
      <c r="YU287" s="4"/>
      <c r="YV287" s="4"/>
      <c r="YW287" s="4"/>
      <c r="YX287" s="4"/>
      <c r="YY287" s="4"/>
      <c r="YZ287" s="4"/>
      <c r="ZA287" s="4"/>
      <c r="ZB287" s="4"/>
      <c r="ZC287" s="4"/>
      <c r="ZD287" s="4"/>
      <c r="ZE287" s="4"/>
      <c r="ZF287" s="4"/>
      <c r="ZG287" s="4"/>
      <c r="ZH287" s="4"/>
      <c r="ZI287" s="4"/>
      <c r="ZJ287" s="4"/>
      <c r="ZK287" s="4"/>
      <c r="ZL287" s="4"/>
      <c r="ZM287" s="4"/>
      <c r="ZN287" s="4"/>
      <c r="ZO287" s="4"/>
      <c r="ZP287" s="4"/>
      <c r="ZQ287" s="4"/>
      <c r="ZR287" s="4"/>
      <c r="ZS287" s="4"/>
      <c r="ZT287" s="4"/>
      <c r="ZU287" s="4"/>
      <c r="ZV287" s="4"/>
      <c r="ZW287" s="4"/>
      <c r="ZX287" s="4"/>
      <c r="ZY287" s="4"/>
      <c r="ZZ287" s="4"/>
      <c r="AAA287" s="4"/>
      <c r="AAB287" s="4"/>
      <c r="AAC287" s="4"/>
      <c r="AAD287" s="4"/>
      <c r="AAE287" s="4"/>
      <c r="AAF287" s="4"/>
      <c r="AAG287" s="4"/>
      <c r="AAH287" s="4"/>
      <c r="AAI287" s="4"/>
      <c r="AAJ287" s="4"/>
      <c r="AAK287" s="4"/>
      <c r="AAL287" s="4"/>
      <c r="AAM287" s="4"/>
      <c r="AAN287" s="4"/>
      <c r="AAO287" s="4"/>
      <c r="AAP287" s="4"/>
      <c r="AAQ287" s="4"/>
      <c r="AAR287" s="4"/>
      <c r="AAS287" s="4"/>
      <c r="AAT287" s="4"/>
      <c r="AAU287" s="4"/>
      <c r="AAV287" s="4"/>
      <c r="AAW287" s="4"/>
      <c r="AAX287" s="4"/>
      <c r="AAY287" s="4"/>
      <c r="AAZ287" s="4"/>
      <c r="ABA287" s="4"/>
      <c r="ABB287" s="4"/>
      <c r="ABC287" s="4"/>
      <c r="ABD287" s="4"/>
      <c r="ABE287" s="4"/>
      <c r="ABF287" s="4"/>
      <c r="ABG287" s="4"/>
      <c r="ABH287" s="4"/>
      <c r="ABI287" s="4"/>
      <c r="ABJ287" s="4"/>
      <c r="ABK287" s="4"/>
      <c r="ABL287" s="4"/>
      <c r="ABM287" s="4"/>
      <c r="ABN287" s="4"/>
      <c r="ABO287" s="4"/>
      <c r="ABP287" s="4"/>
      <c r="ABQ287" s="4"/>
      <c r="ABR287" s="4"/>
      <c r="ABS287" s="4"/>
      <c r="ABT287" s="4"/>
      <c r="ABU287" s="4"/>
      <c r="ABV287" s="4"/>
      <c r="ABW287" s="4"/>
      <c r="ABX287" s="4"/>
      <c r="ABY287" s="4"/>
      <c r="ABZ287" s="4"/>
      <c r="ACA287" s="4"/>
      <c r="ACB287" s="4"/>
      <c r="ACC287" s="4"/>
      <c r="ACD287" s="4"/>
      <c r="ACE287" s="4"/>
      <c r="ACF287" s="4"/>
      <c r="ACG287" s="4"/>
      <c r="ACH287" s="4"/>
      <c r="ACI287" s="4"/>
      <c r="ACJ287" s="4"/>
      <c r="ACK287" s="4"/>
      <c r="ACL287" s="4"/>
      <c r="ACM287" s="4"/>
      <c r="ACN287" s="4"/>
      <c r="ACO287" s="4"/>
      <c r="ACP287" s="4"/>
      <c r="ACQ287" s="4"/>
      <c r="ACR287" s="4"/>
      <c r="ACS287" s="4"/>
      <c r="ACT287" s="4"/>
      <c r="ACU287" s="4"/>
      <c r="ACV287" s="4"/>
      <c r="ACW287" s="4"/>
      <c r="ACX287" s="4"/>
      <c r="ACY287" s="4"/>
      <c r="ACZ287" s="4"/>
      <c r="ADA287" s="4"/>
      <c r="ADB287" s="4"/>
      <c r="ADC287" s="4"/>
      <c r="ADD287" s="4"/>
      <c r="ADE287" s="4"/>
      <c r="ADF287" s="4"/>
      <c r="ADG287" s="4"/>
      <c r="ADH287" s="4"/>
      <c r="ADI287" s="4"/>
      <c r="ADJ287" s="4"/>
      <c r="ADK287" s="4"/>
      <c r="ADL287" s="4"/>
      <c r="ADM287" s="4"/>
      <c r="ADN287" s="4"/>
      <c r="ADO287" s="4"/>
      <c r="ADP287" s="4"/>
      <c r="ADQ287" s="4"/>
      <c r="ADR287" s="4"/>
      <c r="ADS287" s="4"/>
      <c r="ADT287" s="4"/>
      <c r="ADU287" s="4"/>
      <c r="ADV287" s="4"/>
      <c r="ADW287" s="4"/>
      <c r="ADX287" s="4"/>
      <c r="ADY287" s="4"/>
      <c r="ADZ287" s="4"/>
      <c r="AEA287" s="4"/>
      <c r="AEB287" s="4"/>
      <c r="AEC287" s="4"/>
      <c r="AED287" s="4"/>
      <c r="AEE287" s="4"/>
      <c r="AEF287" s="4"/>
      <c r="AEG287" s="4"/>
      <c r="AEH287" s="4"/>
      <c r="AEI287" s="4"/>
      <c r="AEJ287" s="4"/>
      <c r="AEK287" s="4"/>
      <c r="AEL287" s="4"/>
      <c r="AEM287" s="4"/>
      <c r="AEN287" s="4"/>
      <c r="AEO287" s="4"/>
      <c r="AEP287" s="4"/>
      <c r="AEQ287" s="4"/>
      <c r="AER287" s="4"/>
      <c r="AES287" s="4"/>
      <c r="AET287" s="4"/>
      <c r="AEU287" s="4"/>
      <c r="AEV287" s="4"/>
      <c r="AEW287" s="4"/>
      <c r="AEX287" s="4"/>
      <c r="AEY287" s="4"/>
      <c r="AEZ287" s="4"/>
      <c r="AFA287" s="4"/>
      <c r="AFB287" s="4"/>
      <c r="AFC287" s="4"/>
      <c r="AFD287" s="4"/>
      <c r="AFE287" s="4"/>
      <c r="AFF287" s="4"/>
      <c r="AFG287" s="4"/>
      <c r="AFH287" s="4"/>
      <c r="AFI287" s="4"/>
      <c r="AFJ287" s="4"/>
      <c r="AFK287" s="4"/>
      <c r="AFL287" s="4"/>
      <c r="AFM287" s="4"/>
      <c r="AFN287" s="4"/>
      <c r="AFO287" s="4"/>
      <c r="AFP287" s="4"/>
      <c r="AFQ287" s="4"/>
      <c r="AFR287" s="4"/>
      <c r="AFS287" s="4"/>
      <c r="AFT287" s="4"/>
      <c r="AFU287" s="4"/>
      <c r="AFV287" s="4"/>
      <c r="AFW287" s="4"/>
      <c r="AFX287" s="4"/>
      <c r="AFY287" s="4"/>
      <c r="AFZ287" s="4"/>
      <c r="AGA287" s="4"/>
      <c r="AGB287" s="4"/>
      <c r="AGC287" s="4"/>
      <c r="AGD287" s="4"/>
      <c r="AGE287" s="4"/>
      <c r="AGF287" s="4"/>
      <c r="AGG287" s="4"/>
      <c r="AGH287" s="4"/>
      <c r="AGI287" s="4"/>
      <c r="AGJ287" s="4"/>
      <c r="AGK287" s="4"/>
      <c r="AGL287" s="4"/>
      <c r="AGM287" s="4"/>
      <c r="AGN287" s="4"/>
      <c r="AGO287" s="4"/>
      <c r="AGP287" s="4"/>
      <c r="AGQ287" s="4"/>
      <c r="AGR287" s="4"/>
      <c r="AGS287" s="4"/>
      <c r="AGT287" s="4"/>
      <c r="AGU287" s="4"/>
      <c r="AGV287" s="4"/>
      <c r="AGW287" s="4"/>
      <c r="AGX287" s="4"/>
      <c r="AGY287" s="4"/>
      <c r="AGZ287" s="4"/>
      <c r="AHA287" s="4"/>
      <c r="AHB287" s="4"/>
      <c r="AHC287" s="4"/>
      <c r="AHD287" s="4"/>
      <c r="AHE287" s="4"/>
      <c r="AHF287" s="4"/>
      <c r="AHG287" s="4"/>
      <c r="AHH287" s="4"/>
      <c r="AHI287" s="4"/>
      <c r="AHJ287" s="4"/>
      <c r="AHK287" s="4"/>
      <c r="AHL287" s="4"/>
      <c r="AHM287" s="4"/>
      <c r="AHN287" s="4"/>
      <c r="AHO287" s="4"/>
      <c r="AHP287" s="4"/>
      <c r="AHQ287" s="4"/>
      <c r="AHR287" s="4"/>
      <c r="AHS287" s="4"/>
      <c r="AHT287" s="4"/>
      <c r="AHU287" s="4"/>
      <c r="AHV287" s="4"/>
      <c r="AHW287" s="4"/>
      <c r="AHX287" s="4"/>
      <c r="AHY287" s="4"/>
      <c r="AHZ287" s="4"/>
      <c r="AIA287" s="4"/>
      <c r="AIB287" s="4"/>
      <c r="AIC287" s="4"/>
      <c r="AID287" s="4"/>
      <c r="AIE287" s="4"/>
      <c r="AIF287" s="4"/>
      <c r="AIG287" s="4"/>
      <c r="AIH287" s="4"/>
      <c r="AII287" s="4"/>
      <c r="AIJ287" s="4"/>
      <c r="AIK287" s="4"/>
      <c r="AIL287" s="4"/>
      <c r="AIM287" s="4"/>
      <c r="AIN287" s="4"/>
      <c r="AIO287" s="4"/>
      <c r="AIP287" s="4"/>
      <c r="AIQ287" s="4"/>
      <c r="AIR287" s="4"/>
      <c r="AIS287" s="4"/>
      <c r="AIT287" s="4"/>
      <c r="AIU287" s="4"/>
      <c r="AIV287" s="4"/>
      <c r="AIW287" s="4"/>
      <c r="AIX287" s="4"/>
      <c r="AIY287" s="4"/>
      <c r="AIZ287" s="4"/>
      <c r="AJA287" s="4"/>
      <c r="AJB287" s="4"/>
      <c r="AJC287" s="4"/>
      <c r="AJD287" s="4"/>
      <c r="AJE287" s="4"/>
      <c r="AJF287" s="4"/>
      <c r="AJG287" s="4"/>
      <c r="AJH287" s="4"/>
      <c r="AJI287" s="4"/>
      <c r="AJJ287" s="4"/>
      <c r="AJK287" s="4"/>
      <c r="AJL287" s="4"/>
      <c r="AJM287" s="4"/>
      <c r="AJN287" s="4"/>
      <c r="AJO287" s="4"/>
      <c r="AJP287" s="4"/>
      <c r="AJQ287" s="4"/>
      <c r="AJR287" s="4"/>
      <c r="AJS287" s="4"/>
      <c r="AJT287" s="4"/>
      <c r="AJU287" s="4"/>
      <c r="AJV287" s="4"/>
      <c r="AJW287" s="4"/>
      <c r="AJX287" s="4"/>
      <c r="AJY287" s="4"/>
      <c r="AJZ287" s="4"/>
      <c r="AKA287" s="4"/>
      <c r="AKB287" s="4"/>
      <c r="AKC287" s="4"/>
      <c r="AKD287" s="4"/>
      <c r="AKE287" s="4"/>
      <c r="AKF287" s="4"/>
      <c r="AKG287" s="4"/>
      <c r="AKH287" s="4"/>
      <c r="AKI287" s="4"/>
      <c r="AKJ287" s="4"/>
      <c r="AKK287" s="4"/>
      <c r="AKL287" s="4"/>
      <c r="AKM287" s="4"/>
      <c r="AKN287" s="4"/>
      <c r="AKO287" s="4"/>
      <c r="AKP287" s="4"/>
      <c r="AKQ287" s="4"/>
      <c r="AKR287" s="4"/>
      <c r="AKS287" s="4"/>
      <c r="AKT287" s="4"/>
      <c r="AKU287" s="4"/>
      <c r="AKV287" s="4"/>
      <c r="AKW287" s="4"/>
      <c r="AKX287" s="4"/>
      <c r="AKY287" s="4"/>
      <c r="AKZ287" s="4"/>
      <c r="ALA287" s="4"/>
      <c r="ALB287" s="4"/>
      <c r="ALC287" s="4"/>
      <c r="ALD287" s="4"/>
      <c r="ALE287" s="4"/>
      <c r="ALF287" s="4"/>
      <c r="ALG287" s="4"/>
      <c r="ALH287" s="4"/>
      <c r="ALI287" s="4"/>
      <c r="ALJ287" s="4"/>
      <c r="ALK287" s="4"/>
      <c r="ALL287" s="4"/>
      <c r="ALM287" s="4"/>
      <c r="ALN287" s="4"/>
      <c r="ALO287" s="4"/>
      <c r="ALP287" s="4"/>
      <c r="ALQ287" s="4"/>
      <c r="ALR287" s="4"/>
      <c r="ALS287" s="4"/>
      <c r="ALT287" s="4"/>
      <c r="ALU287" s="4"/>
      <c r="ALV287" s="4"/>
      <c r="ALW287" s="4"/>
      <c r="ALX287" s="4"/>
      <c r="ALY287" s="4"/>
      <c r="ALZ287" s="4"/>
      <c r="AMA287" s="4"/>
      <c r="AMB287" s="4"/>
      <c r="AMC287" s="4"/>
      <c r="AMD287" s="4"/>
      <c r="AME287" s="4"/>
      <c r="AMF287" s="4"/>
      <c r="AMG287" s="4"/>
      <c r="AMH287" s="4"/>
      <c r="AMI287" s="4"/>
      <c r="AMJ287" s="4"/>
    </row>
    <row r="288" spans="1:1024" ht="17" customHeight="1">
      <c r="A288" s="19" t="s">
        <v>1229</v>
      </c>
      <c r="B288" s="3">
        <f t="shared" si="9"/>
        <v>40</v>
      </c>
      <c r="C288" s="3">
        <f t="shared" si="10"/>
        <v>0</v>
      </c>
      <c r="D288" s="3">
        <v>0</v>
      </c>
      <c r="E288" s="3">
        <v>0</v>
      </c>
      <c r="G288" s="4"/>
      <c r="N288" s="4">
        <v>40</v>
      </c>
    </row>
    <row r="289" spans="1:1024" ht="17" customHeight="1">
      <c r="A289" s="19" t="s">
        <v>1230</v>
      </c>
      <c r="B289" s="3">
        <f t="shared" si="9"/>
        <v>40</v>
      </c>
      <c r="C289" s="3">
        <f t="shared" si="10"/>
        <v>0</v>
      </c>
      <c r="D289" s="3">
        <v>0</v>
      </c>
      <c r="E289" s="3">
        <v>0</v>
      </c>
      <c r="G289" s="4"/>
      <c r="N289" s="4">
        <v>40</v>
      </c>
    </row>
    <row r="290" spans="1:1024" ht="17" customHeight="1">
      <c r="A290" s="19" t="s">
        <v>1231</v>
      </c>
      <c r="B290" s="3">
        <f t="shared" si="9"/>
        <v>39</v>
      </c>
      <c r="C290" s="3">
        <f t="shared" si="10"/>
        <v>0</v>
      </c>
      <c r="D290" s="3">
        <v>0</v>
      </c>
      <c r="E290" s="3">
        <v>0</v>
      </c>
      <c r="G290" s="4"/>
      <c r="L290" s="4">
        <v>39</v>
      </c>
      <c r="IZ290" s="4"/>
      <c r="JA290" s="4"/>
      <c r="JB290" s="4"/>
      <c r="JC290" s="4"/>
      <c r="JD290" s="4"/>
      <c r="JE290" s="4"/>
      <c r="JF290" s="4"/>
      <c r="JG290" s="4"/>
      <c r="JH290" s="4"/>
      <c r="JI290" s="4"/>
      <c r="JJ290" s="4"/>
      <c r="JK290" s="4"/>
      <c r="JL290" s="4"/>
      <c r="JM290" s="4"/>
      <c r="JN290" s="4"/>
      <c r="JO290" s="4"/>
      <c r="JP290" s="4"/>
      <c r="JQ290" s="4"/>
      <c r="JR290" s="4"/>
      <c r="JS290" s="4"/>
      <c r="JT290" s="4"/>
      <c r="JU290" s="4"/>
      <c r="JV290" s="4"/>
      <c r="JW290" s="4"/>
      <c r="JX290" s="4"/>
      <c r="JY290" s="4"/>
      <c r="JZ290" s="4"/>
      <c r="KA290" s="4"/>
      <c r="KB290" s="4"/>
      <c r="KC290" s="4"/>
      <c r="KD290" s="4"/>
      <c r="KE290" s="4"/>
      <c r="KF290" s="4"/>
      <c r="KG290" s="4"/>
      <c r="KH290" s="4"/>
      <c r="KI290" s="4"/>
      <c r="KJ290" s="4"/>
      <c r="KK290" s="4"/>
      <c r="KL290" s="4"/>
      <c r="KM290" s="4"/>
      <c r="KN290" s="4"/>
      <c r="KO290" s="4"/>
      <c r="KP290" s="4"/>
      <c r="KQ290" s="4"/>
      <c r="KR290" s="4"/>
      <c r="KS290" s="4"/>
      <c r="KT290" s="4"/>
      <c r="KU290" s="4"/>
      <c r="KV290" s="4"/>
      <c r="KW290" s="4"/>
      <c r="KX290" s="4"/>
      <c r="KY290" s="4"/>
      <c r="KZ290" s="4"/>
      <c r="LA290" s="4"/>
      <c r="LB290" s="4"/>
      <c r="LC290" s="4"/>
      <c r="LD290" s="4"/>
      <c r="LE290" s="4"/>
      <c r="LF290" s="4"/>
      <c r="LG290" s="4"/>
      <c r="LH290" s="4"/>
      <c r="LI290" s="4"/>
      <c r="LJ290" s="4"/>
      <c r="LK290" s="4"/>
      <c r="LL290" s="4"/>
      <c r="LM290" s="4"/>
      <c r="LN290" s="4"/>
      <c r="LO290" s="4"/>
      <c r="LP290" s="4"/>
      <c r="LQ290" s="4"/>
      <c r="LR290" s="4"/>
      <c r="LS290" s="4"/>
      <c r="LT290" s="4"/>
      <c r="LU290" s="4"/>
      <c r="LV290" s="4"/>
      <c r="LW290" s="4"/>
      <c r="LX290" s="4"/>
      <c r="LY290" s="4"/>
      <c r="LZ290" s="4"/>
      <c r="MA290" s="4"/>
      <c r="MB290" s="4"/>
      <c r="MC290" s="4"/>
      <c r="MD290" s="4"/>
      <c r="ME290" s="4"/>
      <c r="MF290" s="4"/>
      <c r="MG290" s="4"/>
      <c r="MH290" s="4"/>
      <c r="MI290" s="4"/>
      <c r="MJ290" s="4"/>
      <c r="MK290" s="4"/>
      <c r="ML290" s="4"/>
      <c r="MM290" s="4"/>
      <c r="MN290" s="4"/>
      <c r="MO290" s="4"/>
      <c r="MP290" s="4"/>
      <c r="MQ290" s="4"/>
      <c r="MR290" s="4"/>
      <c r="MS290" s="4"/>
      <c r="MT290" s="4"/>
      <c r="MU290" s="4"/>
      <c r="MV290" s="4"/>
      <c r="MW290" s="4"/>
      <c r="MX290" s="4"/>
      <c r="MY290" s="4"/>
      <c r="MZ290" s="4"/>
      <c r="NA290" s="4"/>
      <c r="NB290" s="4"/>
      <c r="NC290" s="4"/>
      <c r="ND290" s="4"/>
      <c r="NE290" s="4"/>
      <c r="NF290" s="4"/>
      <c r="NG290" s="4"/>
      <c r="NH290" s="4"/>
      <c r="NI290" s="4"/>
      <c r="NJ290" s="4"/>
      <c r="NK290" s="4"/>
      <c r="NL290" s="4"/>
      <c r="NM290" s="4"/>
      <c r="NN290" s="4"/>
      <c r="NO290" s="4"/>
      <c r="NP290" s="4"/>
      <c r="NQ290" s="4"/>
      <c r="NR290" s="4"/>
      <c r="NS290" s="4"/>
      <c r="NT290" s="4"/>
      <c r="NU290" s="4"/>
      <c r="NV290" s="4"/>
      <c r="NW290" s="4"/>
      <c r="NX290" s="4"/>
      <c r="NY290" s="4"/>
      <c r="NZ290" s="4"/>
      <c r="OA290" s="4"/>
      <c r="OB290" s="4"/>
      <c r="OC290" s="4"/>
      <c r="OD290" s="4"/>
      <c r="OE290" s="4"/>
      <c r="OF290" s="4"/>
      <c r="OG290" s="4"/>
      <c r="OH290" s="4"/>
      <c r="OI290" s="4"/>
      <c r="OJ290" s="4"/>
      <c r="OK290" s="4"/>
      <c r="OL290" s="4"/>
      <c r="OM290" s="4"/>
      <c r="ON290" s="4"/>
      <c r="OO290" s="4"/>
      <c r="OP290" s="4"/>
      <c r="OQ290" s="4"/>
      <c r="OR290" s="4"/>
      <c r="OS290" s="4"/>
      <c r="OT290" s="4"/>
      <c r="OU290" s="4"/>
      <c r="OV290" s="4"/>
      <c r="OW290" s="4"/>
      <c r="OX290" s="4"/>
      <c r="OY290" s="4"/>
      <c r="OZ290" s="4"/>
      <c r="PA290" s="4"/>
      <c r="PB290" s="4"/>
      <c r="PC290" s="4"/>
      <c r="PD290" s="4"/>
      <c r="PE290" s="4"/>
      <c r="PF290" s="4"/>
      <c r="PG290" s="4"/>
      <c r="PH290" s="4"/>
      <c r="PI290" s="4"/>
      <c r="PJ290" s="4"/>
      <c r="PK290" s="4"/>
      <c r="PL290" s="4"/>
      <c r="PM290" s="4"/>
      <c r="PN290" s="4"/>
      <c r="PO290" s="4"/>
      <c r="PP290" s="4"/>
      <c r="PQ290" s="4"/>
      <c r="PR290" s="4"/>
      <c r="PS290" s="4"/>
      <c r="PT290" s="4"/>
      <c r="PU290" s="4"/>
      <c r="PV290" s="4"/>
      <c r="PW290" s="4"/>
      <c r="PX290" s="4"/>
      <c r="PY290" s="4"/>
      <c r="PZ290" s="4"/>
      <c r="QA290" s="4"/>
      <c r="QB290" s="4"/>
      <c r="QC290" s="4"/>
      <c r="QD290" s="4"/>
      <c r="QE290" s="4"/>
      <c r="QF290" s="4"/>
      <c r="QG290" s="4"/>
      <c r="QH290" s="4"/>
      <c r="QI290" s="4"/>
      <c r="QJ290" s="4"/>
      <c r="QK290" s="4"/>
      <c r="QL290" s="4"/>
      <c r="QM290" s="4"/>
      <c r="QN290" s="4"/>
      <c r="QO290" s="4"/>
      <c r="QP290" s="4"/>
      <c r="QQ290" s="4"/>
      <c r="QR290" s="4"/>
      <c r="QS290" s="4"/>
      <c r="QT290" s="4"/>
      <c r="QU290" s="4"/>
      <c r="QV290" s="4"/>
      <c r="QW290" s="4"/>
      <c r="QX290" s="4"/>
      <c r="QY290" s="4"/>
      <c r="QZ290" s="4"/>
      <c r="RA290" s="4"/>
      <c r="RB290" s="4"/>
      <c r="RC290" s="4"/>
      <c r="RD290" s="4"/>
      <c r="RE290" s="4"/>
      <c r="RF290" s="4"/>
      <c r="RG290" s="4"/>
      <c r="RH290" s="4"/>
      <c r="RI290" s="4"/>
      <c r="RJ290" s="4"/>
      <c r="RK290" s="4"/>
      <c r="RL290" s="4"/>
      <c r="RM290" s="4"/>
      <c r="RN290" s="4"/>
      <c r="RO290" s="4"/>
      <c r="RP290" s="4"/>
      <c r="RQ290" s="4"/>
      <c r="RR290" s="4"/>
      <c r="RS290" s="4"/>
      <c r="RT290" s="4"/>
      <c r="RU290" s="4"/>
      <c r="RV290" s="4"/>
      <c r="RW290" s="4"/>
      <c r="RX290" s="4"/>
      <c r="RY290" s="4"/>
      <c r="RZ290" s="4"/>
      <c r="SA290" s="4"/>
      <c r="SB290" s="4"/>
      <c r="SC290" s="4"/>
      <c r="SD290" s="4"/>
      <c r="SE290" s="4"/>
      <c r="SF290" s="4"/>
      <c r="SG290" s="4"/>
      <c r="SH290" s="4"/>
      <c r="SI290" s="4"/>
      <c r="SJ290" s="4"/>
      <c r="SK290" s="4"/>
      <c r="SL290" s="4"/>
      <c r="SM290" s="4"/>
      <c r="SN290" s="4"/>
      <c r="SO290" s="4"/>
      <c r="SP290" s="4"/>
      <c r="SQ290" s="4"/>
      <c r="SR290" s="4"/>
      <c r="SS290" s="4"/>
      <c r="ST290" s="4"/>
      <c r="SU290" s="4"/>
      <c r="SV290" s="4"/>
      <c r="SW290" s="4"/>
      <c r="SX290" s="4"/>
      <c r="SY290" s="4"/>
      <c r="SZ290" s="4"/>
      <c r="TA290" s="4"/>
      <c r="TB290" s="4"/>
      <c r="TC290" s="4"/>
      <c r="TD290" s="4"/>
      <c r="TE290" s="4"/>
      <c r="TF290" s="4"/>
      <c r="TG290" s="4"/>
      <c r="TH290" s="4"/>
      <c r="TI290" s="4"/>
      <c r="TJ290" s="4"/>
      <c r="TK290" s="4"/>
      <c r="TL290" s="4"/>
      <c r="TM290" s="4"/>
      <c r="TN290" s="4"/>
      <c r="TO290" s="4"/>
      <c r="TP290" s="4"/>
      <c r="TQ290" s="4"/>
      <c r="TR290" s="4"/>
      <c r="TS290" s="4"/>
      <c r="TT290" s="4"/>
      <c r="TU290" s="4"/>
      <c r="TV290" s="4"/>
      <c r="TW290" s="4"/>
      <c r="TX290" s="4"/>
      <c r="TY290" s="4"/>
      <c r="TZ290" s="4"/>
      <c r="UA290" s="4"/>
      <c r="UB290" s="4"/>
      <c r="UC290" s="4"/>
      <c r="UD290" s="4"/>
      <c r="UE290" s="4"/>
      <c r="UF290" s="4"/>
      <c r="UG290" s="4"/>
      <c r="UH290" s="4"/>
      <c r="UI290" s="4"/>
      <c r="UJ290" s="4"/>
      <c r="UK290" s="4"/>
      <c r="UL290" s="4"/>
      <c r="UM290" s="4"/>
      <c r="UN290" s="4"/>
      <c r="UO290" s="4"/>
      <c r="UP290" s="4"/>
      <c r="UQ290" s="4"/>
      <c r="UR290" s="4"/>
      <c r="US290" s="4"/>
      <c r="UT290" s="4"/>
      <c r="UU290" s="4"/>
      <c r="UV290" s="4"/>
      <c r="UW290" s="4"/>
      <c r="UX290" s="4"/>
      <c r="UY290" s="4"/>
      <c r="UZ290" s="4"/>
      <c r="VA290" s="4"/>
      <c r="VB290" s="4"/>
      <c r="VC290" s="4"/>
      <c r="VD290" s="4"/>
      <c r="VE290" s="4"/>
      <c r="VF290" s="4"/>
      <c r="VG290" s="4"/>
      <c r="VH290" s="4"/>
      <c r="VI290" s="4"/>
      <c r="VJ290" s="4"/>
      <c r="VK290" s="4"/>
      <c r="VL290" s="4"/>
      <c r="VM290" s="4"/>
      <c r="VN290" s="4"/>
      <c r="VO290" s="4"/>
      <c r="VP290" s="4"/>
      <c r="VQ290" s="4"/>
      <c r="VR290" s="4"/>
      <c r="VS290" s="4"/>
      <c r="VT290" s="4"/>
      <c r="VU290" s="4"/>
      <c r="VV290" s="4"/>
      <c r="VW290" s="4"/>
      <c r="VX290" s="4"/>
      <c r="VY290" s="4"/>
      <c r="VZ290" s="4"/>
      <c r="WA290" s="4"/>
      <c r="WB290" s="4"/>
      <c r="WC290" s="4"/>
      <c r="WD290" s="4"/>
      <c r="WE290" s="4"/>
      <c r="WF290" s="4"/>
      <c r="WG290" s="4"/>
      <c r="WH290" s="4"/>
      <c r="WI290" s="4"/>
      <c r="WJ290" s="4"/>
      <c r="WK290" s="4"/>
      <c r="WL290" s="4"/>
      <c r="WM290" s="4"/>
      <c r="WN290" s="4"/>
      <c r="WO290" s="4"/>
      <c r="WP290" s="4"/>
      <c r="WQ290" s="4"/>
      <c r="WR290" s="4"/>
      <c r="WS290" s="4"/>
      <c r="WT290" s="4"/>
      <c r="WU290" s="4"/>
      <c r="WV290" s="4"/>
      <c r="WW290" s="4"/>
      <c r="WX290" s="4"/>
      <c r="WY290" s="4"/>
      <c r="WZ290" s="4"/>
      <c r="XA290" s="4"/>
      <c r="XB290" s="4"/>
      <c r="XC290" s="4"/>
      <c r="XD290" s="4"/>
      <c r="XE290" s="4"/>
      <c r="XF290" s="4"/>
      <c r="XG290" s="4"/>
      <c r="XH290" s="4"/>
      <c r="XI290" s="4"/>
      <c r="XJ290" s="4"/>
      <c r="XK290" s="4"/>
      <c r="XL290" s="4"/>
      <c r="XM290" s="4"/>
      <c r="XN290" s="4"/>
      <c r="XO290" s="4"/>
      <c r="XP290" s="4"/>
      <c r="XQ290" s="4"/>
      <c r="XR290" s="4"/>
      <c r="XS290" s="4"/>
      <c r="XT290" s="4"/>
      <c r="XU290" s="4"/>
      <c r="XV290" s="4"/>
      <c r="XW290" s="4"/>
      <c r="XX290" s="4"/>
      <c r="XY290" s="4"/>
      <c r="XZ290" s="4"/>
      <c r="YA290" s="4"/>
      <c r="YB290" s="4"/>
      <c r="YC290" s="4"/>
      <c r="YD290" s="4"/>
      <c r="YE290" s="4"/>
      <c r="YF290" s="4"/>
      <c r="YG290" s="4"/>
      <c r="YH290" s="4"/>
      <c r="YI290" s="4"/>
      <c r="YJ290" s="4"/>
      <c r="YK290" s="4"/>
      <c r="YL290" s="4"/>
      <c r="YM290" s="4"/>
      <c r="YN290" s="4"/>
      <c r="YO290" s="4"/>
      <c r="YP290" s="4"/>
      <c r="YQ290" s="4"/>
      <c r="YR290" s="4"/>
      <c r="YS290" s="4"/>
      <c r="YT290" s="4"/>
      <c r="YU290" s="4"/>
      <c r="YV290" s="4"/>
      <c r="YW290" s="4"/>
      <c r="YX290" s="4"/>
      <c r="YY290" s="4"/>
      <c r="YZ290" s="4"/>
      <c r="ZA290" s="4"/>
      <c r="ZB290" s="4"/>
      <c r="ZC290" s="4"/>
      <c r="ZD290" s="4"/>
      <c r="ZE290" s="4"/>
      <c r="ZF290" s="4"/>
      <c r="ZG290" s="4"/>
      <c r="ZH290" s="4"/>
      <c r="ZI290" s="4"/>
      <c r="ZJ290" s="4"/>
      <c r="ZK290" s="4"/>
      <c r="ZL290" s="4"/>
      <c r="ZM290" s="4"/>
      <c r="ZN290" s="4"/>
      <c r="ZO290" s="4"/>
      <c r="ZP290" s="4"/>
      <c r="ZQ290" s="4"/>
      <c r="ZR290" s="4"/>
      <c r="ZS290" s="4"/>
      <c r="ZT290" s="4"/>
      <c r="ZU290" s="4"/>
      <c r="ZV290" s="4"/>
      <c r="ZW290" s="4"/>
      <c r="ZX290" s="4"/>
      <c r="ZY290" s="4"/>
      <c r="ZZ290" s="4"/>
      <c r="AAA290" s="4"/>
      <c r="AAB290" s="4"/>
      <c r="AAC290" s="4"/>
      <c r="AAD290" s="4"/>
      <c r="AAE290" s="4"/>
      <c r="AAF290" s="4"/>
      <c r="AAG290" s="4"/>
      <c r="AAH290" s="4"/>
      <c r="AAI290" s="4"/>
      <c r="AAJ290" s="4"/>
      <c r="AAK290" s="4"/>
      <c r="AAL290" s="4"/>
      <c r="AAM290" s="4"/>
      <c r="AAN290" s="4"/>
      <c r="AAO290" s="4"/>
      <c r="AAP290" s="4"/>
      <c r="AAQ290" s="4"/>
      <c r="AAR290" s="4"/>
      <c r="AAS290" s="4"/>
      <c r="AAT290" s="4"/>
      <c r="AAU290" s="4"/>
      <c r="AAV290" s="4"/>
      <c r="AAW290" s="4"/>
      <c r="AAX290" s="4"/>
      <c r="AAY290" s="4"/>
      <c r="AAZ290" s="4"/>
      <c r="ABA290" s="4"/>
      <c r="ABB290" s="4"/>
      <c r="ABC290" s="4"/>
      <c r="ABD290" s="4"/>
      <c r="ABE290" s="4"/>
      <c r="ABF290" s="4"/>
      <c r="ABG290" s="4"/>
      <c r="ABH290" s="4"/>
      <c r="ABI290" s="4"/>
      <c r="ABJ290" s="4"/>
      <c r="ABK290" s="4"/>
      <c r="ABL290" s="4"/>
      <c r="ABM290" s="4"/>
      <c r="ABN290" s="4"/>
      <c r="ABO290" s="4"/>
      <c r="ABP290" s="4"/>
      <c r="ABQ290" s="4"/>
      <c r="ABR290" s="4"/>
      <c r="ABS290" s="4"/>
      <c r="ABT290" s="4"/>
      <c r="ABU290" s="4"/>
      <c r="ABV290" s="4"/>
      <c r="ABW290" s="4"/>
      <c r="ABX290" s="4"/>
      <c r="ABY290" s="4"/>
      <c r="ABZ290" s="4"/>
      <c r="ACA290" s="4"/>
      <c r="ACB290" s="4"/>
      <c r="ACC290" s="4"/>
      <c r="ACD290" s="4"/>
      <c r="ACE290" s="4"/>
      <c r="ACF290" s="4"/>
      <c r="ACG290" s="4"/>
      <c r="ACH290" s="4"/>
      <c r="ACI290" s="4"/>
      <c r="ACJ290" s="4"/>
      <c r="ACK290" s="4"/>
      <c r="ACL290" s="4"/>
      <c r="ACM290" s="4"/>
      <c r="ACN290" s="4"/>
      <c r="ACO290" s="4"/>
      <c r="ACP290" s="4"/>
      <c r="ACQ290" s="4"/>
      <c r="ACR290" s="4"/>
      <c r="ACS290" s="4"/>
      <c r="ACT290" s="4"/>
      <c r="ACU290" s="4"/>
      <c r="ACV290" s="4"/>
      <c r="ACW290" s="4"/>
      <c r="ACX290" s="4"/>
      <c r="ACY290" s="4"/>
      <c r="ACZ290" s="4"/>
      <c r="ADA290" s="4"/>
      <c r="ADB290" s="4"/>
      <c r="ADC290" s="4"/>
      <c r="ADD290" s="4"/>
      <c r="ADE290" s="4"/>
      <c r="ADF290" s="4"/>
      <c r="ADG290" s="4"/>
      <c r="ADH290" s="4"/>
      <c r="ADI290" s="4"/>
      <c r="ADJ290" s="4"/>
      <c r="ADK290" s="4"/>
      <c r="ADL290" s="4"/>
      <c r="ADM290" s="4"/>
      <c r="ADN290" s="4"/>
      <c r="ADO290" s="4"/>
      <c r="ADP290" s="4"/>
      <c r="ADQ290" s="4"/>
      <c r="ADR290" s="4"/>
      <c r="ADS290" s="4"/>
      <c r="ADT290" s="4"/>
      <c r="ADU290" s="4"/>
      <c r="ADV290" s="4"/>
      <c r="ADW290" s="4"/>
      <c r="ADX290" s="4"/>
      <c r="ADY290" s="4"/>
      <c r="ADZ290" s="4"/>
      <c r="AEA290" s="4"/>
      <c r="AEB290" s="4"/>
      <c r="AEC290" s="4"/>
      <c r="AED290" s="4"/>
      <c r="AEE290" s="4"/>
      <c r="AEF290" s="4"/>
      <c r="AEG290" s="4"/>
      <c r="AEH290" s="4"/>
      <c r="AEI290" s="4"/>
      <c r="AEJ290" s="4"/>
      <c r="AEK290" s="4"/>
      <c r="AEL290" s="4"/>
      <c r="AEM290" s="4"/>
      <c r="AEN290" s="4"/>
      <c r="AEO290" s="4"/>
      <c r="AEP290" s="4"/>
      <c r="AEQ290" s="4"/>
      <c r="AER290" s="4"/>
      <c r="AES290" s="4"/>
      <c r="AET290" s="4"/>
      <c r="AEU290" s="4"/>
      <c r="AEV290" s="4"/>
      <c r="AEW290" s="4"/>
      <c r="AEX290" s="4"/>
      <c r="AEY290" s="4"/>
      <c r="AEZ290" s="4"/>
      <c r="AFA290" s="4"/>
      <c r="AFB290" s="4"/>
      <c r="AFC290" s="4"/>
      <c r="AFD290" s="4"/>
      <c r="AFE290" s="4"/>
      <c r="AFF290" s="4"/>
      <c r="AFG290" s="4"/>
      <c r="AFH290" s="4"/>
      <c r="AFI290" s="4"/>
      <c r="AFJ290" s="4"/>
      <c r="AFK290" s="4"/>
      <c r="AFL290" s="4"/>
      <c r="AFM290" s="4"/>
      <c r="AFN290" s="4"/>
      <c r="AFO290" s="4"/>
      <c r="AFP290" s="4"/>
      <c r="AFQ290" s="4"/>
      <c r="AFR290" s="4"/>
      <c r="AFS290" s="4"/>
      <c r="AFT290" s="4"/>
      <c r="AFU290" s="4"/>
      <c r="AFV290" s="4"/>
      <c r="AFW290" s="4"/>
      <c r="AFX290" s="4"/>
      <c r="AFY290" s="4"/>
      <c r="AFZ290" s="4"/>
      <c r="AGA290" s="4"/>
      <c r="AGB290" s="4"/>
      <c r="AGC290" s="4"/>
      <c r="AGD290" s="4"/>
      <c r="AGE290" s="4"/>
      <c r="AGF290" s="4"/>
      <c r="AGG290" s="4"/>
      <c r="AGH290" s="4"/>
      <c r="AGI290" s="4"/>
      <c r="AGJ290" s="4"/>
      <c r="AGK290" s="4"/>
      <c r="AGL290" s="4"/>
      <c r="AGM290" s="4"/>
      <c r="AGN290" s="4"/>
      <c r="AGO290" s="4"/>
      <c r="AGP290" s="4"/>
      <c r="AGQ290" s="4"/>
      <c r="AGR290" s="4"/>
      <c r="AGS290" s="4"/>
      <c r="AGT290" s="4"/>
      <c r="AGU290" s="4"/>
      <c r="AGV290" s="4"/>
      <c r="AGW290" s="4"/>
      <c r="AGX290" s="4"/>
      <c r="AGY290" s="4"/>
      <c r="AGZ290" s="4"/>
      <c r="AHA290" s="4"/>
      <c r="AHB290" s="4"/>
      <c r="AHC290" s="4"/>
      <c r="AHD290" s="4"/>
      <c r="AHE290" s="4"/>
      <c r="AHF290" s="4"/>
      <c r="AHG290" s="4"/>
      <c r="AHH290" s="4"/>
      <c r="AHI290" s="4"/>
      <c r="AHJ290" s="4"/>
      <c r="AHK290" s="4"/>
      <c r="AHL290" s="4"/>
      <c r="AHM290" s="4"/>
      <c r="AHN290" s="4"/>
      <c r="AHO290" s="4"/>
      <c r="AHP290" s="4"/>
      <c r="AHQ290" s="4"/>
      <c r="AHR290" s="4"/>
      <c r="AHS290" s="4"/>
      <c r="AHT290" s="4"/>
      <c r="AHU290" s="4"/>
      <c r="AHV290" s="4"/>
      <c r="AHW290" s="4"/>
      <c r="AHX290" s="4"/>
      <c r="AHY290" s="4"/>
      <c r="AHZ290" s="4"/>
      <c r="AIA290" s="4"/>
      <c r="AIB290" s="4"/>
      <c r="AIC290" s="4"/>
      <c r="AID290" s="4"/>
      <c r="AIE290" s="4"/>
      <c r="AIF290" s="4"/>
      <c r="AIG290" s="4"/>
      <c r="AIH290" s="4"/>
      <c r="AII290" s="4"/>
      <c r="AIJ290" s="4"/>
      <c r="AIK290" s="4"/>
      <c r="AIL290" s="4"/>
      <c r="AIM290" s="4"/>
      <c r="AIN290" s="4"/>
      <c r="AIO290" s="4"/>
      <c r="AIP290" s="4"/>
      <c r="AIQ290" s="4"/>
      <c r="AIR290" s="4"/>
      <c r="AIS290" s="4"/>
      <c r="AIT290" s="4"/>
      <c r="AIU290" s="4"/>
      <c r="AIV290" s="4"/>
      <c r="AIW290" s="4"/>
      <c r="AIX290" s="4"/>
      <c r="AIY290" s="4"/>
      <c r="AIZ290" s="4"/>
      <c r="AJA290" s="4"/>
      <c r="AJB290" s="4"/>
      <c r="AJC290" s="4"/>
      <c r="AJD290" s="4"/>
      <c r="AJE290" s="4"/>
      <c r="AJF290" s="4"/>
      <c r="AJG290" s="4"/>
      <c r="AJH290" s="4"/>
      <c r="AJI290" s="4"/>
      <c r="AJJ290" s="4"/>
      <c r="AJK290" s="4"/>
      <c r="AJL290" s="4"/>
      <c r="AJM290" s="4"/>
      <c r="AJN290" s="4"/>
      <c r="AJO290" s="4"/>
      <c r="AJP290" s="4"/>
      <c r="AJQ290" s="4"/>
      <c r="AJR290" s="4"/>
      <c r="AJS290" s="4"/>
      <c r="AJT290" s="4"/>
      <c r="AJU290" s="4"/>
      <c r="AJV290" s="4"/>
      <c r="AJW290" s="4"/>
      <c r="AJX290" s="4"/>
      <c r="AJY290" s="4"/>
      <c r="AJZ290" s="4"/>
      <c r="AKA290" s="4"/>
      <c r="AKB290" s="4"/>
      <c r="AKC290" s="4"/>
      <c r="AKD290" s="4"/>
      <c r="AKE290" s="4"/>
      <c r="AKF290" s="4"/>
      <c r="AKG290" s="4"/>
      <c r="AKH290" s="4"/>
      <c r="AKI290" s="4"/>
      <c r="AKJ290" s="4"/>
      <c r="AKK290" s="4"/>
      <c r="AKL290" s="4"/>
      <c r="AKM290" s="4"/>
      <c r="AKN290" s="4"/>
      <c r="AKO290" s="4"/>
      <c r="AKP290" s="4"/>
      <c r="AKQ290" s="4"/>
      <c r="AKR290" s="4"/>
      <c r="AKS290" s="4"/>
      <c r="AKT290" s="4"/>
      <c r="AKU290" s="4"/>
      <c r="AKV290" s="4"/>
      <c r="AKW290" s="4"/>
      <c r="AKX290" s="4"/>
      <c r="AKY290" s="4"/>
      <c r="AKZ290" s="4"/>
      <c r="ALA290" s="4"/>
      <c r="ALB290" s="4"/>
      <c r="ALC290" s="4"/>
      <c r="ALD290" s="4"/>
      <c r="ALE290" s="4"/>
      <c r="ALF290" s="4"/>
      <c r="ALG290" s="4"/>
      <c r="ALH290" s="4"/>
      <c r="ALI290" s="4"/>
      <c r="ALJ290" s="4"/>
      <c r="ALK290" s="4"/>
      <c r="ALL290" s="4"/>
      <c r="ALM290" s="4"/>
      <c r="ALN290" s="4"/>
      <c r="ALO290" s="4"/>
      <c r="ALP290" s="4"/>
      <c r="ALQ290" s="4"/>
      <c r="ALR290" s="4"/>
      <c r="ALS290" s="4"/>
      <c r="ALT290" s="4"/>
      <c r="ALU290" s="4"/>
      <c r="ALV290" s="4"/>
      <c r="ALW290" s="4"/>
      <c r="ALX290" s="4"/>
      <c r="ALY290" s="4"/>
      <c r="ALZ290" s="4"/>
      <c r="AMA290" s="4"/>
      <c r="AMB290" s="4"/>
      <c r="AMC290" s="4"/>
      <c r="AMD290" s="4"/>
      <c r="AME290" s="4"/>
      <c r="AMF290" s="4"/>
      <c r="AMG290" s="4"/>
      <c r="AMH290" s="4"/>
      <c r="AMI290" s="4"/>
      <c r="AMJ290" s="4"/>
    </row>
    <row r="291" spans="1:1024" ht="17" customHeight="1">
      <c r="A291" s="19" t="s">
        <v>1232</v>
      </c>
      <c r="B291" s="3">
        <f t="shared" si="9"/>
        <v>39</v>
      </c>
      <c r="C291" s="3">
        <f t="shared" si="10"/>
        <v>0</v>
      </c>
      <c r="D291" s="3">
        <v>0</v>
      </c>
      <c r="E291" s="3">
        <v>0</v>
      </c>
      <c r="G291" s="4"/>
      <c r="L291" s="4">
        <v>39</v>
      </c>
      <c r="IZ291" s="4"/>
      <c r="JA291" s="4"/>
      <c r="JB291" s="4"/>
      <c r="JC291" s="4"/>
      <c r="JD291" s="4"/>
      <c r="JE291" s="4"/>
      <c r="JF291" s="4"/>
      <c r="JG291" s="4"/>
      <c r="JH291" s="4"/>
      <c r="JI291" s="4"/>
      <c r="JJ291" s="4"/>
      <c r="JK291" s="4"/>
      <c r="JL291" s="4"/>
      <c r="JM291" s="4"/>
      <c r="JN291" s="4"/>
      <c r="JO291" s="4"/>
      <c r="JP291" s="4"/>
      <c r="JQ291" s="4"/>
      <c r="JR291" s="4"/>
      <c r="JS291" s="4"/>
      <c r="JT291" s="4"/>
      <c r="JU291" s="4"/>
      <c r="JV291" s="4"/>
      <c r="JW291" s="4"/>
      <c r="JX291" s="4"/>
      <c r="JY291" s="4"/>
      <c r="JZ291" s="4"/>
      <c r="KA291" s="4"/>
      <c r="KB291" s="4"/>
      <c r="KC291" s="4"/>
      <c r="KD291" s="4"/>
      <c r="KE291" s="4"/>
      <c r="KF291" s="4"/>
      <c r="KG291" s="4"/>
      <c r="KH291" s="4"/>
      <c r="KI291" s="4"/>
      <c r="KJ291" s="4"/>
      <c r="KK291" s="4"/>
      <c r="KL291" s="4"/>
      <c r="KM291" s="4"/>
      <c r="KN291" s="4"/>
      <c r="KO291" s="4"/>
      <c r="KP291" s="4"/>
      <c r="KQ291" s="4"/>
      <c r="KR291" s="4"/>
      <c r="KS291" s="4"/>
      <c r="KT291" s="4"/>
      <c r="KU291" s="4"/>
      <c r="KV291" s="4"/>
      <c r="KW291" s="4"/>
      <c r="KX291" s="4"/>
      <c r="KY291" s="4"/>
      <c r="KZ291" s="4"/>
      <c r="LA291" s="4"/>
      <c r="LB291" s="4"/>
      <c r="LC291" s="4"/>
      <c r="LD291" s="4"/>
      <c r="LE291" s="4"/>
      <c r="LF291" s="4"/>
      <c r="LG291" s="4"/>
      <c r="LH291" s="4"/>
      <c r="LI291" s="4"/>
      <c r="LJ291" s="4"/>
      <c r="LK291" s="4"/>
      <c r="LL291" s="4"/>
      <c r="LM291" s="4"/>
      <c r="LN291" s="4"/>
      <c r="LO291" s="4"/>
      <c r="LP291" s="4"/>
      <c r="LQ291" s="4"/>
      <c r="LR291" s="4"/>
      <c r="LS291" s="4"/>
      <c r="LT291" s="4"/>
      <c r="LU291" s="4"/>
      <c r="LV291" s="4"/>
      <c r="LW291" s="4"/>
      <c r="LX291" s="4"/>
      <c r="LY291" s="4"/>
      <c r="LZ291" s="4"/>
      <c r="MA291" s="4"/>
      <c r="MB291" s="4"/>
      <c r="MC291" s="4"/>
      <c r="MD291" s="4"/>
      <c r="ME291" s="4"/>
      <c r="MF291" s="4"/>
      <c r="MG291" s="4"/>
      <c r="MH291" s="4"/>
      <c r="MI291" s="4"/>
      <c r="MJ291" s="4"/>
      <c r="MK291" s="4"/>
      <c r="ML291" s="4"/>
      <c r="MM291" s="4"/>
      <c r="MN291" s="4"/>
      <c r="MO291" s="4"/>
      <c r="MP291" s="4"/>
      <c r="MQ291" s="4"/>
      <c r="MR291" s="4"/>
      <c r="MS291" s="4"/>
      <c r="MT291" s="4"/>
      <c r="MU291" s="4"/>
      <c r="MV291" s="4"/>
      <c r="MW291" s="4"/>
      <c r="MX291" s="4"/>
      <c r="MY291" s="4"/>
      <c r="MZ291" s="4"/>
      <c r="NA291" s="4"/>
      <c r="NB291" s="4"/>
      <c r="NC291" s="4"/>
      <c r="ND291" s="4"/>
      <c r="NE291" s="4"/>
      <c r="NF291" s="4"/>
      <c r="NG291" s="4"/>
      <c r="NH291" s="4"/>
      <c r="NI291" s="4"/>
      <c r="NJ291" s="4"/>
      <c r="NK291" s="4"/>
      <c r="NL291" s="4"/>
      <c r="NM291" s="4"/>
      <c r="NN291" s="4"/>
      <c r="NO291" s="4"/>
      <c r="NP291" s="4"/>
      <c r="NQ291" s="4"/>
      <c r="NR291" s="4"/>
      <c r="NS291" s="4"/>
      <c r="NT291" s="4"/>
      <c r="NU291" s="4"/>
      <c r="NV291" s="4"/>
      <c r="NW291" s="4"/>
      <c r="NX291" s="4"/>
      <c r="NY291" s="4"/>
      <c r="NZ291" s="4"/>
      <c r="OA291" s="4"/>
      <c r="OB291" s="4"/>
      <c r="OC291" s="4"/>
      <c r="OD291" s="4"/>
      <c r="OE291" s="4"/>
      <c r="OF291" s="4"/>
      <c r="OG291" s="4"/>
      <c r="OH291" s="4"/>
      <c r="OI291" s="4"/>
      <c r="OJ291" s="4"/>
      <c r="OK291" s="4"/>
      <c r="OL291" s="4"/>
      <c r="OM291" s="4"/>
      <c r="ON291" s="4"/>
      <c r="OO291" s="4"/>
      <c r="OP291" s="4"/>
      <c r="OQ291" s="4"/>
      <c r="OR291" s="4"/>
      <c r="OS291" s="4"/>
      <c r="OT291" s="4"/>
      <c r="OU291" s="4"/>
      <c r="OV291" s="4"/>
      <c r="OW291" s="4"/>
      <c r="OX291" s="4"/>
      <c r="OY291" s="4"/>
      <c r="OZ291" s="4"/>
      <c r="PA291" s="4"/>
      <c r="PB291" s="4"/>
      <c r="PC291" s="4"/>
      <c r="PD291" s="4"/>
      <c r="PE291" s="4"/>
      <c r="PF291" s="4"/>
      <c r="PG291" s="4"/>
      <c r="PH291" s="4"/>
      <c r="PI291" s="4"/>
      <c r="PJ291" s="4"/>
      <c r="PK291" s="4"/>
      <c r="PL291" s="4"/>
      <c r="PM291" s="4"/>
      <c r="PN291" s="4"/>
      <c r="PO291" s="4"/>
      <c r="PP291" s="4"/>
      <c r="PQ291" s="4"/>
      <c r="PR291" s="4"/>
      <c r="PS291" s="4"/>
      <c r="PT291" s="4"/>
      <c r="PU291" s="4"/>
      <c r="PV291" s="4"/>
      <c r="PW291" s="4"/>
      <c r="PX291" s="4"/>
      <c r="PY291" s="4"/>
      <c r="PZ291" s="4"/>
      <c r="QA291" s="4"/>
      <c r="QB291" s="4"/>
      <c r="QC291" s="4"/>
      <c r="QD291" s="4"/>
      <c r="QE291" s="4"/>
      <c r="QF291" s="4"/>
      <c r="QG291" s="4"/>
      <c r="QH291" s="4"/>
      <c r="QI291" s="4"/>
      <c r="QJ291" s="4"/>
      <c r="QK291" s="4"/>
      <c r="QL291" s="4"/>
      <c r="QM291" s="4"/>
      <c r="QN291" s="4"/>
      <c r="QO291" s="4"/>
      <c r="QP291" s="4"/>
      <c r="QQ291" s="4"/>
      <c r="QR291" s="4"/>
      <c r="QS291" s="4"/>
      <c r="QT291" s="4"/>
      <c r="QU291" s="4"/>
      <c r="QV291" s="4"/>
      <c r="QW291" s="4"/>
      <c r="QX291" s="4"/>
      <c r="QY291" s="4"/>
      <c r="QZ291" s="4"/>
      <c r="RA291" s="4"/>
      <c r="RB291" s="4"/>
      <c r="RC291" s="4"/>
      <c r="RD291" s="4"/>
      <c r="RE291" s="4"/>
      <c r="RF291" s="4"/>
      <c r="RG291" s="4"/>
      <c r="RH291" s="4"/>
      <c r="RI291" s="4"/>
      <c r="RJ291" s="4"/>
      <c r="RK291" s="4"/>
      <c r="RL291" s="4"/>
      <c r="RM291" s="4"/>
      <c r="RN291" s="4"/>
      <c r="RO291" s="4"/>
      <c r="RP291" s="4"/>
      <c r="RQ291" s="4"/>
      <c r="RR291" s="4"/>
      <c r="RS291" s="4"/>
      <c r="RT291" s="4"/>
      <c r="RU291" s="4"/>
      <c r="RV291" s="4"/>
      <c r="RW291" s="4"/>
      <c r="RX291" s="4"/>
      <c r="RY291" s="4"/>
      <c r="RZ291" s="4"/>
      <c r="SA291" s="4"/>
      <c r="SB291" s="4"/>
      <c r="SC291" s="4"/>
      <c r="SD291" s="4"/>
      <c r="SE291" s="4"/>
      <c r="SF291" s="4"/>
      <c r="SG291" s="4"/>
      <c r="SH291" s="4"/>
      <c r="SI291" s="4"/>
      <c r="SJ291" s="4"/>
      <c r="SK291" s="4"/>
      <c r="SL291" s="4"/>
      <c r="SM291" s="4"/>
      <c r="SN291" s="4"/>
      <c r="SO291" s="4"/>
      <c r="SP291" s="4"/>
      <c r="SQ291" s="4"/>
      <c r="SR291" s="4"/>
      <c r="SS291" s="4"/>
      <c r="ST291" s="4"/>
      <c r="SU291" s="4"/>
      <c r="SV291" s="4"/>
      <c r="SW291" s="4"/>
      <c r="SX291" s="4"/>
      <c r="SY291" s="4"/>
      <c r="SZ291" s="4"/>
      <c r="TA291" s="4"/>
      <c r="TB291" s="4"/>
      <c r="TC291" s="4"/>
      <c r="TD291" s="4"/>
      <c r="TE291" s="4"/>
      <c r="TF291" s="4"/>
      <c r="TG291" s="4"/>
      <c r="TH291" s="4"/>
      <c r="TI291" s="4"/>
      <c r="TJ291" s="4"/>
      <c r="TK291" s="4"/>
      <c r="TL291" s="4"/>
      <c r="TM291" s="4"/>
      <c r="TN291" s="4"/>
      <c r="TO291" s="4"/>
      <c r="TP291" s="4"/>
      <c r="TQ291" s="4"/>
      <c r="TR291" s="4"/>
      <c r="TS291" s="4"/>
      <c r="TT291" s="4"/>
      <c r="TU291" s="4"/>
      <c r="TV291" s="4"/>
      <c r="TW291" s="4"/>
      <c r="TX291" s="4"/>
      <c r="TY291" s="4"/>
      <c r="TZ291" s="4"/>
      <c r="UA291" s="4"/>
      <c r="UB291" s="4"/>
      <c r="UC291" s="4"/>
      <c r="UD291" s="4"/>
      <c r="UE291" s="4"/>
      <c r="UF291" s="4"/>
      <c r="UG291" s="4"/>
      <c r="UH291" s="4"/>
      <c r="UI291" s="4"/>
      <c r="UJ291" s="4"/>
      <c r="UK291" s="4"/>
      <c r="UL291" s="4"/>
      <c r="UM291" s="4"/>
      <c r="UN291" s="4"/>
      <c r="UO291" s="4"/>
      <c r="UP291" s="4"/>
      <c r="UQ291" s="4"/>
      <c r="UR291" s="4"/>
      <c r="US291" s="4"/>
      <c r="UT291" s="4"/>
      <c r="UU291" s="4"/>
      <c r="UV291" s="4"/>
      <c r="UW291" s="4"/>
      <c r="UX291" s="4"/>
      <c r="UY291" s="4"/>
      <c r="UZ291" s="4"/>
      <c r="VA291" s="4"/>
      <c r="VB291" s="4"/>
      <c r="VC291" s="4"/>
      <c r="VD291" s="4"/>
      <c r="VE291" s="4"/>
      <c r="VF291" s="4"/>
      <c r="VG291" s="4"/>
      <c r="VH291" s="4"/>
      <c r="VI291" s="4"/>
      <c r="VJ291" s="4"/>
      <c r="VK291" s="4"/>
      <c r="VL291" s="4"/>
      <c r="VM291" s="4"/>
      <c r="VN291" s="4"/>
      <c r="VO291" s="4"/>
      <c r="VP291" s="4"/>
      <c r="VQ291" s="4"/>
      <c r="VR291" s="4"/>
      <c r="VS291" s="4"/>
      <c r="VT291" s="4"/>
      <c r="VU291" s="4"/>
      <c r="VV291" s="4"/>
      <c r="VW291" s="4"/>
      <c r="VX291" s="4"/>
      <c r="VY291" s="4"/>
      <c r="VZ291" s="4"/>
      <c r="WA291" s="4"/>
      <c r="WB291" s="4"/>
      <c r="WC291" s="4"/>
      <c r="WD291" s="4"/>
      <c r="WE291" s="4"/>
      <c r="WF291" s="4"/>
      <c r="WG291" s="4"/>
      <c r="WH291" s="4"/>
      <c r="WI291" s="4"/>
      <c r="WJ291" s="4"/>
      <c r="WK291" s="4"/>
      <c r="WL291" s="4"/>
      <c r="WM291" s="4"/>
      <c r="WN291" s="4"/>
      <c r="WO291" s="4"/>
      <c r="WP291" s="4"/>
      <c r="WQ291" s="4"/>
      <c r="WR291" s="4"/>
      <c r="WS291" s="4"/>
      <c r="WT291" s="4"/>
      <c r="WU291" s="4"/>
      <c r="WV291" s="4"/>
      <c r="WW291" s="4"/>
      <c r="WX291" s="4"/>
      <c r="WY291" s="4"/>
      <c r="WZ291" s="4"/>
      <c r="XA291" s="4"/>
      <c r="XB291" s="4"/>
      <c r="XC291" s="4"/>
      <c r="XD291" s="4"/>
      <c r="XE291" s="4"/>
      <c r="XF291" s="4"/>
      <c r="XG291" s="4"/>
      <c r="XH291" s="4"/>
      <c r="XI291" s="4"/>
      <c r="XJ291" s="4"/>
      <c r="XK291" s="4"/>
      <c r="XL291" s="4"/>
      <c r="XM291" s="4"/>
      <c r="XN291" s="4"/>
      <c r="XO291" s="4"/>
      <c r="XP291" s="4"/>
      <c r="XQ291" s="4"/>
      <c r="XR291" s="4"/>
      <c r="XS291" s="4"/>
      <c r="XT291" s="4"/>
      <c r="XU291" s="4"/>
      <c r="XV291" s="4"/>
      <c r="XW291" s="4"/>
      <c r="XX291" s="4"/>
      <c r="XY291" s="4"/>
      <c r="XZ291" s="4"/>
      <c r="YA291" s="4"/>
      <c r="YB291" s="4"/>
      <c r="YC291" s="4"/>
      <c r="YD291" s="4"/>
      <c r="YE291" s="4"/>
      <c r="YF291" s="4"/>
      <c r="YG291" s="4"/>
      <c r="YH291" s="4"/>
      <c r="YI291" s="4"/>
      <c r="YJ291" s="4"/>
      <c r="YK291" s="4"/>
      <c r="YL291" s="4"/>
      <c r="YM291" s="4"/>
      <c r="YN291" s="4"/>
      <c r="YO291" s="4"/>
      <c r="YP291" s="4"/>
      <c r="YQ291" s="4"/>
      <c r="YR291" s="4"/>
      <c r="YS291" s="4"/>
      <c r="YT291" s="4"/>
      <c r="YU291" s="4"/>
      <c r="YV291" s="4"/>
      <c r="YW291" s="4"/>
      <c r="YX291" s="4"/>
      <c r="YY291" s="4"/>
      <c r="YZ291" s="4"/>
      <c r="ZA291" s="4"/>
      <c r="ZB291" s="4"/>
      <c r="ZC291" s="4"/>
      <c r="ZD291" s="4"/>
      <c r="ZE291" s="4"/>
      <c r="ZF291" s="4"/>
      <c r="ZG291" s="4"/>
      <c r="ZH291" s="4"/>
      <c r="ZI291" s="4"/>
      <c r="ZJ291" s="4"/>
      <c r="ZK291" s="4"/>
      <c r="ZL291" s="4"/>
      <c r="ZM291" s="4"/>
      <c r="ZN291" s="4"/>
      <c r="ZO291" s="4"/>
      <c r="ZP291" s="4"/>
      <c r="ZQ291" s="4"/>
      <c r="ZR291" s="4"/>
      <c r="ZS291" s="4"/>
      <c r="ZT291" s="4"/>
      <c r="ZU291" s="4"/>
      <c r="ZV291" s="4"/>
      <c r="ZW291" s="4"/>
      <c r="ZX291" s="4"/>
      <c r="ZY291" s="4"/>
      <c r="ZZ291" s="4"/>
      <c r="AAA291" s="4"/>
      <c r="AAB291" s="4"/>
      <c r="AAC291" s="4"/>
      <c r="AAD291" s="4"/>
      <c r="AAE291" s="4"/>
      <c r="AAF291" s="4"/>
      <c r="AAG291" s="4"/>
      <c r="AAH291" s="4"/>
      <c r="AAI291" s="4"/>
      <c r="AAJ291" s="4"/>
      <c r="AAK291" s="4"/>
      <c r="AAL291" s="4"/>
      <c r="AAM291" s="4"/>
      <c r="AAN291" s="4"/>
      <c r="AAO291" s="4"/>
      <c r="AAP291" s="4"/>
      <c r="AAQ291" s="4"/>
      <c r="AAR291" s="4"/>
      <c r="AAS291" s="4"/>
      <c r="AAT291" s="4"/>
      <c r="AAU291" s="4"/>
      <c r="AAV291" s="4"/>
      <c r="AAW291" s="4"/>
      <c r="AAX291" s="4"/>
      <c r="AAY291" s="4"/>
      <c r="AAZ291" s="4"/>
      <c r="ABA291" s="4"/>
      <c r="ABB291" s="4"/>
      <c r="ABC291" s="4"/>
      <c r="ABD291" s="4"/>
      <c r="ABE291" s="4"/>
      <c r="ABF291" s="4"/>
      <c r="ABG291" s="4"/>
      <c r="ABH291" s="4"/>
      <c r="ABI291" s="4"/>
      <c r="ABJ291" s="4"/>
      <c r="ABK291" s="4"/>
      <c r="ABL291" s="4"/>
      <c r="ABM291" s="4"/>
      <c r="ABN291" s="4"/>
      <c r="ABO291" s="4"/>
      <c r="ABP291" s="4"/>
      <c r="ABQ291" s="4"/>
      <c r="ABR291" s="4"/>
      <c r="ABS291" s="4"/>
      <c r="ABT291" s="4"/>
      <c r="ABU291" s="4"/>
      <c r="ABV291" s="4"/>
      <c r="ABW291" s="4"/>
      <c r="ABX291" s="4"/>
      <c r="ABY291" s="4"/>
      <c r="ABZ291" s="4"/>
      <c r="ACA291" s="4"/>
      <c r="ACB291" s="4"/>
      <c r="ACC291" s="4"/>
      <c r="ACD291" s="4"/>
      <c r="ACE291" s="4"/>
      <c r="ACF291" s="4"/>
      <c r="ACG291" s="4"/>
      <c r="ACH291" s="4"/>
      <c r="ACI291" s="4"/>
      <c r="ACJ291" s="4"/>
      <c r="ACK291" s="4"/>
      <c r="ACL291" s="4"/>
      <c r="ACM291" s="4"/>
      <c r="ACN291" s="4"/>
      <c r="ACO291" s="4"/>
      <c r="ACP291" s="4"/>
      <c r="ACQ291" s="4"/>
      <c r="ACR291" s="4"/>
      <c r="ACS291" s="4"/>
      <c r="ACT291" s="4"/>
      <c r="ACU291" s="4"/>
      <c r="ACV291" s="4"/>
      <c r="ACW291" s="4"/>
      <c r="ACX291" s="4"/>
      <c r="ACY291" s="4"/>
      <c r="ACZ291" s="4"/>
      <c r="ADA291" s="4"/>
      <c r="ADB291" s="4"/>
      <c r="ADC291" s="4"/>
      <c r="ADD291" s="4"/>
      <c r="ADE291" s="4"/>
      <c r="ADF291" s="4"/>
      <c r="ADG291" s="4"/>
      <c r="ADH291" s="4"/>
      <c r="ADI291" s="4"/>
      <c r="ADJ291" s="4"/>
      <c r="ADK291" s="4"/>
      <c r="ADL291" s="4"/>
      <c r="ADM291" s="4"/>
      <c r="ADN291" s="4"/>
      <c r="ADO291" s="4"/>
      <c r="ADP291" s="4"/>
      <c r="ADQ291" s="4"/>
      <c r="ADR291" s="4"/>
      <c r="ADS291" s="4"/>
      <c r="ADT291" s="4"/>
      <c r="ADU291" s="4"/>
      <c r="ADV291" s="4"/>
      <c r="ADW291" s="4"/>
      <c r="ADX291" s="4"/>
      <c r="ADY291" s="4"/>
      <c r="ADZ291" s="4"/>
      <c r="AEA291" s="4"/>
      <c r="AEB291" s="4"/>
      <c r="AEC291" s="4"/>
      <c r="AED291" s="4"/>
      <c r="AEE291" s="4"/>
      <c r="AEF291" s="4"/>
      <c r="AEG291" s="4"/>
      <c r="AEH291" s="4"/>
      <c r="AEI291" s="4"/>
      <c r="AEJ291" s="4"/>
      <c r="AEK291" s="4"/>
      <c r="AEL291" s="4"/>
      <c r="AEM291" s="4"/>
      <c r="AEN291" s="4"/>
      <c r="AEO291" s="4"/>
      <c r="AEP291" s="4"/>
      <c r="AEQ291" s="4"/>
      <c r="AER291" s="4"/>
      <c r="AES291" s="4"/>
      <c r="AET291" s="4"/>
      <c r="AEU291" s="4"/>
      <c r="AEV291" s="4"/>
      <c r="AEW291" s="4"/>
      <c r="AEX291" s="4"/>
      <c r="AEY291" s="4"/>
      <c r="AEZ291" s="4"/>
      <c r="AFA291" s="4"/>
      <c r="AFB291" s="4"/>
      <c r="AFC291" s="4"/>
      <c r="AFD291" s="4"/>
      <c r="AFE291" s="4"/>
      <c r="AFF291" s="4"/>
      <c r="AFG291" s="4"/>
      <c r="AFH291" s="4"/>
      <c r="AFI291" s="4"/>
      <c r="AFJ291" s="4"/>
      <c r="AFK291" s="4"/>
      <c r="AFL291" s="4"/>
      <c r="AFM291" s="4"/>
      <c r="AFN291" s="4"/>
      <c r="AFO291" s="4"/>
      <c r="AFP291" s="4"/>
      <c r="AFQ291" s="4"/>
      <c r="AFR291" s="4"/>
      <c r="AFS291" s="4"/>
      <c r="AFT291" s="4"/>
      <c r="AFU291" s="4"/>
      <c r="AFV291" s="4"/>
      <c r="AFW291" s="4"/>
      <c r="AFX291" s="4"/>
      <c r="AFY291" s="4"/>
      <c r="AFZ291" s="4"/>
      <c r="AGA291" s="4"/>
      <c r="AGB291" s="4"/>
      <c r="AGC291" s="4"/>
      <c r="AGD291" s="4"/>
      <c r="AGE291" s="4"/>
      <c r="AGF291" s="4"/>
      <c r="AGG291" s="4"/>
      <c r="AGH291" s="4"/>
      <c r="AGI291" s="4"/>
      <c r="AGJ291" s="4"/>
      <c r="AGK291" s="4"/>
      <c r="AGL291" s="4"/>
      <c r="AGM291" s="4"/>
      <c r="AGN291" s="4"/>
      <c r="AGO291" s="4"/>
      <c r="AGP291" s="4"/>
      <c r="AGQ291" s="4"/>
      <c r="AGR291" s="4"/>
      <c r="AGS291" s="4"/>
      <c r="AGT291" s="4"/>
      <c r="AGU291" s="4"/>
      <c r="AGV291" s="4"/>
      <c r="AGW291" s="4"/>
      <c r="AGX291" s="4"/>
      <c r="AGY291" s="4"/>
      <c r="AGZ291" s="4"/>
      <c r="AHA291" s="4"/>
      <c r="AHB291" s="4"/>
      <c r="AHC291" s="4"/>
      <c r="AHD291" s="4"/>
      <c r="AHE291" s="4"/>
      <c r="AHF291" s="4"/>
      <c r="AHG291" s="4"/>
      <c r="AHH291" s="4"/>
      <c r="AHI291" s="4"/>
      <c r="AHJ291" s="4"/>
      <c r="AHK291" s="4"/>
      <c r="AHL291" s="4"/>
      <c r="AHM291" s="4"/>
      <c r="AHN291" s="4"/>
      <c r="AHO291" s="4"/>
      <c r="AHP291" s="4"/>
      <c r="AHQ291" s="4"/>
      <c r="AHR291" s="4"/>
      <c r="AHS291" s="4"/>
      <c r="AHT291" s="4"/>
      <c r="AHU291" s="4"/>
      <c r="AHV291" s="4"/>
      <c r="AHW291" s="4"/>
      <c r="AHX291" s="4"/>
      <c r="AHY291" s="4"/>
      <c r="AHZ291" s="4"/>
      <c r="AIA291" s="4"/>
      <c r="AIB291" s="4"/>
      <c r="AIC291" s="4"/>
      <c r="AID291" s="4"/>
      <c r="AIE291" s="4"/>
      <c r="AIF291" s="4"/>
      <c r="AIG291" s="4"/>
      <c r="AIH291" s="4"/>
      <c r="AII291" s="4"/>
      <c r="AIJ291" s="4"/>
      <c r="AIK291" s="4"/>
      <c r="AIL291" s="4"/>
      <c r="AIM291" s="4"/>
      <c r="AIN291" s="4"/>
      <c r="AIO291" s="4"/>
      <c r="AIP291" s="4"/>
      <c r="AIQ291" s="4"/>
      <c r="AIR291" s="4"/>
      <c r="AIS291" s="4"/>
      <c r="AIT291" s="4"/>
      <c r="AIU291" s="4"/>
      <c r="AIV291" s="4"/>
      <c r="AIW291" s="4"/>
      <c r="AIX291" s="4"/>
      <c r="AIY291" s="4"/>
      <c r="AIZ291" s="4"/>
      <c r="AJA291" s="4"/>
      <c r="AJB291" s="4"/>
      <c r="AJC291" s="4"/>
      <c r="AJD291" s="4"/>
      <c r="AJE291" s="4"/>
      <c r="AJF291" s="4"/>
      <c r="AJG291" s="4"/>
      <c r="AJH291" s="4"/>
      <c r="AJI291" s="4"/>
      <c r="AJJ291" s="4"/>
      <c r="AJK291" s="4"/>
      <c r="AJL291" s="4"/>
      <c r="AJM291" s="4"/>
      <c r="AJN291" s="4"/>
      <c r="AJO291" s="4"/>
      <c r="AJP291" s="4"/>
      <c r="AJQ291" s="4"/>
      <c r="AJR291" s="4"/>
      <c r="AJS291" s="4"/>
      <c r="AJT291" s="4"/>
      <c r="AJU291" s="4"/>
      <c r="AJV291" s="4"/>
      <c r="AJW291" s="4"/>
      <c r="AJX291" s="4"/>
      <c r="AJY291" s="4"/>
      <c r="AJZ291" s="4"/>
      <c r="AKA291" s="4"/>
      <c r="AKB291" s="4"/>
      <c r="AKC291" s="4"/>
      <c r="AKD291" s="4"/>
      <c r="AKE291" s="4"/>
      <c r="AKF291" s="4"/>
      <c r="AKG291" s="4"/>
      <c r="AKH291" s="4"/>
      <c r="AKI291" s="4"/>
      <c r="AKJ291" s="4"/>
      <c r="AKK291" s="4"/>
      <c r="AKL291" s="4"/>
      <c r="AKM291" s="4"/>
      <c r="AKN291" s="4"/>
      <c r="AKO291" s="4"/>
      <c r="AKP291" s="4"/>
      <c r="AKQ291" s="4"/>
      <c r="AKR291" s="4"/>
      <c r="AKS291" s="4"/>
      <c r="AKT291" s="4"/>
      <c r="AKU291" s="4"/>
      <c r="AKV291" s="4"/>
      <c r="AKW291" s="4"/>
      <c r="AKX291" s="4"/>
      <c r="AKY291" s="4"/>
      <c r="AKZ291" s="4"/>
      <c r="ALA291" s="4"/>
      <c r="ALB291" s="4"/>
      <c r="ALC291" s="4"/>
      <c r="ALD291" s="4"/>
      <c r="ALE291" s="4"/>
      <c r="ALF291" s="4"/>
      <c r="ALG291" s="4"/>
      <c r="ALH291" s="4"/>
      <c r="ALI291" s="4"/>
      <c r="ALJ291" s="4"/>
      <c r="ALK291" s="4"/>
      <c r="ALL291" s="4"/>
      <c r="ALM291" s="4"/>
      <c r="ALN291" s="4"/>
      <c r="ALO291" s="4"/>
      <c r="ALP291" s="4"/>
      <c r="ALQ291" s="4"/>
      <c r="ALR291" s="4"/>
      <c r="ALS291" s="4"/>
      <c r="ALT291" s="4"/>
      <c r="ALU291" s="4"/>
      <c r="ALV291" s="4"/>
      <c r="ALW291" s="4"/>
      <c r="ALX291" s="4"/>
      <c r="ALY291" s="4"/>
      <c r="ALZ291" s="4"/>
      <c r="AMA291" s="4"/>
      <c r="AMB291" s="4"/>
      <c r="AMC291" s="4"/>
      <c r="AMD291" s="4"/>
      <c r="AME291" s="4"/>
      <c r="AMF291" s="4"/>
      <c r="AMG291" s="4"/>
      <c r="AMH291" s="4"/>
      <c r="AMI291" s="4"/>
      <c r="AMJ291" s="4"/>
    </row>
    <row r="292" spans="1:1024" ht="17" customHeight="1">
      <c r="A292" s="19" t="s">
        <v>1233</v>
      </c>
      <c r="B292" s="3">
        <f t="shared" si="9"/>
        <v>39</v>
      </c>
      <c r="C292" s="3">
        <f t="shared" si="10"/>
        <v>0</v>
      </c>
      <c r="D292" s="3">
        <v>0</v>
      </c>
      <c r="E292" s="3">
        <v>0</v>
      </c>
      <c r="G292" s="4"/>
      <c r="M292" s="4">
        <v>39</v>
      </c>
    </row>
    <row r="293" spans="1:1024" ht="17" customHeight="1">
      <c r="A293" s="19" t="s">
        <v>1234</v>
      </c>
      <c r="B293" s="3">
        <f t="shared" si="9"/>
        <v>39</v>
      </c>
      <c r="C293" s="3">
        <f t="shared" si="10"/>
        <v>0</v>
      </c>
      <c r="D293" s="3">
        <v>0</v>
      </c>
      <c r="E293" s="3">
        <v>0</v>
      </c>
      <c r="G293" s="4">
        <f>SUM(39)</f>
        <v>39</v>
      </c>
    </row>
    <row r="294" spans="1:1024" ht="17" customHeight="1">
      <c r="A294" s="19" t="s">
        <v>1235</v>
      </c>
      <c r="B294" s="3">
        <f t="shared" si="9"/>
        <v>39</v>
      </c>
      <c r="C294" s="3">
        <f t="shared" si="10"/>
        <v>0</v>
      </c>
      <c r="D294" s="3">
        <v>0</v>
      </c>
      <c r="E294" s="3">
        <v>0</v>
      </c>
      <c r="G294" s="4">
        <f>SUM(39)</f>
        <v>39</v>
      </c>
    </row>
    <row r="295" spans="1:1024" ht="17" customHeight="1">
      <c r="A295" s="19" t="s">
        <v>1236</v>
      </c>
      <c r="B295" s="3">
        <f t="shared" si="9"/>
        <v>39</v>
      </c>
      <c r="C295" s="3">
        <f t="shared" si="10"/>
        <v>0</v>
      </c>
      <c r="D295" s="3">
        <v>0</v>
      </c>
      <c r="E295" s="3">
        <v>0</v>
      </c>
      <c r="G295" s="4">
        <f>SUM(39)</f>
        <v>39</v>
      </c>
    </row>
    <row r="296" spans="1:1024" ht="17" customHeight="1">
      <c r="A296" s="19" t="s">
        <v>1237</v>
      </c>
      <c r="B296" s="3">
        <f t="shared" si="9"/>
        <v>37</v>
      </c>
      <c r="C296" s="3">
        <f t="shared" si="10"/>
        <v>0</v>
      </c>
      <c r="D296" s="3">
        <v>0</v>
      </c>
      <c r="E296" s="3">
        <v>0</v>
      </c>
      <c r="G296" s="4"/>
      <c r="L296" s="4">
        <v>37</v>
      </c>
      <c r="IZ296" s="4"/>
      <c r="JA296" s="4"/>
      <c r="JB296" s="4"/>
      <c r="JC296" s="4"/>
      <c r="JD296" s="4"/>
      <c r="JE296" s="4"/>
      <c r="JF296" s="4"/>
      <c r="JG296" s="4"/>
      <c r="JH296" s="4"/>
      <c r="JI296" s="4"/>
      <c r="JJ296" s="4"/>
      <c r="JK296" s="4"/>
      <c r="JL296" s="4"/>
      <c r="JM296" s="4"/>
      <c r="JN296" s="4"/>
      <c r="JO296" s="4"/>
      <c r="JP296" s="4"/>
      <c r="JQ296" s="4"/>
      <c r="JR296" s="4"/>
      <c r="JS296" s="4"/>
      <c r="JT296" s="4"/>
      <c r="JU296" s="4"/>
      <c r="JV296" s="4"/>
      <c r="JW296" s="4"/>
      <c r="JX296" s="4"/>
      <c r="JY296" s="4"/>
      <c r="JZ296" s="4"/>
      <c r="KA296" s="4"/>
      <c r="KB296" s="4"/>
      <c r="KC296" s="4"/>
      <c r="KD296" s="4"/>
      <c r="KE296" s="4"/>
      <c r="KF296" s="4"/>
      <c r="KG296" s="4"/>
      <c r="KH296" s="4"/>
      <c r="KI296" s="4"/>
      <c r="KJ296" s="4"/>
      <c r="KK296" s="4"/>
      <c r="KL296" s="4"/>
      <c r="KM296" s="4"/>
      <c r="KN296" s="4"/>
      <c r="KO296" s="4"/>
      <c r="KP296" s="4"/>
      <c r="KQ296" s="4"/>
      <c r="KR296" s="4"/>
      <c r="KS296" s="4"/>
      <c r="KT296" s="4"/>
      <c r="KU296" s="4"/>
      <c r="KV296" s="4"/>
      <c r="KW296" s="4"/>
      <c r="KX296" s="4"/>
      <c r="KY296" s="4"/>
      <c r="KZ296" s="4"/>
      <c r="LA296" s="4"/>
      <c r="LB296" s="4"/>
      <c r="LC296" s="4"/>
      <c r="LD296" s="4"/>
      <c r="LE296" s="4"/>
      <c r="LF296" s="4"/>
      <c r="LG296" s="4"/>
      <c r="LH296" s="4"/>
      <c r="LI296" s="4"/>
      <c r="LJ296" s="4"/>
      <c r="LK296" s="4"/>
      <c r="LL296" s="4"/>
      <c r="LM296" s="4"/>
      <c r="LN296" s="4"/>
      <c r="LO296" s="4"/>
      <c r="LP296" s="4"/>
      <c r="LQ296" s="4"/>
      <c r="LR296" s="4"/>
      <c r="LS296" s="4"/>
      <c r="LT296" s="4"/>
      <c r="LU296" s="4"/>
      <c r="LV296" s="4"/>
      <c r="LW296" s="4"/>
      <c r="LX296" s="4"/>
      <c r="LY296" s="4"/>
      <c r="LZ296" s="4"/>
      <c r="MA296" s="4"/>
      <c r="MB296" s="4"/>
      <c r="MC296" s="4"/>
      <c r="MD296" s="4"/>
      <c r="ME296" s="4"/>
      <c r="MF296" s="4"/>
      <c r="MG296" s="4"/>
      <c r="MH296" s="4"/>
      <c r="MI296" s="4"/>
      <c r="MJ296" s="4"/>
      <c r="MK296" s="4"/>
      <c r="ML296" s="4"/>
      <c r="MM296" s="4"/>
      <c r="MN296" s="4"/>
      <c r="MO296" s="4"/>
      <c r="MP296" s="4"/>
      <c r="MQ296" s="4"/>
      <c r="MR296" s="4"/>
      <c r="MS296" s="4"/>
      <c r="MT296" s="4"/>
      <c r="MU296" s="4"/>
      <c r="MV296" s="4"/>
      <c r="MW296" s="4"/>
      <c r="MX296" s="4"/>
      <c r="MY296" s="4"/>
      <c r="MZ296" s="4"/>
      <c r="NA296" s="4"/>
      <c r="NB296" s="4"/>
      <c r="NC296" s="4"/>
      <c r="ND296" s="4"/>
      <c r="NE296" s="4"/>
      <c r="NF296" s="4"/>
      <c r="NG296" s="4"/>
      <c r="NH296" s="4"/>
      <c r="NI296" s="4"/>
      <c r="NJ296" s="4"/>
      <c r="NK296" s="4"/>
      <c r="NL296" s="4"/>
      <c r="NM296" s="4"/>
      <c r="NN296" s="4"/>
      <c r="NO296" s="4"/>
      <c r="NP296" s="4"/>
      <c r="NQ296" s="4"/>
      <c r="NR296" s="4"/>
      <c r="NS296" s="4"/>
      <c r="NT296" s="4"/>
      <c r="NU296" s="4"/>
      <c r="NV296" s="4"/>
      <c r="NW296" s="4"/>
      <c r="NX296" s="4"/>
      <c r="NY296" s="4"/>
      <c r="NZ296" s="4"/>
      <c r="OA296" s="4"/>
      <c r="OB296" s="4"/>
      <c r="OC296" s="4"/>
      <c r="OD296" s="4"/>
      <c r="OE296" s="4"/>
      <c r="OF296" s="4"/>
      <c r="OG296" s="4"/>
      <c r="OH296" s="4"/>
      <c r="OI296" s="4"/>
      <c r="OJ296" s="4"/>
      <c r="OK296" s="4"/>
      <c r="OL296" s="4"/>
      <c r="OM296" s="4"/>
      <c r="ON296" s="4"/>
      <c r="OO296" s="4"/>
      <c r="OP296" s="4"/>
      <c r="OQ296" s="4"/>
      <c r="OR296" s="4"/>
      <c r="OS296" s="4"/>
      <c r="OT296" s="4"/>
      <c r="OU296" s="4"/>
      <c r="OV296" s="4"/>
      <c r="OW296" s="4"/>
      <c r="OX296" s="4"/>
      <c r="OY296" s="4"/>
      <c r="OZ296" s="4"/>
      <c r="PA296" s="4"/>
      <c r="PB296" s="4"/>
      <c r="PC296" s="4"/>
      <c r="PD296" s="4"/>
      <c r="PE296" s="4"/>
      <c r="PF296" s="4"/>
      <c r="PG296" s="4"/>
      <c r="PH296" s="4"/>
      <c r="PI296" s="4"/>
      <c r="PJ296" s="4"/>
      <c r="PK296" s="4"/>
      <c r="PL296" s="4"/>
      <c r="PM296" s="4"/>
      <c r="PN296" s="4"/>
      <c r="PO296" s="4"/>
      <c r="PP296" s="4"/>
      <c r="PQ296" s="4"/>
      <c r="PR296" s="4"/>
      <c r="PS296" s="4"/>
      <c r="PT296" s="4"/>
      <c r="PU296" s="4"/>
      <c r="PV296" s="4"/>
      <c r="PW296" s="4"/>
      <c r="PX296" s="4"/>
      <c r="PY296" s="4"/>
      <c r="PZ296" s="4"/>
      <c r="QA296" s="4"/>
      <c r="QB296" s="4"/>
      <c r="QC296" s="4"/>
      <c r="QD296" s="4"/>
      <c r="QE296" s="4"/>
      <c r="QF296" s="4"/>
      <c r="QG296" s="4"/>
      <c r="QH296" s="4"/>
      <c r="QI296" s="4"/>
      <c r="QJ296" s="4"/>
      <c r="QK296" s="4"/>
      <c r="QL296" s="4"/>
      <c r="QM296" s="4"/>
      <c r="QN296" s="4"/>
      <c r="QO296" s="4"/>
      <c r="QP296" s="4"/>
      <c r="QQ296" s="4"/>
      <c r="QR296" s="4"/>
      <c r="QS296" s="4"/>
      <c r="QT296" s="4"/>
      <c r="QU296" s="4"/>
      <c r="QV296" s="4"/>
      <c r="QW296" s="4"/>
      <c r="QX296" s="4"/>
      <c r="QY296" s="4"/>
      <c r="QZ296" s="4"/>
      <c r="RA296" s="4"/>
      <c r="RB296" s="4"/>
      <c r="RC296" s="4"/>
      <c r="RD296" s="4"/>
      <c r="RE296" s="4"/>
      <c r="RF296" s="4"/>
      <c r="RG296" s="4"/>
      <c r="RH296" s="4"/>
      <c r="RI296" s="4"/>
      <c r="RJ296" s="4"/>
      <c r="RK296" s="4"/>
      <c r="RL296" s="4"/>
      <c r="RM296" s="4"/>
      <c r="RN296" s="4"/>
      <c r="RO296" s="4"/>
      <c r="RP296" s="4"/>
      <c r="RQ296" s="4"/>
      <c r="RR296" s="4"/>
      <c r="RS296" s="4"/>
      <c r="RT296" s="4"/>
      <c r="RU296" s="4"/>
      <c r="RV296" s="4"/>
      <c r="RW296" s="4"/>
      <c r="RX296" s="4"/>
      <c r="RY296" s="4"/>
      <c r="RZ296" s="4"/>
      <c r="SA296" s="4"/>
      <c r="SB296" s="4"/>
      <c r="SC296" s="4"/>
      <c r="SD296" s="4"/>
      <c r="SE296" s="4"/>
      <c r="SF296" s="4"/>
      <c r="SG296" s="4"/>
      <c r="SH296" s="4"/>
      <c r="SI296" s="4"/>
      <c r="SJ296" s="4"/>
      <c r="SK296" s="4"/>
      <c r="SL296" s="4"/>
      <c r="SM296" s="4"/>
      <c r="SN296" s="4"/>
      <c r="SO296" s="4"/>
      <c r="SP296" s="4"/>
      <c r="SQ296" s="4"/>
      <c r="SR296" s="4"/>
      <c r="SS296" s="4"/>
      <c r="ST296" s="4"/>
      <c r="SU296" s="4"/>
      <c r="SV296" s="4"/>
      <c r="SW296" s="4"/>
      <c r="SX296" s="4"/>
      <c r="SY296" s="4"/>
      <c r="SZ296" s="4"/>
      <c r="TA296" s="4"/>
      <c r="TB296" s="4"/>
      <c r="TC296" s="4"/>
      <c r="TD296" s="4"/>
      <c r="TE296" s="4"/>
      <c r="TF296" s="4"/>
      <c r="TG296" s="4"/>
      <c r="TH296" s="4"/>
      <c r="TI296" s="4"/>
      <c r="TJ296" s="4"/>
      <c r="TK296" s="4"/>
      <c r="TL296" s="4"/>
      <c r="TM296" s="4"/>
      <c r="TN296" s="4"/>
      <c r="TO296" s="4"/>
      <c r="TP296" s="4"/>
      <c r="TQ296" s="4"/>
      <c r="TR296" s="4"/>
      <c r="TS296" s="4"/>
      <c r="TT296" s="4"/>
      <c r="TU296" s="4"/>
      <c r="TV296" s="4"/>
      <c r="TW296" s="4"/>
      <c r="TX296" s="4"/>
      <c r="TY296" s="4"/>
      <c r="TZ296" s="4"/>
      <c r="UA296" s="4"/>
      <c r="UB296" s="4"/>
      <c r="UC296" s="4"/>
      <c r="UD296" s="4"/>
      <c r="UE296" s="4"/>
      <c r="UF296" s="4"/>
      <c r="UG296" s="4"/>
      <c r="UH296" s="4"/>
      <c r="UI296" s="4"/>
      <c r="UJ296" s="4"/>
      <c r="UK296" s="4"/>
      <c r="UL296" s="4"/>
      <c r="UM296" s="4"/>
      <c r="UN296" s="4"/>
      <c r="UO296" s="4"/>
      <c r="UP296" s="4"/>
      <c r="UQ296" s="4"/>
      <c r="UR296" s="4"/>
      <c r="US296" s="4"/>
      <c r="UT296" s="4"/>
      <c r="UU296" s="4"/>
      <c r="UV296" s="4"/>
      <c r="UW296" s="4"/>
      <c r="UX296" s="4"/>
      <c r="UY296" s="4"/>
      <c r="UZ296" s="4"/>
      <c r="VA296" s="4"/>
      <c r="VB296" s="4"/>
      <c r="VC296" s="4"/>
      <c r="VD296" s="4"/>
      <c r="VE296" s="4"/>
      <c r="VF296" s="4"/>
      <c r="VG296" s="4"/>
      <c r="VH296" s="4"/>
      <c r="VI296" s="4"/>
      <c r="VJ296" s="4"/>
      <c r="VK296" s="4"/>
      <c r="VL296" s="4"/>
      <c r="VM296" s="4"/>
      <c r="VN296" s="4"/>
      <c r="VO296" s="4"/>
      <c r="VP296" s="4"/>
      <c r="VQ296" s="4"/>
      <c r="VR296" s="4"/>
      <c r="VS296" s="4"/>
      <c r="VT296" s="4"/>
      <c r="VU296" s="4"/>
      <c r="VV296" s="4"/>
      <c r="VW296" s="4"/>
      <c r="VX296" s="4"/>
      <c r="VY296" s="4"/>
      <c r="VZ296" s="4"/>
      <c r="WA296" s="4"/>
      <c r="WB296" s="4"/>
      <c r="WC296" s="4"/>
      <c r="WD296" s="4"/>
      <c r="WE296" s="4"/>
      <c r="WF296" s="4"/>
      <c r="WG296" s="4"/>
      <c r="WH296" s="4"/>
      <c r="WI296" s="4"/>
      <c r="WJ296" s="4"/>
      <c r="WK296" s="4"/>
      <c r="WL296" s="4"/>
      <c r="WM296" s="4"/>
      <c r="WN296" s="4"/>
      <c r="WO296" s="4"/>
      <c r="WP296" s="4"/>
      <c r="WQ296" s="4"/>
      <c r="WR296" s="4"/>
      <c r="WS296" s="4"/>
      <c r="WT296" s="4"/>
      <c r="WU296" s="4"/>
      <c r="WV296" s="4"/>
      <c r="WW296" s="4"/>
      <c r="WX296" s="4"/>
      <c r="WY296" s="4"/>
      <c r="WZ296" s="4"/>
      <c r="XA296" s="4"/>
      <c r="XB296" s="4"/>
      <c r="XC296" s="4"/>
      <c r="XD296" s="4"/>
      <c r="XE296" s="4"/>
      <c r="XF296" s="4"/>
      <c r="XG296" s="4"/>
      <c r="XH296" s="4"/>
      <c r="XI296" s="4"/>
      <c r="XJ296" s="4"/>
      <c r="XK296" s="4"/>
      <c r="XL296" s="4"/>
      <c r="XM296" s="4"/>
      <c r="XN296" s="4"/>
      <c r="XO296" s="4"/>
      <c r="XP296" s="4"/>
      <c r="XQ296" s="4"/>
      <c r="XR296" s="4"/>
      <c r="XS296" s="4"/>
      <c r="XT296" s="4"/>
      <c r="XU296" s="4"/>
      <c r="XV296" s="4"/>
      <c r="XW296" s="4"/>
      <c r="XX296" s="4"/>
      <c r="XY296" s="4"/>
      <c r="XZ296" s="4"/>
      <c r="YA296" s="4"/>
      <c r="YB296" s="4"/>
      <c r="YC296" s="4"/>
      <c r="YD296" s="4"/>
      <c r="YE296" s="4"/>
      <c r="YF296" s="4"/>
      <c r="YG296" s="4"/>
      <c r="YH296" s="4"/>
      <c r="YI296" s="4"/>
      <c r="YJ296" s="4"/>
      <c r="YK296" s="4"/>
      <c r="YL296" s="4"/>
      <c r="YM296" s="4"/>
      <c r="YN296" s="4"/>
      <c r="YO296" s="4"/>
      <c r="YP296" s="4"/>
      <c r="YQ296" s="4"/>
      <c r="YR296" s="4"/>
      <c r="YS296" s="4"/>
      <c r="YT296" s="4"/>
      <c r="YU296" s="4"/>
      <c r="YV296" s="4"/>
      <c r="YW296" s="4"/>
      <c r="YX296" s="4"/>
      <c r="YY296" s="4"/>
      <c r="YZ296" s="4"/>
      <c r="ZA296" s="4"/>
      <c r="ZB296" s="4"/>
      <c r="ZC296" s="4"/>
      <c r="ZD296" s="4"/>
      <c r="ZE296" s="4"/>
      <c r="ZF296" s="4"/>
      <c r="ZG296" s="4"/>
      <c r="ZH296" s="4"/>
      <c r="ZI296" s="4"/>
      <c r="ZJ296" s="4"/>
      <c r="ZK296" s="4"/>
      <c r="ZL296" s="4"/>
      <c r="ZM296" s="4"/>
      <c r="ZN296" s="4"/>
      <c r="ZO296" s="4"/>
      <c r="ZP296" s="4"/>
      <c r="ZQ296" s="4"/>
      <c r="ZR296" s="4"/>
      <c r="ZS296" s="4"/>
      <c r="ZT296" s="4"/>
      <c r="ZU296" s="4"/>
      <c r="ZV296" s="4"/>
      <c r="ZW296" s="4"/>
      <c r="ZX296" s="4"/>
      <c r="ZY296" s="4"/>
      <c r="ZZ296" s="4"/>
      <c r="AAA296" s="4"/>
      <c r="AAB296" s="4"/>
      <c r="AAC296" s="4"/>
      <c r="AAD296" s="4"/>
      <c r="AAE296" s="4"/>
      <c r="AAF296" s="4"/>
      <c r="AAG296" s="4"/>
      <c r="AAH296" s="4"/>
      <c r="AAI296" s="4"/>
      <c r="AAJ296" s="4"/>
      <c r="AAK296" s="4"/>
      <c r="AAL296" s="4"/>
      <c r="AAM296" s="4"/>
      <c r="AAN296" s="4"/>
      <c r="AAO296" s="4"/>
      <c r="AAP296" s="4"/>
      <c r="AAQ296" s="4"/>
      <c r="AAR296" s="4"/>
      <c r="AAS296" s="4"/>
      <c r="AAT296" s="4"/>
      <c r="AAU296" s="4"/>
      <c r="AAV296" s="4"/>
      <c r="AAW296" s="4"/>
      <c r="AAX296" s="4"/>
      <c r="AAY296" s="4"/>
      <c r="AAZ296" s="4"/>
      <c r="ABA296" s="4"/>
      <c r="ABB296" s="4"/>
      <c r="ABC296" s="4"/>
      <c r="ABD296" s="4"/>
      <c r="ABE296" s="4"/>
      <c r="ABF296" s="4"/>
      <c r="ABG296" s="4"/>
      <c r="ABH296" s="4"/>
      <c r="ABI296" s="4"/>
      <c r="ABJ296" s="4"/>
      <c r="ABK296" s="4"/>
      <c r="ABL296" s="4"/>
      <c r="ABM296" s="4"/>
      <c r="ABN296" s="4"/>
      <c r="ABO296" s="4"/>
      <c r="ABP296" s="4"/>
      <c r="ABQ296" s="4"/>
      <c r="ABR296" s="4"/>
      <c r="ABS296" s="4"/>
      <c r="ABT296" s="4"/>
      <c r="ABU296" s="4"/>
      <c r="ABV296" s="4"/>
      <c r="ABW296" s="4"/>
      <c r="ABX296" s="4"/>
      <c r="ABY296" s="4"/>
      <c r="ABZ296" s="4"/>
      <c r="ACA296" s="4"/>
      <c r="ACB296" s="4"/>
      <c r="ACC296" s="4"/>
      <c r="ACD296" s="4"/>
      <c r="ACE296" s="4"/>
      <c r="ACF296" s="4"/>
      <c r="ACG296" s="4"/>
      <c r="ACH296" s="4"/>
      <c r="ACI296" s="4"/>
      <c r="ACJ296" s="4"/>
      <c r="ACK296" s="4"/>
      <c r="ACL296" s="4"/>
      <c r="ACM296" s="4"/>
      <c r="ACN296" s="4"/>
      <c r="ACO296" s="4"/>
      <c r="ACP296" s="4"/>
      <c r="ACQ296" s="4"/>
      <c r="ACR296" s="4"/>
      <c r="ACS296" s="4"/>
      <c r="ACT296" s="4"/>
      <c r="ACU296" s="4"/>
      <c r="ACV296" s="4"/>
      <c r="ACW296" s="4"/>
      <c r="ACX296" s="4"/>
      <c r="ACY296" s="4"/>
      <c r="ACZ296" s="4"/>
      <c r="ADA296" s="4"/>
      <c r="ADB296" s="4"/>
      <c r="ADC296" s="4"/>
      <c r="ADD296" s="4"/>
      <c r="ADE296" s="4"/>
      <c r="ADF296" s="4"/>
      <c r="ADG296" s="4"/>
      <c r="ADH296" s="4"/>
      <c r="ADI296" s="4"/>
      <c r="ADJ296" s="4"/>
      <c r="ADK296" s="4"/>
      <c r="ADL296" s="4"/>
      <c r="ADM296" s="4"/>
      <c r="ADN296" s="4"/>
      <c r="ADO296" s="4"/>
      <c r="ADP296" s="4"/>
      <c r="ADQ296" s="4"/>
      <c r="ADR296" s="4"/>
      <c r="ADS296" s="4"/>
      <c r="ADT296" s="4"/>
      <c r="ADU296" s="4"/>
      <c r="ADV296" s="4"/>
      <c r="ADW296" s="4"/>
      <c r="ADX296" s="4"/>
      <c r="ADY296" s="4"/>
      <c r="ADZ296" s="4"/>
      <c r="AEA296" s="4"/>
      <c r="AEB296" s="4"/>
      <c r="AEC296" s="4"/>
      <c r="AED296" s="4"/>
      <c r="AEE296" s="4"/>
      <c r="AEF296" s="4"/>
      <c r="AEG296" s="4"/>
      <c r="AEH296" s="4"/>
      <c r="AEI296" s="4"/>
      <c r="AEJ296" s="4"/>
      <c r="AEK296" s="4"/>
      <c r="AEL296" s="4"/>
      <c r="AEM296" s="4"/>
      <c r="AEN296" s="4"/>
      <c r="AEO296" s="4"/>
      <c r="AEP296" s="4"/>
      <c r="AEQ296" s="4"/>
      <c r="AER296" s="4"/>
      <c r="AES296" s="4"/>
      <c r="AET296" s="4"/>
      <c r="AEU296" s="4"/>
      <c r="AEV296" s="4"/>
      <c r="AEW296" s="4"/>
      <c r="AEX296" s="4"/>
      <c r="AEY296" s="4"/>
      <c r="AEZ296" s="4"/>
      <c r="AFA296" s="4"/>
      <c r="AFB296" s="4"/>
      <c r="AFC296" s="4"/>
      <c r="AFD296" s="4"/>
      <c r="AFE296" s="4"/>
      <c r="AFF296" s="4"/>
      <c r="AFG296" s="4"/>
      <c r="AFH296" s="4"/>
      <c r="AFI296" s="4"/>
      <c r="AFJ296" s="4"/>
      <c r="AFK296" s="4"/>
      <c r="AFL296" s="4"/>
      <c r="AFM296" s="4"/>
      <c r="AFN296" s="4"/>
      <c r="AFO296" s="4"/>
      <c r="AFP296" s="4"/>
      <c r="AFQ296" s="4"/>
      <c r="AFR296" s="4"/>
      <c r="AFS296" s="4"/>
      <c r="AFT296" s="4"/>
      <c r="AFU296" s="4"/>
      <c r="AFV296" s="4"/>
      <c r="AFW296" s="4"/>
      <c r="AFX296" s="4"/>
      <c r="AFY296" s="4"/>
      <c r="AFZ296" s="4"/>
      <c r="AGA296" s="4"/>
      <c r="AGB296" s="4"/>
      <c r="AGC296" s="4"/>
      <c r="AGD296" s="4"/>
      <c r="AGE296" s="4"/>
      <c r="AGF296" s="4"/>
      <c r="AGG296" s="4"/>
      <c r="AGH296" s="4"/>
      <c r="AGI296" s="4"/>
      <c r="AGJ296" s="4"/>
      <c r="AGK296" s="4"/>
      <c r="AGL296" s="4"/>
      <c r="AGM296" s="4"/>
      <c r="AGN296" s="4"/>
      <c r="AGO296" s="4"/>
      <c r="AGP296" s="4"/>
      <c r="AGQ296" s="4"/>
      <c r="AGR296" s="4"/>
      <c r="AGS296" s="4"/>
      <c r="AGT296" s="4"/>
      <c r="AGU296" s="4"/>
      <c r="AGV296" s="4"/>
      <c r="AGW296" s="4"/>
      <c r="AGX296" s="4"/>
      <c r="AGY296" s="4"/>
      <c r="AGZ296" s="4"/>
      <c r="AHA296" s="4"/>
      <c r="AHB296" s="4"/>
      <c r="AHC296" s="4"/>
      <c r="AHD296" s="4"/>
      <c r="AHE296" s="4"/>
      <c r="AHF296" s="4"/>
      <c r="AHG296" s="4"/>
      <c r="AHH296" s="4"/>
      <c r="AHI296" s="4"/>
      <c r="AHJ296" s="4"/>
      <c r="AHK296" s="4"/>
      <c r="AHL296" s="4"/>
      <c r="AHM296" s="4"/>
      <c r="AHN296" s="4"/>
      <c r="AHO296" s="4"/>
      <c r="AHP296" s="4"/>
      <c r="AHQ296" s="4"/>
      <c r="AHR296" s="4"/>
      <c r="AHS296" s="4"/>
      <c r="AHT296" s="4"/>
      <c r="AHU296" s="4"/>
      <c r="AHV296" s="4"/>
      <c r="AHW296" s="4"/>
      <c r="AHX296" s="4"/>
      <c r="AHY296" s="4"/>
      <c r="AHZ296" s="4"/>
      <c r="AIA296" s="4"/>
      <c r="AIB296" s="4"/>
      <c r="AIC296" s="4"/>
      <c r="AID296" s="4"/>
      <c r="AIE296" s="4"/>
      <c r="AIF296" s="4"/>
      <c r="AIG296" s="4"/>
      <c r="AIH296" s="4"/>
      <c r="AII296" s="4"/>
      <c r="AIJ296" s="4"/>
      <c r="AIK296" s="4"/>
      <c r="AIL296" s="4"/>
      <c r="AIM296" s="4"/>
      <c r="AIN296" s="4"/>
      <c r="AIO296" s="4"/>
      <c r="AIP296" s="4"/>
      <c r="AIQ296" s="4"/>
      <c r="AIR296" s="4"/>
      <c r="AIS296" s="4"/>
      <c r="AIT296" s="4"/>
      <c r="AIU296" s="4"/>
      <c r="AIV296" s="4"/>
      <c r="AIW296" s="4"/>
      <c r="AIX296" s="4"/>
      <c r="AIY296" s="4"/>
      <c r="AIZ296" s="4"/>
      <c r="AJA296" s="4"/>
      <c r="AJB296" s="4"/>
      <c r="AJC296" s="4"/>
      <c r="AJD296" s="4"/>
      <c r="AJE296" s="4"/>
      <c r="AJF296" s="4"/>
      <c r="AJG296" s="4"/>
      <c r="AJH296" s="4"/>
      <c r="AJI296" s="4"/>
      <c r="AJJ296" s="4"/>
      <c r="AJK296" s="4"/>
      <c r="AJL296" s="4"/>
      <c r="AJM296" s="4"/>
      <c r="AJN296" s="4"/>
      <c r="AJO296" s="4"/>
      <c r="AJP296" s="4"/>
      <c r="AJQ296" s="4"/>
      <c r="AJR296" s="4"/>
      <c r="AJS296" s="4"/>
      <c r="AJT296" s="4"/>
      <c r="AJU296" s="4"/>
      <c r="AJV296" s="4"/>
      <c r="AJW296" s="4"/>
      <c r="AJX296" s="4"/>
      <c r="AJY296" s="4"/>
      <c r="AJZ296" s="4"/>
      <c r="AKA296" s="4"/>
      <c r="AKB296" s="4"/>
      <c r="AKC296" s="4"/>
      <c r="AKD296" s="4"/>
      <c r="AKE296" s="4"/>
      <c r="AKF296" s="4"/>
      <c r="AKG296" s="4"/>
      <c r="AKH296" s="4"/>
      <c r="AKI296" s="4"/>
      <c r="AKJ296" s="4"/>
      <c r="AKK296" s="4"/>
      <c r="AKL296" s="4"/>
      <c r="AKM296" s="4"/>
      <c r="AKN296" s="4"/>
      <c r="AKO296" s="4"/>
      <c r="AKP296" s="4"/>
      <c r="AKQ296" s="4"/>
      <c r="AKR296" s="4"/>
      <c r="AKS296" s="4"/>
      <c r="AKT296" s="4"/>
      <c r="AKU296" s="4"/>
      <c r="AKV296" s="4"/>
      <c r="AKW296" s="4"/>
      <c r="AKX296" s="4"/>
      <c r="AKY296" s="4"/>
      <c r="AKZ296" s="4"/>
      <c r="ALA296" s="4"/>
      <c r="ALB296" s="4"/>
      <c r="ALC296" s="4"/>
      <c r="ALD296" s="4"/>
      <c r="ALE296" s="4"/>
      <c r="ALF296" s="4"/>
      <c r="ALG296" s="4"/>
      <c r="ALH296" s="4"/>
      <c r="ALI296" s="4"/>
      <c r="ALJ296" s="4"/>
      <c r="ALK296" s="4"/>
      <c r="ALL296" s="4"/>
      <c r="ALM296" s="4"/>
      <c r="ALN296" s="4"/>
      <c r="ALO296" s="4"/>
      <c r="ALP296" s="4"/>
      <c r="ALQ296" s="4"/>
      <c r="ALR296" s="4"/>
      <c r="ALS296" s="4"/>
      <c r="ALT296" s="4"/>
      <c r="ALU296" s="4"/>
      <c r="ALV296" s="4"/>
      <c r="ALW296" s="4"/>
      <c r="ALX296" s="4"/>
      <c r="ALY296" s="4"/>
      <c r="ALZ296" s="4"/>
      <c r="AMA296" s="4"/>
      <c r="AMB296" s="4"/>
      <c r="AMC296" s="4"/>
      <c r="AMD296" s="4"/>
      <c r="AME296" s="4"/>
      <c r="AMF296" s="4"/>
      <c r="AMG296" s="4"/>
      <c r="AMH296" s="4"/>
      <c r="AMI296" s="4"/>
      <c r="AMJ296" s="4"/>
    </row>
    <row r="297" spans="1:1024" ht="17" customHeight="1">
      <c r="A297" s="19" t="s">
        <v>1378</v>
      </c>
      <c r="B297" s="3">
        <f t="shared" si="9"/>
        <v>36</v>
      </c>
      <c r="C297" s="3">
        <f>SUM(36)</f>
        <v>36</v>
      </c>
      <c r="E297" s="3">
        <v>0</v>
      </c>
    </row>
    <row r="298" spans="1:1024" ht="17" customHeight="1">
      <c r="A298" s="19" t="s">
        <v>1379</v>
      </c>
      <c r="B298" s="3">
        <f t="shared" si="9"/>
        <v>36</v>
      </c>
      <c r="C298" s="3">
        <f>SUM(36)</f>
        <v>36</v>
      </c>
      <c r="E298" s="3">
        <v>0</v>
      </c>
    </row>
    <row r="299" spans="1:1024" ht="17" customHeight="1">
      <c r="A299" s="19" t="s">
        <v>1302</v>
      </c>
      <c r="B299" s="3">
        <f t="shared" si="9"/>
        <v>35</v>
      </c>
      <c r="C299" s="3">
        <f>SUM(0)</f>
        <v>0</v>
      </c>
      <c r="D299" s="3">
        <f>SUM(35)</f>
        <v>35</v>
      </c>
      <c r="E299" s="3">
        <v>0</v>
      </c>
    </row>
    <row r="300" spans="1:1024" ht="17" customHeight="1">
      <c r="A300" s="19" t="s">
        <v>1368</v>
      </c>
      <c r="B300" s="3">
        <f t="shared" si="9"/>
        <v>35</v>
      </c>
      <c r="C300" s="3">
        <f>SUM(35)</f>
        <v>35</v>
      </c>
      <c r="E300" s="3">
        <v>0</v>
      </c>
    </row>
    <row r="301" spans="1:1024" ht="17" customHeight="1">
      <c r="A301" s="20" t="s">
        <v>1238</v>
      </c>
      <c r="B301" s="3">
        <f t="shared" si="9"/>
        <v>34.6</v>
      </c>
      <c r="C301" s="3">
        <f t="shared" ref="C301:C316" si="11">SUM(0)</f>
        <v>0</v>
      </c>
      <c r="D301" s="3">
        <v>0</v>
      </c>
      <c r="E301" s="3">
        <v>0</v>
      </c>
      <c r="F301" s="4">
        <f>SUM(34.6)</f>
        <v>34.6</v>
      </c>
      <c r="G301" s="4"/>
      <c r="IZ301" s="4"/>
      <c r="JA301" s="4"/>
      <c r="JB301" s="4"/>
      <c r="JC301" s="4"/>
      <c r="JD301" s="4"/>
      <c r="JE301" s="4"/>
      <c r="JF301" s="4"/>
      <c r="JG301" s="4"/>
      <c r="JH301" s="4"/>
      <c r="JI301" s="4"/>
      <c r="JJ301" s="4"/>
      <c r="JK301" s="4"/>
      <c r="JL301" s="4"/>
      <c r="JM301" s="4"/>
      <c r="JN301" s="4"/>
      <c r="JO301" s="4"/>
      <c r="JP301" s="4"/>
      <c r="JQ301" s="4"/>
      <c r="JR301" s="4"/>
      <c r="JS301" s="4"/>
      <c r="JT301" s="4"/>
      <c r="JU301" s="4"/>
      <c r="JV301" s="4"/>
      <c r="JW301" s="4"/>
      <c r="JX301" s="4"/>
      <c r="JY301" s="4"/>
      <c r="JZ301" s="4"/>
      <c r="KA301" s="4"/>
      <c r="KB301" s="4"/>
      <c r="KC301" s="4"/>
      <c r="KD301" s="4"/>
      <c r="KE301" s="4"/>
      <c r="KF301" s="4"/>
      <c r="KG301" s="4"/>
      <c r="KH301" s="4"/>
      <c r="KI301" s="4"/>
      <c r="KJ301" s="4"/>
      <c r="KK301" s="4"/>
      <c r="KL301" s="4"/>
      <c r="KM301" s="4"/>
      <c r="KN301" s="4"/>
      <c r="KO301" s="4"/>
      <c r="KP301" s="4"/>
      <c r="KQ301" s="4"/>
      <c r="KR301" s="4"/>
      <c r="KS301" s="4"/>
      <c r="KT301" s="4"/>
      <c r="KU301" s="4"/>
      <c r="KV301" s="4"/>
      <c r="KW301" s="4"/>
      <c r="KX301" s="4"/>
      <c r="KY301" s="4"/>
      <c r="KZ301" s="4"/>
      <c r="LA301" s="4"/>
      <c r="LB301" s="4"/>
      <c r="LC301" s="4"/>
      <c r="LD301" s="4"/>
      <c r="LE301" s="4"/>
      <c r="LF301" s="4"/>
      <c r="LG301" s="4"/>
      <c r="LH301" s="4"/>
      <c r="LI301" s="4"/>
      <c r="LJ301" s="4"/>
      <c r="LK301" s="4"/>
      <c r="LL301" s="4"/>
      <c r="LM301" s="4"/>
      <c r="LN301" s="4"/>
      <c r="LO301" s="4"/>
      <c r="LP301" s="4"/>
      <c r="LQ301" s="4"/>
      <c r="LR301" s="4"/>
      <c r="LS301" s="4"/>
      <c r="LT301" s="4"/>
      <c r="LU301" s="4"/>
      <c r="LV301" s="4"/>
      <c r="LW301" s="4"/>
      <c r="LX301" s="4"/>
      <c r="LY301" s="4"/>
      <c r="LZ301" s="4"/>
      <c r="MA301" s="4"/>
      <c r="MB301" s="4"/>
      <c r="MC301" s="4"/>
      <c r="MD301" s="4"/>
      <c r="ME301" s="4"/>
      <c r="MF301" s="4"/>
      <c r="MG301" s="4"/>
      <c r="MH301" s="4"/>
      <c r="MI301" s="4"/>
      <c r="MJ301" s="4"/>
      <c r="MK301" s="4"/>
      <c r="ML301" s="4"/>
      <c r="MM301" s="4"/>
      <c r="MN301" s="4"/>
      <c r="MO301" s="4"/>
      <c r="MP301" s="4"/>
      <c r="MQ301" s="4"/>
      <c r="MR301" s="4"/>
      <c r="MS301" s="4"/>
      <c r="MT301" s="4"/>
      <c r="MU301" s="4"/>
      <c r="MV301" s="4"/>
      <c r="MW301" s="4"/>
      <c r="MX301" s="4"/>
      <c r="MY301" s="4"/>
      <c r="MZ301" s="4"/>
      <c r="NA301" s="4"/>
      <c r="NB301" s="4"/>
      <c r="NC301" s="4"/>
      <c r="ND301" s="4"/>
      <c r="NE301" s="4"/>
      <c r="NF301" s="4"/>
      <c r="NG301" s="4"/>
      <c r="NH301" s="4"/>
      <c r="NI301" s="4"/>
      <c r="NJ301" s="4"/>
      <c r="NK301" s="4"/>
      <c r="NL301" s="4"/>
      <c r="NM301" s="4"/>
      <c r="NN301" s="4"/>
      <c r="NO301" s="4"/>
      <c r="NP301" s="4"/>
      <c r="NQ301" s="4"/>
      <c r="NR301" s="4"/>
      <c r="NS301" s="4"/>
      <c r="NT301" s="4"/>
      <c r="NU301" s="4"/>
      <c r="NV301" s="4"/>
      <c r="NW301" s="4"/>
      <c r="NX301" s="4"/>
      <c r="NY301" s="4"/>
      <c r="NZ301" s="4"/>
      <c r="OA301" s="4"/>
      <c r="OB301" s="4"/>
      <c r="OC301" s="4"/>
      <c r="OD301" s="4"/>
      <c r="OE301" s="4"/>
      <c r="OF301" s="4"/>
      <c r="OG301" s="4"/>
      <c r="OH301" s="4"/>
      <c r="OI301" s="4"/>
      <c r="OJ301" s="4"/>
      <c r="OK301" s="4"/>
      <c r="OL301" s="4"/>
      <c r="OM301" s="4"/>
      <c r="ON301" s="4"/>
      <c r="OO301" s="4"/>
      <c r="OP301" s="4"/>
      <c r="OQ301" s="4"/>
      <c r="OR301" s="4"/>
      <c r="OS301" s="4"/>
      <c r="OT301" s="4"/>
      <c r="OU301" s="4"/>
      <c r="OV301" s="4"/>
      <c r="OW301" s="4"/>
      <c r="OX301" s="4"/>
      <c r="OY301" s="4"/>
      <c r="OZ301" s="4"/>
      <c r="PA301" s="4"/>
      <c r="PB301" s="4"/>
      <c r="PC301" s="4"/>
      <c r="PD301" s="4"/>
      <c r="PE301" s="4"/>
      <c r="PF301" s="4"/>
      <c r="PG301" s="4"/>
      <c r="PH301" s="4"/>
      <c r="PI301" s="4"/>
      <c r="PJ301" s="4"/>
      <c r="PK301" s="4"/>
      <c r="PL301" s="4"/>
      <c r="PM301" s="4"/>
      <c r="PN301" s="4"/>
      <c r="PO301" s="4"/>
      <c r="PP301" s="4"/>
      <c r="PQ301" s="4"/>
      <c r="PR301" s="4"/>
      <c r="PS301" s="4"/>
      <c r="PT301" s="4"/>
      <c r="PU301" s="4"/>
      <c r="PV301" s="4"/>
      <c r="PW301" s="4"/>
      <c r="PX301" s="4"/>
      <c r="PY301" s="4"/>
      <c r="PZ301" s="4"/>
      <c r="QA301" s="4"/>
      <c r="QB301" s="4"/>
      <c r="QC301" s="4"/>
      <c r="QD301" s="4"/>
      <c r="QE301" s="4"/>
      <c r="QF301" s="4"/>
      <c r="QG301" s="4"/>
      <c r="QH301" s="4"/>
      <c r="QI301" s="4"/>
      <c r="QJ301" s="4"/>
      <c r="QK301" s="4"/>
      <c r="QL301" s="4"/>
      <c r="QM301" s="4"/>
      <c r="QN301" s="4"/>
      <c r="QO301" s="4"/>
      <c r="QP301" s="4"/>
      <c r="QQ301" s="4"/>
      <c r="QR301" s="4"/>
      <c r="QS301" s="4"/>
      <c r="QT301" s="4"/>
      <c r="QU301" s="4"/>
      <c r="QV301" s="4"/>
      <c r="QW301" s="4"/>
      <c r="QX301" s="4"/>
      <c r="QY301" s="4"/>
      <c r="QZ301" s="4"/>
      <c r="RA301" s="4"/>
      <c r="RB301" s="4"/>
      <c r="RC301" s="4"/>
      <c r="RD301" s="4"/>
      <c r="RE301" s="4"/>
      <c r="RF301" s="4"/>
      <c r="RG301" s="4"/>
      <c r="RH301" s="4"/>
      <c r="RI301" s="4"/>
      <c r="RJ301" s="4"/>
      <c r="RK301" s="4"/>
      <c r="RL301" s="4"/>
      <c r="RM301" s="4"/>
      <c r="RN301" s="4"/>
      <c r="RO301" s="4"/>
      <c r="RP301" s="4"/>
      <c r="RQ301" s="4"/>
      <c r="RR301" s="4"/>
      <c r="RS301" s="4"/>
      <c r="RT301" s="4"/>
      <c r="RU301" s="4"/>
      <c r="RV301" s="4"/>
      <c r="RW301" s="4"/>
      <c r="RX301" s="4"/>
      <c r="RY301" s="4"/>
      <c r="RZ301" s="4"/>
      <c r="SA301" s="4"/>
      <c r="SB301" s="4"/>
      <c r="SC301" s="4"/>
      <c r="SD301" s="4"/>
      <c r="SE301" s="4"/>
      <c r="SF301" s="4"/>
      <c r="SG301" s="4"/>
      <c r="SH301" s="4"/>
      <c r="SI301" s="4"/>
      <c r="SJ301" s="4"/>
      <c r="SK301" s="4"/>
      <c r="SL301" s="4"/>
      <c r="SM301" s="4"/>
      <c r="SN301" s="4"/>
      <c r="SO301" s="4"/>
      <c r="SP301" s="4"/>
      <c r="SQ301" s="4"/>
      <c r="SR301" s="4"/>
      <c r="SS301" s="4"/>
      <c r="ST301" s="4"/>
      <c r="SU301" s="4"/>
      <c r="SV301" s="4"/>
      <c r="SW301" s="4"/>
      <c r="SX301" s="4"/>
      <c r="SY301" s="4"/>
      <c r="SZ301" s="4"/>
      <c r="TA301" s="4"/>
      <c r="TB301" s="4"/>
      <c r="TC301" s="4"/>
      <c r="TD301" s="4"/>
      <c r="TE301" s="4"/>
      <c r="TF301" s="4"/>
      <c r="TG301" s="4"/>
      <c r="TH301" s="4"/>
      <c r="TI301" s="4"/>
      <c r="TJ301" s="4"/>
      <c r="TK301" s="4"/>
      <c r="TL301" s="4"/>
      <c r="TM301" s="4"/>
      <c r="TN301" s="4"/>
      <c r="TO301" s="4"/>
      <c r="TP301" s="4"/>
      <c r="TQ301" s="4"/>
      <c r="TR301" s="4"/>
      <c r="TS301" s="4"/>
      <c r="TT301" s="4"/>
      <c r="TU301" s="4"/>
      <c r="TV301" s="4"/>
      <c r="TW301" s="4"/>
      <c r="TX301" s="4"/>
      <c r="TY301" s="4"/>
      <c r="TZ301" s="4"/>
      <c r="UA301" s="4"/>
      <c r="UB301" s="4"/>
      <c r="UC301" s="4"/>
      <c r="UD301" s="4"/>
      <c r="UE301" s="4"/>
      <c r="UF301" s="4"/>
      <c r="UG301" s="4"/>
      <c r="UH301" s="4"/>
      <c r="UI301" s="4"/>
      <c r="UJ301" s="4"/>
      <c r="UK301" s="4"/>
      <c r="UL301" s="4"/>
      <c r="UM301" s="4"/>
      <c r="UN301" s="4"/>
      <c r="UO301" s="4"/>
      <c r="UP301" s="4"/>
      <c r="UQ301" s="4"/>
      <c r="UR301" s="4"/>
      <c r="US301" s="4"/>
      <c r="UT301" s="4"/>
      <c r="UU301" s="4"/>
      <c r="UV301" s="4"/>
      <c r="UW301" s="4"/>
      <c r="UX301" s="4"/>
      <c r="UY301" s="4"/>
      <c r="UZ301" s="4"/>
      <c r="VA301" s="4"/>
      <c r="VB301" s="4"/>
      <c r="VC301" s="4"/>
      <c r="VD301" s="4"/>
      <c r="VE301" s="4"/>
      <c r="VF301" s="4"/>
      <c r="VG301" s="4"/>
      <c r="VH301" s="4"/>
      <c r="VI301" s="4"/>
      <c r="VJ301" s="4"/>
      <c r="VK301" s="4"/>
      <c r="VL301" s="4"/>
      <c r="VM301" s="4"/>
      <c r="VN301" s="4"/>
      <c r="VO301" s="4"/>
      <c r="VP301" s="4"/>
      <c r="VQ301" s="4"/>
      <c r="VR301" s="4"/>
      <c r="VS301" s="4"/>
      <c r="VT301" s="4"/>
      <c r="VU301" s="4"/>
      <c r="VV301" s="4"/>
      <c r="VW301" s="4"/>
      <c r="VX301" s="4"/>
      <c r="VY301" s="4"/>
      <c r="VZ301" s="4"/>
      <c r="WA301" s="4"/>
      <c r="WB301" s="4"/>
      <c r="WC301" s="4"/>
      <c r="WD301" s="4"/>
      <c r="WE301" s="4"/>
      <c r="WF301" s="4"/>
      <c r="WG301" s="4"/>
      <c r="WH301" s="4"/>
      <c r="WI301" s="4"/>
      <c r="WJ301" s="4"/>
      <c r="WK301" s="4"/>
      <c r="WL301" s="4"/>
      <c r="WM301" s="4"/>
      <c r="WN301" s="4"/>
      <c r="WO301" s="4"/>
      <c r="WP301" s="4"/>
      <c r="WQ301" s="4"/>
      <c r="WR301" s="4"/>
      <c r="WS301" s="4"/>
      <c r="WT301" s="4"/>
      <c r="WU301" s="4"/>
      <c r="WV301" s="4"/>
      <c r="WW301" s="4"/>
      <c r="WX301" s="4"/>
      <c r="WY301" s="4"/>
      <c r="WZ301" s="4"/>
      <c r="XA301" s="4"/>
      <c r="XB301" s="4"/>
      <c r="XC301" s="4"/>
      <c r="XD301" s="4"/>
      <c r="XE301" s="4"/>
      <c r="XF301" s="4"/>
      <c r="XG301" s="4"/>
      <c r="XH301" s="4"/>
      <c r="XI301" s="4"/>
      <c r="XJ301" s="4"/>
      <c r="XK301" s="4"/>
      <c r="XL301" s="4"/>
      <c r="XM301" s="4"/>
      <c r="XN301" s="4"/>
      <c r="XO301" s="4"/>
      <c r="XP301" s="4"/>
      <c r="XQ301" s="4"/>
      <c r="XR301" s="4"/>
      <c r="XS301" s="4"/>
      <c r="XT301" s="4"/>
      <c r="XU301" s="4"/>
      <c r="XV301" s="4"/>
      <c r="XW301" s="4"/>
      <c r="XX301" s="4"/>
      <c r="XY301" s="4"/>
      <c r="XZ301" s="4"/>
      <c r="YA301" s="4"/>
      <c r="YB301" s="4"/>
      <c r="YC301" s="4"/>
      <c r="YD301" s="4"/>
      <c r="YE301" s="4"/>
      <c r="YF301" s="4"/>
      <c r="YG301" s="4"/>
      <c r="YH301" s="4"/>
      <c r="YI301" s="4"/>
      <c r="YJ301" s="4"/>
      <c r="YK301" s="4"/>
      <c r="YL301" s="4"/>
      <c r="YM301" s="4"/>
      <c r="YN301" s="4"/>
      <c r="YO301" s="4"/>
      <c r="YP301" s="4"/>
      <c r="YQ301" s="4"/>
      <c r="YR301" s="4"/>
      <c r="YS301" s="4"/>
      <c r="YT301" s="4"/>
      <c r="YU301" s="4"/>
      <c r="YV301" s="4"/>
      <c r="YW301" s="4"/>
      <c r="YX301" s="4"/>
      <c r="YY301" s="4"/>
      <c r="YZ301" s="4"/>
      <c r="ZA301" s="4"/>
      <c r="ZB301" s="4"/>
      <c r="ZC301" s="4"/>
      <c r="ZD301" s="4"/>
      <c r="ZE301" s="4"/>
      <c r="ZF301" s="4"/>
      <c r="ZG301" s="4"/>
      <c r="ZH301" s="4"/>
      <c r="ZI301" s="4"/>
      <c r="ZJ301" s="4"/>
      <c r="ZK301" s="4"/>
      <c r="ZL301" s="4"/>
      <c r="ZM301" s="4"/>
      <c r="ZN301" s="4"/>
      <c r="ZO301" s="4"/>
      <c r="ZP301" s="4"/>
      <c r="ZQ301" s="4"/>
      <c r="ZR301" s="4"/>
      <c r="ZS301" s="4"/>
      <c r="ZT301" s="4"/>
      <c r="ZU301" s="4"/>
      <c r="ZV301" s="4"/>
      <c r="ZW301" s="4"/>
      <c r="ZX301" s="4"/>
      <c r="ZY301" s="4"/>
      <c r="ZZ301" s="4"/>
      <c r="AAA301" s="4"/>
      <c r="AAB301" s="4"/>
      <c r="AAC301" s="4"/>
      <c r="AAD301" s="4"/>
      <c r="AAE301" s="4"/>
      <c r="AAF301" s="4"/>
      <c r="AAG301" s="4"/>
      <c r="AAH301" s="4"/>
      <c r="AAI301" s="4"/>
      <c r="AAJ301" s="4"/>
      <c r="AAK301" s="4"/>
      <c r="AAL301" s="4"/>
      <c r="AAM301" s="4"/>
      <c r="AAN301" s="4"/>
      <c r="AAO301" s="4"/>
      <c r="AAP301" s="4"/>
      <c r="AAQ301" s="4"/>
      <c r="AAR301" s="4"/>
      <c r="AAS301" s="4"/>
      <c r="AAT301" s="4"/>
      <c r="AAU301" s="4"/>
      <c r="AAV301" s="4"/>
      <c r="AAW301" s="4"/>
      <c r="AAX301" s="4"/>
      <c r="AAY301" s="4"/>
      <c r="AAZ301" s="4"/>
      <c r="ABA301" s="4"/>
      <c r="ABB301" s="4"/>
      <c r="ABC301" s="4"/>
      <c r="ABD301" s="4"/>
      <c r="ABE301" s="4"/>
      <c r="ABF301" s="4"/>
      <c r="ABG301" s="4"/>
      <c r="ABH301" s="4"/>
      <c r="ABI301" s="4"/>
      <c r="ABJ301" s="4"/>
      <c r="ABK301" s="4"/>
      <c r="ABL301" s="4"/>
      <c r="ABM301" s="4"/>
      <c r="ABN301" s="4"/>
      <c r="ABO301" s="4"/>
      <c r="ABP301" s="4"/>
      <c r="ABQ301" s="4"/>
      <c r="ABR301" s="4"/>
      <c r="ABS301" s="4"/>
      <c r="ABT301" s="4"/>
      <c r="ABU301" s="4"/>
      <c r="ABV301" s="4"/>
      <c r="ABW301" s="4"/>
      <c r="ABX301" s="4"/>
      <c r="ABY301" s="4"/>
      <c r="ABZ301" s="4"/>
      <c r="ACA301" s="4"/>
      <c r="ACB301" s="4"/>
      <c r="ACC301" s="4"/>
      <c r="ACD301" s="4"/>
      <c r="ACE301" s="4"/>
      <c r="ACF301" s="4"/>
      <c r="ACG301" s="4"/>
      <c r="ACH301" s="4"/>
      <c r="ACI301" s="4"/>
      <c r="ACJ301" s="4"/>
      <c r="ACK301" s="4"/>
      <c r="ACL301" s="4"/>
      <c r="ACM301" s="4"/>
      <c r="ACN301" s="4"/>
      <c r="ACO301" s="4"/>
      <c r="ACP301" s="4"/>
      <c r="ACQ301" s="4"/>
      <c r="ACR301" s="4"/>
      <c r="ACS301" s="4"/>
      <c r="ACT301" s="4"/>
      <c r="ACU301" s="4"/>
      <c r="ACV301" s="4"/>
      <c r="ACW301" s="4"/>
      <c r="ACX301" s="4"/>
      <c r="ACY301" s="4"/>
      <c r="ACZ301" s="4"/>
      <c r="ADA301" s="4"/>
      <c r="ADB301" s="4"/>
      <c r="ADC301" s="4"/>
      <c r="ADD301" s="4"/>
      <c r="ADE301" s="4"/>
      <c r="ADF301" s="4"/>
      <c r="ADG301" s="4"/>
      <c r="ADH301" s="4"/>
      <c r="ADI301" s="4"/>
      <c r="ADJ301" s="4"/>
      <c r="ADK301" s="4"/>
      <c r="ADL301" s="4"/>
      <c r="ADM301" s="4"/>
      <c r="ADN301" s="4"/>
      <c r="ADO301" s="4"/>
      <c r="ADP301" s="4"/>
      <c r="ADQ301" s="4"/>
      <c r="ADR301" s="4"/>
      <c r="ADS301" s="4"/>
      <c r="ADT301" s="4"/>
      <c r="ADU301" s="4"/>
      <c r="ADV301" s="4"/>
      <c r="ADW301" s="4"/>
      <c r="ADX301" s="4"/>
      <c r="ADY301" s="4"/>
      <c r="ADZ301" s="4"/>
      <c r="AEA301" s="4"/>
      <c r="AEB301" s="4"/>
      <c r="AEC301" s="4"/>
      <c r="AED301" s="4"/>
      <c r="AEE301" s="4"/>
      <c r="AEF301" s="4"/>
      <c r="AEG301" s="4"/>
      <c r="AEH301" s="4"/>
      <c r="AEI301" s="4"/>
      <c r="AEJ301" s="4"/>
      <c r="AEK301" s="4"/>
      <c r="AEL301" s="4"/>
      <c r="AEM301" s="4"/>
      <c r="AEN301" s="4"/>
      <c r="AEO301" s="4"/>
      <c r="AEP301" s="4"/>
      <c r="AEQ301" s="4"/>
      <c r="AER301" s="4"/>
      <c r="AES301" s="4"/>
      <c r="AET301" s="4"/>
      <c r="AEU301" s="4"/>
      <c r="AEV301" s="4"/>
      <c r="AEW301" s="4"/>
      <c r="AEX301" s="4"/>
      <c r="AEY301" s="4"/>
      <c r="AEZ301" s="4"/>
      <c r="AFA301" s="4"/>
      <c r="AFB301" s="4"/>
      <c r="AFC301" s="4"/>
      <c r="AFD301" s="4"/>
      <c r="AFE301" s="4"/>
      <c r="AFF301" s="4"/>
      <c r="AFG301" s="4"/>
      <c r="AFH301" s="4"/>
      <c r="AFI301" s="4"/>
      <c r="AFJ301" s="4"/>
      <c r="AFK301" s="4"/>
      <c r="AFL301" s="4"/>
      <c r="AFM301" s="4"/>
      <c r="AFN301" s="4"/>
      <c r="AFO301" s="4"/>
      <c r="AFP301" s="4"/>
      <c r="AFQ301" s="4"/>
      <c r="AFR301" s="4"/>
      <c r="AFS301" s="4"/>
      <c r="AFT301" s="4"/>
      <c r="AFU301" s="4"/>
      <c r="AFV301" s="4"/>
      <c r="AFW301" s="4"/>
      <c r="AFX301" s="4"/>
      <c r="AFY301" s="4"/>
      <c r="AFZ301" s="4"/>
      <c r="AGA301" s="4"/>
      <c r="AGB301" s="4"/>
      <c r="AGC301" s="4"/>
      <c r="AGD301" s="4"/>
      <c r="AGE301" s="4"/>
      <c r="AGF301" s="4"/>
      <c r="AGG301" s="4"/>
      <c r="AGH301" s="4"/>
      <c r="AGI301" s="4"/>
      <c r="AGJ301" s="4"/>
      <c r="AGK301" s="4"/>
      <c r="AGL301" s="4"/>
      <c r="AGM301" s="4"/>
      <c r="AGN301" s="4"/>
      <c r="AGO301" s="4"/>
      <c r="AGP301" s="4"/>
      <c r="AGQ301" s="4"/>
      <c r="AGR301" s="4"/>
      <c r="AGS301" s="4"/>
      <c r="AGT301" s="4"/>
      <c r="AGU301" s="4"/>
      <c r="AGV301" s="4"/>
      <c r="AGW301" s="4"/>
      <c r="AGX301" s="4"/>
      <c r="AGY301" s="4"/>
      <c r="AGZ301" s="4"/>
      <c r="AHA301" s="4"/>
      <c r="AHB301" s="4"/>
      <c r="AHC301" s="4"/>
      <c r="AHD301" s="4"/>
      <c r="AHE301" s="4"/>
      <c r="AHF301" s="4"/>
      <c r="AHG301" s="4"/>
      <c r="AHH301" s="4"/>
      <c r="AHI301" s="4"/>
      <c r="AHJ301" s="4"/>
      <c r="AHK301" s="4"/>
      <c r="AHL301" s="4"/>
      <c r="AHM301" s="4"/>
      <c r="AHN301" s="4"/>
      <c r="AHO301" s="4"/>
      <c r="AHP301" s="4"/>
      <c r="AHQ301" s="4"/>
      <c r="AHR301" s="4"/>
      <c r="AHS301" s="4"/>
      <c r="AHT301" s="4"/>
      <c r="AHU301" s="4"/>
      <c r="AHV301" s="4"/>
      <c r="AHW301" s="4"/>
      <c r="AHX301" s="4"/>
      <c r="AHY301" s="4"/>
      <c r="AHZ301" s="4"/>
      <c r="AIA301" s="4"/>
      <c r="AIB301" s="4"/>
      <c r="AIC301" s="4"/>
      <c r="AID301" s="4"/>
      <c r="AIE301" s="4"/>
      <c r="AIF301" s="4"/>
      <c r="AIG301" s="4"/>
      <c r="AIH301" s="4"/>
      <c r="AII301" s="4"/>
      <c r="AIJ301" s="4"/>
      <c r="AIK301" s="4"/>
      <c r="AIL301" s="4"/>
      <c r="AIM301" s="4"/>
      <c r="AIN301" s="4"/>
      <c r="AIO301" s="4"/>
      <c r="AIP301" s="4"/>
      <c r="AIQ301" s="4"/>
      <c r="AIR301" s="4"/>
      <c r="AIS301" s="4"/>
      <c r="AIT301" s="4"/>
      <c r="AIU301" s="4"/>
      <c r="AIV301" s="4"/>
      <c r="AIW301" s="4"/>
      <c r="AIX301" s="4"/>
      <c r="AIY301" s="4"/>
      <c r="AIZ301" s="4"/>
      <c r="AJA301" s="4"/>
      <c r="AJB301" s="4"/>
      <c r="AJC301" s="4"/>
      <c r="AJD301" s="4"/>
      <c r="AJE301" s="4"/>
      <c r="AJF301" s="4"/>
      <c r="AJG301" s="4"/>
      <c r="AJH301" s="4"/>
      <c r="AJI301" s="4"/>
      <c r="AJJ301" s="4"/>
      <c r="AJK301" s="4"/>
      <c r="AJL301" s="4"/>
      <c r="AJM301" s="4"/>
      <c r="AJN301" s="4"/>
      <c r="AJO301" s="4"/>
      <c r="AJP301" s="4"/>
      <c r="AJQ301" s="4"/>
      <c r="AJR301" s="4"/>
      <c r="AJS301" s="4"/>
      <c r="AJT301" s="4"/>
      <c r="AJU301" s="4"/>
      <c r="AJV301" s="4"/>
      <c r="AJW301" s="4"/>
      <c r="AJX301" s="4"/>
      <c r="AJY301" s="4"/>
      <c r="AJZ301" s="4"/>
      <c r="AKA301" s="4"/>
      <c r="AKB301" s="4"/>
      <c r="AKC301" s="4"/>
      <c r="AKD301" s="4"/>
      <c r="AKE301" s="4"/>
      <c r="AKF301" s="4"/>
      <c r="AKG301" s="4"/>
      <c r="AKH301" s="4"/>
      <c r="AKI301" s="4"/>
      <c r="AKJ301" s="4"/>
      <c r="AKK301" s="4"/>
      <c r="AKL301" s="4"/>
      <c r="AKM301" s="4"/>
      <c r="AKN301" s="4"/>
      <c r="AKO301" s="4"/>
      <c r="AKP301" s="4"/>
      <c r="AKQ301" s="4"/>
      <c r="AKR301" s="4"/>
      <c r="AKS301" s="4"/>
      <c r="AKT301" s="4"/>
      <c r="AKU301" s="4"/>
      <c r="AKV301" s="4"/>
      <c r="AKW301" s="4"/>
      <c r="AKX301" s="4"/>
      <c r="AKY301" s="4"/>
      <c r="AKZ301" s="4"/>
      <c r="ALA301" s="4"/>
      <c r="ALB301" s="4"/>
      <c r="ALC301" s="4"/>
      <c r="ALD301" s="4"/>
      <c r="ALE301" s="4"/>
      <c r="ALF301" s="4"/>
      <c r="ALG301" s="4"/>
      <c r="ALH301" s="4"/>
      <c r="ALI301" s="4"/>
      <c r="ALJ301" s="4"/>
      <c r="ALK301" s="4"/>
      <c r="ALL301" s="4"/>
      <c r="ALM301" s="4"/>
      <c r="ALN301" s="4"/>
      <c r="ALO301" s="4"/>
      <c r="ALP301" s="4"/>
      <c r="ALQ301" s="4"/>
      <c r="ALR301" s="4"/>
      <c r="ALS301" s="4"/>
      <c r="ALT301" s="4"/>
      <c r="ALU301" s="4"/>
      <c r="ALV301" s="4"/>
      <c r="ALW301" s="4"/>
      <c r="ALX301" s="4"/>
      <c r="ALY301" s="4"/>
      <c r="ALZ301" s="4"/>
      <c r="AMA301" s="4"/>
      <c r="AMB301" s="4"/>
      <c r="AMC301" s="4"/>
      <c r="AMD301" s="4"/>
      <c r="AME301" s="4"/>
      <c r="AMF301" s="4"/>
      <c r="AMG301" s="4"/>
      <c r="AMH301" s="4"/>
      <c r="AMI301" s="4"/>
      <c r="AMJ301" s="4"/>
    </row>
    <row r="302" spans="1:1024" ht="17" customHeight="1">
      <c r="A302" s="19" t="s">
        <v>1239</v>
      </c>
      <c r="B302" s="3">
        <f t="shared" si="9"/>
        <v>34</v>
      </c>
      <c r="C302" s="3">
        <f t="shared" si="11"/>
        <v>0</v>
      </c>
      <c r="D302" s="3">
        <v>0</v>
      </c>
      <c r="E302" s="3">
        <f>SUM(34)</f>
        <v>34</v>
      </c>
      <c r="IZ302" s="4"/>
      <c r="JA302" s="4"/>
      <c r="JB302" s="4"/>
      <c r="JC302" s="4"/>
      <c r="JD302" s="4"/>
      <c r="JE302" s="4"/>
      <c r="JF302" s="4"/>
      <c r="JG302" s="4"/>
      <c r="JH302" s="4"/>
      <c r="JI302" s="4"/>
      <c r="JJ302" s="4"/>
      <c r="JK302" s="4"/>
      <c r="JL302" s="4"/>
      <c r="JM302" s="4"/>
      <c r="JN302" s="4"/>
      <c r="JO302" s="4"/>
      <c r="JP302" s="4"/>
      <c r="JQ302" s="4"/>
      <c r="JR302" s="4"/>
      <c r="JS302" s="4"/>
      <c r="JT302" s="4"/>
      <c r="JU302" s="4"/>
      <c r="JV302" s="4"/>
      <c r="JW302" s="4"/>
      <c r="JX302" s="4"/>
      <c r="JY302" s="4"/>
      <c r="JZ302" s="4"/>
      <c r="KA302" s="4"/>
      <c r="KB302" s="4"/>
      <c r="KC302" s="4"/>
      <c r="KD302" s="4"/>
      <c r="KE302" s="4"/>
      <c r="KF302" s="4"/>
      <c r="KG302" s="4"/>
      <c r="KH302" s="4"/>
      <c r="KI302" s="4"/>
      <c r="KJ302" s="4"/>
      <c r="KK302" s="4"/>
      <c r="KL302" s="4"/>
      <c r="KM302" s="4"/>
      <c r="KN302" s="4"/>
      <c r="KO302" s="4"/>
      <c r="KP302" s="4"/>
      <c r="KQ302" s="4"/>
      <c r="KR302" s="4"/>
      <c r="KS302" s="4"/>
      <c r="KT302" s="4"/>
      <c r="KU302" s="4"/>
      <c r="KV302" s="4"/>
      <c r="KW302" s="4"/>
      <c r="KX302" s="4"/>
      <c r="KY302" s="4"/>
      <c r="KZ302" s="4"/>
      <c r="LA302" s="4"/>
      <c r="LB302" s="4"/>
      <c r="LC302" s="4"/>
      <c r="LD302" s="4"/>
      <c r="LE302" s="4"/>
      <c r="LF302" s="4"/>
      <c r="LG302" s="4"/>
      <c r="LH302" s="4"/>
      <c r="LI302" s="4"/>
      <c r="LJ302" s="4"/>
      <c r="LK302" s="4"/>
      <c r="LL302" s="4"/>
      <c r="LM302" s="4"/>
      <c r="LN302" s="4"/>
      <c r="LO302" s="4"/>
      <c r="LP302" s="4"/>
      <c r="LQ302" s="4"/>
      <c r="LR302" s="4"/>
      <c r="LS302" s="4"/>
      <c r="LT302" s="4"/>
      <c r="LU302" s="4"/>
      <c r="LV302" s="4"/>
      <c r="LW302" s="4"/>
      <c r="LX302" s="4"/>
      <c r="LY302" s="4"/>
      <c r="LZ302" s="4"/>
      <c r="MA302" s="4"/>
      <c r="MB302" s="4"/>
      <c r="MC302" s="4"/>
      <c r="MD302" s="4"/>
      <c r="ME302" s="4"/>
      <c r="MF302" s="4"/>
      <c r="MG302" s="4"/>
      <c r="MH302" s="4"/>
      <c r="MI302" s="4"/>
      <c r="MJ302" s="4"/>
      <c r="MK302" s="4"/>
      <c r="ML302" s="4"/>
      <c r="MM302" s="4"/>
      <c r="MN302" s="4"/>
      <c r="MO302" s="4"/>
      <c r="MP302" s="4"/>
      <c r="MQ302" s="4"/>
      <c r="MR302" s="4"/>
      <c r="MS302" s="4"/>
      <c r="MT302" s="4"/>
      <c r="MU302" s="4"/>
      <c r="MV302" s="4"/>
      <c r="MW302" s="4"/>
      <c r="MX302" s="4"/>
      <c r="MY302" s="4"/>
      <c r="MZ302" s="4"/>
      <c r="NA302" s="4"/>
      <c r="NB302" s="4"/>
      <c r="NC302" s="4"/>
      <c r="ND302" s="4"/>
      <c r="NE302" s="4"/>
      <c r="NF302" s="4"/>
      <c r="NG302" s="4"/>
      <c r="NH302" s="4"/>
      <c r="NI302" s="4"/>
      <c r="NJ302" s="4"/>
      <c r="NK302" s="4"/>
      <c r="NL302" s="4"/>
      <c r="NM302" s="4"/>
      <c r="NN302" s="4"/>
      <c r="NO302" s="4"/>
      <c r="NP302" s="4"/>
      <c r="NQ302" s="4"/>
      <c r="NR302" s="4"/>
      <c r="NS302" s="4"/>
      <c r="NT302" s="4"/>
      <c r="NU302" s="4"/>
      <c r="NV302" s="4"/>
      <c r="NW302" s="4"/>
      <c r="NX302" s="4"/>
      <c r="NY302" s="4"/>
      <c r="NZ302" s="4"/>
      <c r="OA302" s="4"/>
      <c r="OB302" s="4"/>
      <c r="OC302" s="4"/>
      <c r="OD302" s="4"/>
      <c r="OE302" s="4"/>
      <c r="OF302" s="4"/>
      <c r="OG302" s="4"/>
      <c r="OH302" s="4"/>
      <c r="OI302" s="4"/>
      <c r="OJ302" s="4"/>
      <c r="OK302" s="4"/>
      <c r="OL302" s="4"/>
      <c r="OM302" s="4"/>
      <c r="ON302" s="4"/>
      <c r="OO302" s="4"/>
      <c r="OP302" s="4"/>
      <c r="OQ302" s="4"/>
      <c r="OR302" s="4"/>
      <c r="OS302" s="4"/>
      <c r="OT302" s="4"/>
      <c r="OU302" s="4"/>
      <c r="OV302" s="4"/>
      <c r="OW302" s="4"/>
      <c r="OX302" s="4"/>
      <c r="OY302" s="4"/>
      <c r="OZ302" s="4"/>
      <c r="PA302" s="4"/>
      <c r="PB302" s="4"/>
      <c r="PC302" s="4"/>
      <c r="PD302" s="4"/>
      <c r="PE302" s="4"/>
      <c r="PF302" s="4"/>
      <c r="PG302" s="4"/>
      <c r="PH302" s="4"/>
      <c r="PI302" s="4"/>
      <c r="PJ302" s="4"/>
      <c r="PK302" s="4"/>
      <c r="PL302" s="4"/>
      <c r="PM302" s="4"/>
      <c r="PN302" s="4"/>
      <c r="PO302" s="4"/>
      <c r="PP302" s="4"/>
      <c r="PQ302" s="4"/>
      <c r="PR302" s="4"/>
      <c r="PS302" s="4"/>
      <c r="PT302" s="4"/>
      <c r="PU302" s="4"/>
      <c r="PV302" s="4"/>
      <c r="PW302" s="4"/>
      <c r="PX302" s="4"/>
      <c r="PY302" s="4"/>
      <c r="PZ302" s="4"/>
      <c r="QA302" s="4"/>
      <c r="QB302" s="4"/>
      <c r="QC302" s="4"/>
      <c r="QD302" s="4"/>
      <c r="QE302" s="4"/>
      <c r="QF302" s="4"/>
      <c r="QG302" s="4"/>
      <c r="QH302" s="4"/>
      <c r="QI302" s="4"/>
      <c r="QJ302" s="4"/>
      <c r="QK302" s="4"/>
      <c r="QL302" s="4"/>
      <c r="QM302" s="4"/>
      <c r="QN302" s="4"/>
      <c r="QO302" s="4"/>
      <c r="QP302" s="4"/>
      <c r="QQ302" s="4"/>
      <c r="QR302" s="4"/>
      <c r="QS302" s="4"/>
      <c r="QT302" s="4"/>
      <c r="QU302" s="4"/>
      <c r="QV302" s="4"/>
      <c r="QW302" s="4"/>
      <c r="QX302" s="4"/>
      <c r="QY302" s="4"/>
      <c r="QZ302" s="4"/>
      <c r="RA302" s="4"/>
      <c r="RB302" s="4"/>
      <c r="RC302" s="4"/>
      <c r="RD302" s="4"/>
      <c r="RE302" s="4"/>
      <c r="RF302" s="4"/>
      <c r="RG302" s="4"/>
      <c r="RH302" s="4"/>
      <c r="RI302" s="4"/>
      <c r="RJ302" s="4"/>
      <c r="RK302" s="4"/>
      <c r="RL302" s="4"/>
      <c r="RM302" s="4"/>
      <c r="RN302" s="4"/>
      <c r="RO302" s="4"/>
      <c r="RP302" s="4"/>
      <c r="RQ302" s="4"/>
      <c r="RR302" s="4"/>
      <c r="RS302" s="4"/>
      <c r="RT302" s="4"/>
      <c r="RU302" s="4"/>
      <c r="RV302" s="4"/>
      <c r="RW302" s="4"/>
      <c r="RX302" s="4"/>
      <c r="RY302" s="4"/>
      <c r="RZ302" s="4"/>
      <c r="SA302" s="4"/>
      <c r="SB302" s="4"/>
      <c r="SC302" s="4"/>
      <c r="SD302" s="4"/>
      <c r="SE302" s="4"/>
      <c r="SF302" s="4"/>
      <c r="SG302" s="4"/>
      <c r="SH302" s="4"/>
      <c r="SI302" s="4"/>
      <c r="SJ302" s="4"/>
      <c r="SK302" s="4"/>
      <c r="SL302" s="4"/>
      <c r="SM302" s="4"/>
      <c r="SN302" s="4"/>
      <c r="SO302" s="4"/>
      <c r="SP302" s="4"/>
      <c r="SQ302" s="4"/>
      <c r="SR302" s="4"/>
      <c r="SS302" s="4"/>
      <c r="ST302" s="4"/>
      <c r="SU302" s="4"/>
      <c r="SV302" s="4"/>
      <c r="SW302" s="4"/>
      <c r="SX302" s="4"/>
      <c r="SY302" s="4"/>
      <c r="SZ302" s="4"/>
      <c r="TA302" s="4"/>
      <c r="TB302" s="4"/>
      <c r="TC302" s="4"/>
      <c r="TD302" s="4"/>
      <c r="TE302" s="4"/>
      <c r="TF302" s="4"/>
      <c r="TG302" s="4"/>
      <c r="TH302" s="4"/>
      <c r="TI302" s="4"/>
      <c r="TJ302" s="4"/>
      <c r="TK302" s="4"/>
      <c r="TL302" s="4"/>
      <c r="TM302" s="4"/>
      <c r="TN302" s="4"/>
      <c r="TO302" s="4"/>
      <c r="TP302" s="4"/>
      <c r="TQ302" s="4"/>
      <c r="TR302" s="4"/>
      <c r="TS302" s="4"/>
      <c r="TT302" s="4"/>
      <c r="TU302" s="4"/>
      <c r="TV302" s="4"/>
      <c r="TW302" s="4"/>
      <c r="TX302" s="4"/>
      <c r="TY302" s="4"/>
      <c r="TZ302" s="4"/>
      <c r="UA302" s="4"/>
      <c r="UB302" s="4"/>
      <c r="UC302" s="4"/>
      <c r="UD302" s="4"/>
      <c r="UE302" s="4"/>
      <c r="UF302" s="4"/>
      <c r="UG302" s="4"/>
      <c r="UH302" s="4"/>
      <c r="UI302" s="4"/>
      <c r="UJ302" s="4"/>
      <c r="UK302" s="4"/>
      <c r="UL302" s="4"/>
      <c r="UM302" s="4"/>
      <c r="UN302" s="4"/>
      <c r="UO302" s="4"/>
      <c r="UP302" s="4"/>
      <c r="UQ302" s="4"/>
      <c r="UR302" s="4"/>
      <c r="US302" s="4"/>
      <c r="UT302" s="4"/>
      <c r="UU302" s="4"/>
      <c r="UV302" s="4"/>
      <c r="UW302" s="4"/>
      <c r="UX302" s="4"/>
      <c r="UY302" s="4"/>
      <c r="UZ302" s="4"/>
      <c r="VA302" s="4"/>
      <c r="VB302" s="4"/>
      <c r="VC302" s="4"/>
      <c r="VD302" s="4"/>
      <c r="VE302" s="4"/>
      <c r="VF302" s="4"/>
      <c r="VG302" s="4"/>
      <c r="VH302" s="4"/>
      <c r="VI302" s="4"/>
      <c r="VJ302" s="4"/>
      <c r="VK302" s="4"/>
      <c r="VL302" s="4"/>
      <c r="VM302" s="4"/>
      <c r="VN302" s="4"/>
      <c r="VO302" s="4"/>
      <c r="VP302" s="4"/>
      <c r="VQ302" s="4"/>
      <c r="VR302" s="4"/>
      <c r="VS302" s="4"/>
      <c r="VT302" s="4"/>
      <c r="VU302" s="4"/>
      <c r="VV302" s="4"/>
      <c r="VW302" s="4"/>
      <c r="VX302" s="4"/>
      <c r="VY302" s="4"/>
      <c r="VZ302" s="4"/>
      <c r="WA302" s="4"/>
      <c r="WB302" s="4"/>
      <c r="WC302" s="4"/>
      <c r="WD302" s="4"/>
      <c r="WE302" s="4"/>
      <c r="WF302" s="4"/>
      <c r="WG302" s="4"/>
      <c r="WH302" s="4"/>
      <c r="WI302" s="4"/>
      <c r="WJ302" s="4"/>
      <c r="WK302" s="4"/>
      <c r="WL302" s="4"/>
      <c r="WM302" s="4"/>
      <c r="WN302" s="4"/>
      <c r="WO302" s="4"/>
      <c r="WP302" s="4"/>
      <c r="WQ302" s="4"/>
      <c r="WR302" s="4"/>
      <c r="WS302" s="4"/>
      <c r="WT302" s="4"/>
      <c r="WU302" s="4"/>
      <c r="WV302" s="4"/>
      <c r="WW302" s="4"/>
      <c r="WX302" s="4"/>
      <c r="WY302" s="4"/>
      <c r="WZ302" s="4"/>
      <c r="XA302" s="4"/>
      <c r="XB302" s="4"/>
      <c r="XC302" s="4"/>
      <c r="XD302" s="4"/>
      <c r="XE302" s="4"/>
      <c r="XF302" s="4"/>
      <c r="XG302" s="4"/>
      <c r="XH302" s="4"/>
      <c r="XI302" s="4"/>
      <c r="XJ302" s="4"/>
      <c r="XK302" s="4"/>
      <c r="XL302" s="4"/>
      <c r="XM302" s="4"/>
      <c r="XN302" s="4"/>
      <c r="XO302" s="4"/>
      <c r="XP302" s="4"/>
      <c r="XQ302" s="4"/>
      <c r="XR302" s="4"/>
      <c r="XS302" s="4"/>
      <c r="XT302" s="4"/>
      <c r="XU302" s="4"/>
      <c r="XV302" s="4"/>
      <c r="XW302" s="4"/>
      <c r="XX302" s="4"/>
      <c r="XY302" s="4"/>
      <c r="XZ302" s="4"/>
      <c r="YA302" s="4"/>
      <c r="YB302" s="4"/>
      <c r="YC302" s="4"/>
      <c r="YD302" s="4"/>
      <c r="YE302" s="4"/>
      <c r="YF302" s="4"/>
      <c r="YG302" s="4"/>
      <c r="YH302" s="4"/>
      <c r="YI302" s="4"/>
      <c r="YJ302" s="4"/>
      <c r="YK302" s="4"/>
      <c r="YL302" s="4"/>
      <c r="YM302" s="4"/>
      <c r="YN302" s="4"/>
      <c r="YO302" s="4"/>
      <c r="YP302" s="4"/>
      <c r="YQ302" s="4"/>
      <c r="YR302" s="4"/>
      <c r="YS302" s="4"/>
      <c r="YT302" s="4"/>
      <c r="YU302" s="4"/>
      <c r="YV302" s="4"/>
      <c r="YW302" s="4"/>
      <c r="YX302" s="4"/>
      <c r="YY302" s="4"/>
      <c r="YZ302" s="4"/>
      <c r="ZA302" s="4"/>
      <c r="ZB302" s="4"/>
      <c r="ZC302" s="4"/>
      <c r="ZD302" s="4"/>
      <c r="ZE302" s="4"/>
      <c r="ZF302" s="4"/>
      <c r="ZG302" s="4"/>
      <c r="ZH302" s="4"/>
      <c r="ZI302" s="4"/>
      <c r="ZJ302" s="4"/>
      <c r="ZK302" s="4"/>
      <c r="ZL302" s="4"/>
      <c r="ZM302" s="4"/>
      <c r="ZN302" s="4"/>
      <c r="ZO302" s="4"/>
      <c r="ZP302" s="4"/>
      <c r="ZQ302" s="4"/>
      <c r="ZR302" s="4"/>
      <c r="ZS302" s="4"/>
      <c r="ZT302" s="4"/>
      <c r="ZU302" s="4"/>
      <c r="ZV302" s="4"/>
      <c r="ZW302" s="4"/>
      <c r="ZX302" s="4"/>
      <c r="ZY302" s="4"/>
      <c r="ZZ302" s="4"/>
      <c r="AAA302" s="4"/>
      <c r="AAB302" s="4"/>
      <c r="AAC302" s="4"/>
      <c r="AAD302" s="4"/>
      <c r="AAE302" s="4"/>
      <c r="AAF302" s="4"/>
      <c r="AAG302" s="4"/>
      <c r="AAH302" s="4"/>
      <c r="AAI302" s="4"/>
      <c r="AAJ302" s="4"/>
      <c r="AAK302" s="4"/>
      <c r="AAL302" s="4"/>
      <c r="AAM302" s="4"/>
      <c r="AAN302" s="4"/>
      <c r="AAO302" s="4"/>
      <c r="AAP302" s="4"/>
      <c r="AAQ302" s="4"/>
      <c r="AAR302" s="4"/>
      <c r="AAS302" s="4"/>
      <c r="AAT302" s="4"/>
      <c r="AAU302" s="4"/>
      <c r="AAV302" s="4"/>
      <c r="AAW302" s="4"/>
      <c r="AAX302" s="4"/>
      <c r="AAY302" s="4"/>
      <c r="AAZ302" s="4"/>
      <c r="ABA302" s="4"/>
      <c r="ABB302" s="4"/>
      <c r="ABC302" s="4"/>
      <c r="ABD302" s="4"/>
      <c r="ABE302" s="4"/>
      <c r="ABF302" s="4"/>
      <c r="ABG302" s="4"/>
      <c r="ABH302" s="4"/>
      <c r="ABI302" s="4"/>
      <c r="ABJ302" s="4"/>
      <c r="ABK302" s="4"/>
      <c r="ABL302" s="4"/>
      <c r="ABM302" s="4"/>
      <c r="ABN302" s="4"/>
      <c r="ABO302" s="4"/>
      <c r="ABP302" s="4"/>
      <c r="ABQ302" s="4"/>
      <c r="ABR302" s="4"/>
      <c r="ABS302" s="4"/>
      <c r="ABT302" s="4"/>
      <c r="ABU302" s="4"/>
      <c r="ABV302" s="4"/>
      <c r="ABW302" s="4"/>
      <c r="ABX302" s="4"/>
      <c r="ABY302" s="4"/>
      <c r="ABZ302" s="4"/>
      <c r="ACA302" s="4"/>
      <c r="ACB302" s="4"/>
      <c r="ACC302" s="4"/>
      <c r="ACD302" s="4"/>
      <c r="ACE302" s="4"/>
      <c r="ACF302" s="4"/>
      <c r="ACG302" s="4"/>
      <c r="ACH302" s="4"/>
      <c r="ACI302" s="4"/>
      <c r="ACJ302" s="4"/>
      <c r="ACK302" s="4"/>
      <c r="ACL302" s="4"/>
      <c r="ACM302" s="4"/>
      <c r="ACN302" s="4"/>
      <c r="ACO302" s="4"/>
      <c r="ACP302" s="4"/>
      <c r="ACQ302" s="4"/>
      <c r="ACR302" s="4"/>
      <c r="ACS302" s="4"/>
      <c r="ACT302" s="4"/>
      <c r="ACU302" s="4"/>
      <c r="ACV302" s="4"/>
      <c r="ACW302" s="4"/>
      <c r="ACX302" s="4"/>
      <c r="ACY302" s="4"/>
      <c r="ACZ302" s="4"/>
      <c r="ADA302" s="4"/>
      <c r="ADB302" s="4"/>
      <c r="ADC302" s="4"/>
      <c r="ADD302" s="4"/>
      <c r="ADE302" s="4"/>
      <c r="ADF302" s="4"/>
      <c r="ADG302" s="4"/>
      <c r="ADH302" s="4"/>
      <c r="ADI302" s="4"/>
      <c r="ADJ302" s="4"/>
      <c r="ADK302" s="4"/>
      <c r="ADL302" s="4"/>
      <c r="ADM302" s="4"/>
      <c r="ADN302" s="4"/>
      <c r="ADO302" s="4"/>
      <c r="ADP302" s="4"/>
      <c r="ADQ302" s="4"/>
      <c r="ADR302" s="4"/>
      <c r="ADS302" s="4"/>
      <c r="ADT302" s="4"/>
      <c r="ADU302" s="4"/>
      <c r="ADV302" s="4"/>
      <c r="ADW302" s="4"/>
      <c r="ADX302" s="4"/>
      <c r="ADY302" s="4"/>
      <c r="ADZ302" s="4"/>
      <c r="AEA302" s="4"/>
      <c r="AEB302" s="4"/>
      <c r="AEC302" s="4"/>
      <c r="AED302" s="4"/>
      <c r="AEE302" s="4"/>
      <c r="AEF302" s="4"/>
      <c r="AEG302" s="4"/>
      <c r="AEH302" s="4"/>
      <c r="AEI302" s="4"/>
      <c r="AEJ302" s="4"/>
      <c r="AEK302" s="4"/>
      <c r="AEL302" s="4"/>
      <c r="AEM302" s="4"/>
      <c r="AEN302" s="4"/>
      <c r="AEO302" s="4"/>
      <c r="AEP302" s="4"/>
      <c r="AEQ302" s="4"/>
      <c r="AER302" s="4"/>
      <c r="AES302" s="4"/>
      <c r="AET302" s="4"/>
      <c r="AEU302" s="4"/>
      <c r="AEV302" s="4"/>
      <c r="AEW302" s="4"/>
      <c r="AEX302" s="4"/>
      <c r="AEY302" s="4"/>
      <c r="AEZ302" s="4"/>
      <c r="AFA302" s="4"/>
      <c r="AFB302" s="4"/>
      <c r="AFC302" s="4"/>
      <c r="AFD302" s="4"/>
      <c r="AFE302" s="4"/>
      <c r="AFF302" s="4"/>
      <c r="AFG302" s="4"/>
      <c r="AFH302" s="4"/>
      <c r="AFI302" s="4"/>
      <c r="AFJ302" s="4"/>
      <c r="AFK302" s="4"/>
      <c r="AFL302" s="4"/>
      <c r="AFM302" s="4"/>
      <c r="AFN302" s="4"/>
      <c r="AFO302" s="4"/>
      <c r="AFP302" s="4"/>
      <c r="AFQ302" s="4"/>
      <c r="AFR302" s="4"/>
      <c r="AFS302" s="4"/>
      <c r="AFT302" s="4"/>
      <c r="AFU302" s="4"/>
      <c r="AFV302" s="4"/>
      <c r="AFW302" s="4"/>
      <c r="AFX302" s="4"/>
      <c r="AFY302" s="4"/>
      <c r="AFZ302" s="4"/>
      <c r="AGA302" s="4"/>
      <c r="AGB302" s="4"/>
      <c r="AGC302" s="4"/>
      <c r="AGD302" s="4"/>
      <c r="AGE302" s="4"/>
      <c r="AGF302" s="4"/>
      <c r="AGG302" s="4"/>
      <c r="AGH302" s="4"/>
      <c r="AGI302" s="4"/>
      <c r="AGJ302" s="4"/>
      <c r="AGK302" s="4"/>
      <c r="AGL302" s="4"/>
      <c r="AGM302" s="4"/>
      <c r="AGN302" s="4"/>
      <c r="AGO302" s="4"/>
      <c r="AGP302" s="4"/>
      <c r="AGQ302" s="4"/>
      <c r="AGR302" s="4"/>
      <c r="AGS302" s="4"/>
      <c r="AGT302" s="4"/>
      <c r="AGU302" s="4"/>
      <c r="AGV302" s="4"/>
      <c r="AGW302" s="4"/>
      <c r="AGX302" s="4"/>
      <c r="AGY302" s="4"/>
      <c r="AGZ302" s="4"/>
      <c r="AHA302" s="4"/>
      <c r="AHB302" s="4"/>
      <c r="AHC302" s="4"/>
      <c r="AHD302" s="4"/>
      <c r="AHE302" s="4"/>
      <c r="AHF302" s="4"/>
      <c r="AHG302" s="4"/>
      <c r="AHH302" s="4"/>
      <c r="AHI302" s="4"/>
      <c r="AHJ302" s="4"/>
      <c r="AHK302" s="4"/>
      <c r="AHL302" s="4"/>
      <c r="AHM302" s="4"/>
      <c r="AHN302" s="4"/>
      <c r="AHO302" s="4"/>
      <c r="AHP302" s="4"/>
      <c r="AHQ302" s="4"/>
      <c r="AHR302" s="4"/>
      <c r="AHS302" s="4"/>
      <c r="AHT302" s="4"/>
      <c r="AHU302" s="4"/>
      <c r="AHV302" s="4"/>
      <c r="AHW302" s="4"/>
      <c r="AHX302" s="4"/>
      <c r="AHY302" s="4"/>
      <c r="AHZ302" s="4"/>
      <c r="AIA302" s="4"/>
      <c r="AIB302" s="4"/>
      <c r="AIC302" s="4"/>
      <c r="AID302" s="4"/>
      <c r="AIE302" s="4"/>
      <c r="AIF302" s="4"/>
      <c r="AIG302" s="4"/>
      <c r="AIH302" s="4"/>
      <c r="AII302" s="4"/>
      <c r="AIJ302" s="4"/>
      <c r="AIK302" s="4"/>
      <c r="AIL302" s="4"/>
      <c r="AIM302" s="4"/>
      <c r="AIN302" s="4"/>
      <c r="AIO302" s="4"/>
      <c r="AIP302" s="4"/>
      <c r="AIQ302" s="4"/>
      <c r="AIR302" s="4"/>
      <c r="AIS302" s="4"/>
      <c r="AIT302" s="4"/>
      <c r="AIU302" s="4"/>
      <c r="AIV302" s="4"/>
      <c r="AIW302" s="4"/>
      <c r="AIX302" s="4"/>
      <c r="AIY302" s="4"/>
      <c r="AIZ302" s="4"/>
      <c r="AJA302" s="4"/>
      <c r="AJB302" s="4"/>
      <c r="AJC302" s="4"/>
      <c r="AJD302" s="4"/>
      <c r="AJE302" s="4"/>
      <c r="AJF302" s="4"/>
      <c r="AJG302" s="4"/>
      <c r="AJH302" s="4"/>
      <c r="AJI302" s="4"/>
      <c r="AJJ302" s="4"/>
      <c r="AJK302" s="4"/>
      <c r="AJL302" s="4"/>
      <c r="AJM302" s="4"/>
      <c r="AJN302" s="4"/>
      <c r="AJO302" s="4"/>
      <c r="AJP302" s="4"/>
      <c r="AJQ302" s="4"/>
      <c r="AJR302" s="4"/>
      <c r="AJS302" s="4"/>
      <c r="AJT302" s="4"/>
      <c r="AJU302" s="4"/>
      <c r="AJV302" s="4"/>
      <c r="AJW302" s="4"/>
      <c r="AJX302" s="4"/>
      <c r="AJY302" s="4"/>
      <c r="AJZ302" s="4"/>
      <c r="AKA302" s="4"/>
      <c r="AKB302" s="4"/>
      <c r="AKC302" s="4"/>
      <c r="AKD302" s="4"/>
      <c r="AKE302" s="4"/>
      <c r="AKF302" s="4"/>
      <c r="AKG302" s="4"/>
      <c r="AKH302" s="4"/>
      <c r="AKI302" s="4"/>
      <c r="AKJ302" s="4"/>
      <c r="AKK302" s="4"/>
      <c r="AKL302" s="4"/>
      <c r="AKM302" s="4"/>
      <c r="AKN302" s="4"/>
      <c r="AKO302" s="4"/>
      <c r="AKP302" s="4"/>
      <c r="AKQ302" s="4"/>
      <c r="AKR302" s="4"/>
      <c r="AKS302" s="4"/>
      <c r="AKT302" s="4"/>
      <c r="AKU302" s="4"/>
      <c r="AKV302" s="4"/>
      <c r="AKW302" s="4"/>
      <c r="AKX302" s="4"/>
      <c r="AKY302" s="4"/>
      <c r="AKZ302" s="4"/>
      <c r="ALA302" s="4"/>
      <c r="ALB302" s="4"/>
      <c r="ALC302" s="4"/>
      <c r="ALD302" s="4"/>
      <c r="ALE302" s="4"/>
      <c r="ALF302" s="4"/>
      <c r="ALG302" s="4"/>
      <c r="ALH302" s="4"/>
      <c r="ALI302" s="4"/>
      <c r="ALJ302" s="4"/>
      <c r="ALK302" s="4"/>
      <c r="ALL302" s="4"/>
      <c r="ALM302" s="4"/>
      <c r="ALN302" s="4"/>
      <c r="ALO302" s="4"/>
      <c r="ALP302" s="4"/>
      <c r="ALQ302" s="4"/>
      <c r="ALR302" s="4"/>
      <c r="ALS302" s="4"/>
      <c r="ALT302" s="4"/>
      <c r="ALU302" s="4"/>
      <c r="ALV302" s="4"/>
      <c r="ALW302" s="4"/>
      <c r="ALX302" s="4"/>
      <c r="ALY302" s="4"/>
      <c r="ALZ302" s="4"/>
      <c r="AMA302" s="4"/>
      <c r="AMB302" s="4"/>
      <c r="AMC302" s="4"/>
      <c r="AMD302" s="4"/>
      <c r="AME302" s="4"/>
      <c r="AMF302" s="4"/>
      <c r="AMG302" s="4"/>
      <c r="AMH302" s="4"/>
      <c r="AMI302" s="4"/>
      <c r="AMJ302" s="4"/>
    </row>
    <row r="303" spans="1:1024" ht="17" customHeight="1">
      <c r="A303" s="19" t="s">
        <v>1240</v>
      </c>
      <c r="B303" s="3">
        <f t="shared" si="9"/>
        <v>34</v>
      </c>
      <c r="C303" s="3">
        <f t="shared" si="11"/>
        <v>0</v>
      </c>
      <c r="D303" s="3">
        <v>0</v>
      </c>
      <c r="E303" s="3">
        <v>0</v>
      </c>
      <c r="G303" s="4">
        <f>SUM(34)</f>
        <v>34</v>
      </c>
      <c r="IZ303" s="4"/>
      <c r="JA303" s="4"/>
      <c r="JB303" s="4"/>
      <c r="JC303" s="4"/>
      <c r="JD303" s="4"/>
      <c r="JE303" s="4"/>
      <c r="JF303" s="4"/>
      <c r="JG303" s="4"/>
      <c r="JH303" s="4"/>
      <c r="JI303" s="4"/>
      <c r="JJ303" s="4"/>
      <c r="JK303" s="4"/>
      <c r="JL303" s="4"/>
      <c r="JM303" s="4"/>
      <c r="JN303" s="4"/>
      <c r="JO303" s="4"/>
      <c r="JP303" s="4"/>
      <c r="JQ303" s="4"/>
      <c r="JR303" s="4"/>
      <c r="JS303" s="4"/>
      <c r="JT303" s="4"/>
      <c r="JU303" s="4"/>
      <c r="JV303" s="4"/>
      <c r="JW303" s="4"/>
      <c r="JX303" s="4"/>
      <c r="JY303" s="4"/>
      <c r="JZ303" s="4"/>
      <c r="KA303" s="4"/>
      <c r="KB303" s="4"/>
      <c r="KC303" s="4"/>
      <c r="KD303" s="4"/>
      <c r="KE303" s="4"/>
      <c r="KF303" s="4"/>
      <c r="KG303" s="4"/>
      <c r="KH303" s="4"/>
      <c r="KI303" s="4"/>
      <c r="KJ303" s="4"/>
      <c r="KK303" s="4"/>
      <c r="KL303" s="4"/>
      <c r="KM303" s="4"/>
      <c r="KN303" s="4"/>
      <c r="KO303" s="4"/>
      <c r="KP303" s="4"/>
      <c r="KQ303" s="4"/>
      <c r="KR303" s="4"/>
      <c r="KS303" s="4"/>
      <c r="KT303" s="4"/>
      <c r="KU303" s="4"/>
      <c r="KV303" s="4"/>
      <c r="KW303" s="4"/>
      <c r="KX303" s="4"/>
      <c r="KY303" s="4"/>
      <c r="KZ303" s="4"/>
      <c r="LA303" s="4"/>
      <c r="LB303" s="4"/>
      <c r="LC303" s="4"/>
      <c r="LD303" s="4"/>
      <c r="LE303" s="4"/>
      <c r="LF303" s="4"/>
      <c r="LG303" s="4"/>
      <c r="LH303" s="4"/>
      <c r="LI303" s="4"/>
      <c r="LJ303" s="4"/>
      <c r="LK303" s="4"/>
      <c r="LL303" s="4"/>
      <c r="LM303" s="4"/>
      <c r="LN303" s="4"/>
      <c r="LO303" s="4"/>
      <c r="LP303" s="4"/>
      <c r="LQ303" s="4"/>
      <c r="LR303" s="4"/>
      <c r="LS303" s="4"/>
      <c r="LT303" s="4"/>
      <c r="LU303" s="4"/>
      <c r="LV303" s="4"/>
      <c r="LW303" s="4"/>
      <c r="LX303" s="4"/>
      <c r="LY303" s="4"/>
      <c r="LZ303" s="4"/>
      <c r="MA303" s="4"/>
      <c r="MB303" s="4"/>
      <c r="MC303" s="4"/>
      <c r="MD303" s="4"/>
      <c r="ME303" s="4"/>
      <c r="MF303" s="4"/>
      <c r="MG303" s="4"/>
      <c r="MH303" s="4"/>
      <c r="MI303" s="4"/>
      <c r="MJ303" s="4"/>
      <c r="MK303" s="4"/>
      <c r="ML303" s="4"/>
      <c r="MM303" s="4"/>
      <c r="MN303" s="4"/>
      <c r="MO303" s="4"/>
      <c r="MP303" s="4"/>
      <c r="MQ303" s="4"/>
      <c r="MR303" s="4"/>
      <c r="MS303" s="4"/>
      <c r="MT303" s="4"/>
      <c r="MU303" s="4"/>
      <c r="MV303" s="4"/>
      <c r="MW303" s="4"/>
      <c r="MX303" s="4"/>
      <c r="MY303" s="4"/>
      <c r="MZ303" s="4"/>
      <c r="NA303" s="4"/>
      <c r="NB303" s="4"/>
      <c r="NC303" s="4"/>
      <c r="ND303" s="4"/>
      <c r="NE303" s="4"/>
      <c r="NF303" s="4"/>
      <c r="NG303" s="4"/>
      <c r="NH303" s="4"/>
      <c r="NI303" s="4"/>
      <c r="NJ303" s="4"/>
      <c r="NK303" s="4"/>
      <c r="NL303" s="4"/>
      <c r="NM303" s="4"/>
      <c r="NN303" s="4"/>
      <c r="NO303" s="4"/>
      <c r="NP303" s="4"/>
      <c r="NQ303" s="4"/>
      <c r="NR303" s="4"/>
      <c r="NS303" s="4"/>
      <c r="NT303" s="4"/>
      <c r="NU303" s="4"/>
      <c r="NV303" s="4"/>
      <c r="NW303" s="4"/>
      <c r="NX303" s="4"/>
      <c r="NY303" s="4"/>
      <c r="NZ303" s="4"/>
      <c r="OA303" s="4"/>
      <c r="OB303" s="4"/>
      <c r="OC303" s="4"/>
      <c r="OD303" s="4"/>
      <c r="OE303" s="4"/>
      <c r="OF303" s="4"/>
      <c r="OG303" s="4"/>
      <c r="OH303" s="4"/>
      <c r="OI303" s="4"/>
      <c r="OJ303" s="4"/>
      <c r="OK303" s="4"/>
      <c r="OL303" s="4"/>
      <c r="OM303" s="4"/>
      <c r="ON303" s="4"/>
      <c r="OO303" s="4"/>
      <c r="OP303" s="4"/>
      <c r="OQ303" s="4"/>
      <c r="OR303" s="4"/>
      <c r="OS303" s="4"/>
      <c r="OT303" s="4"/>
      <c r="OU303" s="4"/>
      <c r="OV303" s="4"/>
      <c r="OW303" s="4"/>
      <c r="OX303" s="4"/>
      <c r="OY303" s="4"/>
      <c r="OZ303" s="4"/>
      <c r="PA303" s="4"/>
      <c r="PB303" s="4"/>
      <c r="PC303" s="4"/>
      <c r="PD303" s="4"/>
      <c r="PE303" s="4"/>
      <c r="PF303" s="4"/>
      <c r="PG303" s="4"/>
      <c r="PH303" s="4"/>
      <c r="PI303" s="4"/>
      <c r="PJ303" s="4"/>
      <c r="PK303" s="4"/>
      <c r="PL303" s="4"/>
      <c r="PM303" s="4"/>
      <c r="PN303" s="4"/>
      <c r="PO303" s="4"/>
      <c r="PP303" s="4"/>
      <c r="PQ303" s="4"/>
      <c r="PR303" s="4"/>
      <c r="PS303" s="4"/>
      <c r="PT303" s="4"/>
      <c r="PU303" s="4"/>
      <c r="PV303" s="4"/>
      <c r="PW303" s="4"/>
      <c r="PX303" s="4"/>
      <c r="PY303" s="4"/>
      <c r="PZ303" s="4"/>
      <c r="QA303" s="4"/>
      <c r="QB303" s="4"/>
      <c r="QC303" s="4"/>
      <c r="QD303" s="4"/>
      <c r="QE303" s="4"/>
      <c r="QF303" s="4"/>
      <c r="QG303" s="4"/>
      <c r="QH303" s="4"/>
      <c r="QI303" s="4"/>
      <c r="QJ303" s="4"/>
      <c r="QK303" s="4"/>
      <c r="QL303" s="4"/>
      <c r="QM303" s="4"/>
      <c r="QN303" s="4"/>
      <c r="QO303" s="4"/>
      <c r="QP303" s="4"/>
      <c r="QQ303" s="4"/>
      <c r="QR303" s="4"/>
      <c r="QS303" s="4"/>
      <c r="QT303" s="4"/>
      <c r="QU303" s="4"/>
      <c r="QV303" s="4"/>
      <c r="QW303" s="4"/>
      <c r="QX303" s="4"/>
      <c r="QY303" s="4"/>
      <c r="QZ303" s="4"/>
      <c r="RA303" s="4"/>
      <c r="RB303" s="4"/>
      <c r="RC303" s="4"/>
      <c r="RD303" s="4"/>
      <c r="RE303" s="4"/>
      <c r="RF303" s="4"/>
      <c r="RG303" s="4"/>
      <c r="RH303" s="4"/>
      <c r="RI303" s="4"/>
      <c r="RJ303" s="4"/>
      <c r="RK303" s="4"/>
      <c r="RL303" s="4"/>
      <c r="RM303" s="4"/>
      <c r="RN303" s="4"/>
      <c r="RO303" s="4"/>
      <c r="RP303" s="4"/>
      <c r="RQ303" s="4"/>
      <c r="RR303" s="4"/>
      <c r="RS303" s="4"/>
      <c r="RT303" s="4"/>
      <c r="RU303" s="4"/>
      <c r="RV303" s="4"/>
      <c r="RW303" s="4"/>
      <c r="RX303" s="4"/>
      <c r="RY303" s="4"/>
      <c r="RZ303" s="4"/>
      <c r="SA303" s="4"/>
      <c r="SB303" s="4"/>
      <c r="SC303" s="4"/>
      <c r="SD303" s="4"/>
      <c r="SE303" s="4"/>
      <c r="SF303" s="4"/>
      <c r="SG303" s="4"/>
      <c r="SH303" s="4"/>
      <c r="SI303" s="4"/>
      <c r="SJ303" s="4"/>
      <c r="SK303" s="4"/>
      <c r="SL303" s="4"/>
      <c r="SM303" s="4"/>
      <c r="SN303" s="4"/>
      <c r="SO303" s="4"/>
      <c r="SP303" s="4"/>
      <c r="SQ303" s="4"/>
      <c r="SR303" s="4"/>
      <c r="SS303" s="4"/>
      <c r="ST303" s="4"/>
      <c r="SU303" s="4"/>
      <c r="SV303" s="4"/>
      <c r="SW303" s="4"/>
      <c r="SX303" s="4"/>
      <c r="SY303" s="4"/>
      <c r="SZ303" s="4"/>
      <c r="TA303" s="4"/>
      <c r="TB303" s="4"/>
      <c r="TC303" s="4"/>
      <c r="TD303" s="4"/>
      <c r="TE303" s="4"/>
      <c r="TF303" s="4"/>
      <c r="TG303" s="4"/>
      <c r="TH303" s="4"/>
      <c r="TI303" s="4"/>
      <c r="TJ303" s="4"/>
      <c r="TK303" s="4"/>
      <c r="TL303" s="4"/>
      <c r="TM303" s="4"/>
      <c r="TN303" s="4"/>
      <c r="TO303" s="4"/>
      <c r="TP303" s="4"/>
      <c r="TQ303" s="4"/>
      <c r="TR303" s="4"/>
      <c r="TS303" s="4"/>
      <c r="TT303" s="4"/>
      <c r="TU303" s="4"/>
      <c r="TV303" s="4"/>
      <c r="TW303" s="4"/>
      <c r="TX303" s="4"/>
      <c r="TY303" s="4"/>
      <c r="TZ303" s="4"/>
      <c r="UA303" s="4"/>
      <c r="UB303" s="4"/>
      <c r="UC303" s="4"/>
      <c r="UD303" s="4"/>
      <c r="UE303" s="4"/>
      <c r="UF303" s="4"/>
      <c r="UG303" s="4"/>
      <c r="UH303" s="4"/>
      <c r="UI303" s="4"/>
      <c r="UJ303" s="4"/>
      <c r="UK303" s="4"/>
      <c r="UL303" s="4"/>
      <c r="UM303" s="4"/>
      <c r="UN303" s="4"/>
      <c r="UO303" s="4"/>
      <c r="UP303" s="4"/>
      <c r="UQ303" s="4"/>
      <c r="UR303" s="4"/>
      <c r="US303" s="4"/>
      <c r="UT303" s="4"/>
      <c r="UU303" s="4"/>
      <c r="UV303" s="4"/>
      <c r="UW303" s="4"/>
      <c r="UX303" s="4"/>
      <c r="UY303" s="4"/>
      <c r="UZ303" s="4"/>
      <c r="VA303" s="4"/>
      <c r="VB303" s="4"/>
      <c r="VC303" s="4"/>
      <c r="VD303" s="4"/>
      <c r="VE303" s="4"/>
      <c r="VF303" s="4"/>
      <c r="VG303" s="4"/>
      <c r="VH303" s="4"/>
      <c r="VI303" s="4"/>
      <c r="VJ303" s="4"/>
      <c r="VK303" s="4"/>
      <c r="VL303" s="4"/>
      <c r="VM303" s="4"/>
      <c r="VN303" s="4"/>
      <c r="VO303" s="4"/>
      <c r="VP303" s="4"/>
      <c r="VQ303" s="4"/>
      <c r="VR303" s="4"/>
      <c r="VS303" s="4"/>
      <c r="VT303" s="4"/>
      <c r="VU303" s="4"/>
      <c r="VV303" s="4"/>
      <c r="VW303" s="4"/>
      <c r="VX303" s="4"/>
      <c r="VY303" s="4"/>
      <c r="VZ303" s="4"/>
      <c r="WA303" s="4"/>
      <c r="WB303" s="4"/>
      <c r="WC303" s="4"/>
      <c r="WD303" s="4"/>
      <c r="WE303" s="4"/>
      <c r="WF303" s="4"/>
      <c r="WG303" s="4"/>
      <c r="WH303" s="4"/>
      <c r="WI303" s="4"/>
      <c r="WJ303" s="4"/>
      <c r="WK303" s="4"/>
      <c r="WL303" s="4"/>
      <c r="WM303" s="4"/>
      <c r="WN303" s="4"/>
      <c r="WO303" s="4"/>
      <c r="WP303" s="4"/>
      <c r="WQ303" s="4"/>
      <c r="WR303" s="4"/>
      <c r="WS303" s="4"/>
      <c r="WT303" s="4"/>
      <c r="WU303" s="4"/>
      <c r="WV303" s="4"/>
      <c r="WW303" s="4"/>
      <c r="WX303" s="4"/>
      <c r="WY303" s="4"/>
      <c r="WZ303" s="4"/>
      <c r="XA303" s="4"/>
      <c r="XB303" s="4"/>
      <c r="XC303" s="4"/>
      <c r="XD303" s="4"/>
      <c r="XE303" s="4"/>
      <c r="XF303" s="4"/>
      <c r="XG303" s="4"/>
      <c r="XH303" s="4"/>
      <c r="XI303" s="4"/>
      <c r="XJ303" s="4"/>
      <c r="XK303" s="4"/>
      <c r="XL303" s="4"/>
      <c r="XM303" s="4"/>
      <c r="XN303" s="4"/>
      <c r="XO303" s="4"/>
      <c r="XP303" s="4"/>
      <c r="XQ303" s="4"/>
      <c r="XR303" s="4"/>
      <c r="XS303" s="4"/>
      <c r="XT303" s="4"/>
      <c r="XU303" s="4"/>
      <c r="XV303" s="4"/>
      <c r="XW303" s="4"/>
      <c r="XX303" s="4"/>
      <c r="XY303" s="4"/>
      <c r="XZ303" s="4"/>
      <c r="YA303" s="4"/>
      <c r="YB303" s="4"/>
      <c r="YC303" s="4"/>
      <c r="YD303" s="4"/>
      <c r="YE303" s="4"/>
      <c r="YF303" s="4"/>
      <c r="YG303" s="4"/>
      <c r="YH303" s="4"/>
      <c r="YI303" s="4"/>
      <c r="YJ303" s="4"/>
      <c r="YK303" s="4"/>
      <c r="YL303" s="4"/>
      <c r="YM303" s="4"/>
      <c r="YN303" s="4"/>
      <c r="YO303" s="4"/>
      <c r="YP303" s="4"/>
      <c r="YQ303" s="4"/>
      <c r="YR303" s="4"/>
      <c r="YS303" s="4"/>
      <c r="YT303" s="4"/>
      <c r="YU303" s="4"/>
      <c r="YV303" s="4"/>
      <c r="YW303" s="4"/>
      <c r="YX303" s="4"/>
      <c r="YY303" s="4"/>
      <c r="YZ303" s="4"/>
      <c r="ZA303" s="4"/>
      <c r="ZB303" s="4"/>
      <c r="ZC303" s="4"/>
      <c r="ZD303" s="4"/>
      <c r="ZE303" s="4"/>
      <c r="ZF303" s="4"/>
      <c r="ZG303" s="4"/>
      <c r="ZH303" s="4"/>
      <c r="ZI303" s="4"/>
      <c r="ZJ303" s="4"/>
      <c r="ZK303" s="4"/>
      <c r="ZL303" s="4"/>
      <c r="ZM303" s="4"/>
      <c r="ZN303" s="4"/>
      <c r="ZO303" s="4"/>
      <c r="ZP303" s="4"/>
      <c r="ZQ303" s="4"/>
      <c r="ZR303" s="4"/>
      <c r="ZS303" s="4"/>
      <c r="ZT303" s="4"/>
      <c r="ZU303" s="4"/>
      <c r="ZV303" s="4"/>
      <c r="ZW303" s="4"/>
      <c r="ZX303" s="4"/>
      <c r="ZY303" s="4"/>
      <c r="ZZ303" s="4"/>
      <c r="AAA303" s="4"/>
      <c r="AAB303" s="4"/>
      <c r="AAC303" s="4"/>
      <c r="AAD303" s="4"/>
      <c r="AAE303" s="4"/>
      <c r="AAF303" s="4"/>
      <c r="AAG303" s="4"/>
      <c r="AAH303" s="4"/>
      <c r="AAI303" s="4"/>
      <c r="AAJ303" s="4"/>
      <c r="AAK303" s="4"/>
      <c r="AAL303" s="4"/>
      <c r="AAM303" s="4"/>
      <c r="AAN303" s="4"/>
      <c r="AAO303" s="4"/>
      <c r="AAP303" s="4"/>
      <c r="AAQ303" s="4"/>
      <c r="AAR303" s="4"/>
      <c r="AAS303" s="4"/>
      <c r="AAT303" s="4"/>
      <c r="AAU303" s="4"/>
      <c r="AAV303" s="4"/>
      <c r="AAW303" s="4"/>
      <c r="AAX303" s="4"/>
      <c r="AAY303" s="4"/>
      <c r="AAZ303" s="4"/>
      <c r="ABA303" s="4"/>
      <c r="ABB303" s="4"/>
      <c r="ABC303" s="4"/>
      <c r="ABD303" s="4"/>
      <c r="ABE303" s="4"/>
      <c r="ABF303" s="4"/>
      <c r="ABG303" s="4"/>
      <c r="ABH303" s="4"/>
      <c r="ABI303" s="4"/>
      <c r="ABJ303" s="4"/>
      <c r="ABK303" s="4"/>
      <c r="ABL303" s="4"/>
      <c r="ABM303" s="4"/>
      <c r="ABN303" s="4"/>
      <c r="ABO303" s="4"/>
      <c r="ABP303" s="4"/>
      <c r="ABQ303" s="4"/>
      <c r="ABR303" s="4"/>
      <c r="ABS303" s="4"/>
      <c r="ABT303" s="4"/>
      <c r="ABU303" s="4"/>
      <c r="ABV303" s="4"/>
      <c r="ABW303" s="4"/>
      <c r="ABX303" s="4"/>
      <c r="ABY303" s="4"/>
      <c r="ABZ303" s="4"/>
      <c r="ACA303" s="4"/>
      <c r="ACB303" s="4"/>
      <c r="ACC303" s="4"/>
      <c r="ACD303" s="4"/>
      <c r="ACE303" s="4"/>
      <c r="ACF303" s="4"/>
      <c r="ACG303" s="4"/>
      <c r="ACH303" s="4"/>
      <c r="ACI303" s="4"/>
      <c r="ACJ303" s="4"/>
      <c r="ACK303" s="4"/>
      <c r="ACL303" s="4"/>
      <c r="ACM303" s="4"/>
      <c r="ACN303" s="4"/>
      <c r="ACO303" s="4"/>
      <c r="ACP303" s="4"/>
      <c r="ACQ303" s="4"/>
      <c r="ACR303" s="4"/>
      <c r="ACS303" s="4"/>
      <c r="ACT303" s="4"/>
      <c r="ACU303" s="4"/>
      <c r="ACV303" s="4"/>
      <c r="ACW303" s="4"/>
      <c r="ACX303" s="4"/>
      <c r="ACY303" s="4"/>
      <c r="ACZ303" s="4"/>
      <c r="ADA303" s="4"/>
      <c r="ADB303" s="4"/>
      <c r="ADC303" s="4"/>
      <c r="ADD303" s="4"/>
      <c r="ADE303" s="4"/>
      <c r="ADF303" s="4"/>
      <c r="ADG303" s="4"/>
      <c r="ADH303" s="4"/>
      <c r="ADI303" s="4"/>
      <c r="ADJ303" s="4"/>
      <c r="ADK303" s="4"/>
      <c r="ADL303" s="4"/>
      <c r="ADM303" s="4"/>
      <c r="ADN303" s="4"/>
      <c r="ADO303" s="4"/>
      <c r="ADP303" s="4"/>
      <c r="ADQ303" s="4"/>
      <c r="ADR303" s="4"/>
      <c r="ADS303" s="4"/>
      <c r="ADT303" s="4"/>
      <c r="ADU303" s="4"/>
      <c r="ADV303" s="4"/>
      <c r="ADW303" s="4"/>
      <c r="ADX303" s="4"/>
      <c r="ADY303" s="4"/>
      <c r="ADZ303" s="4"/>
      <c r="AEA303" s="4"/>
      <c r="AEB303" s="4"/>
      <c r="AEC303" s="4"/>
      <c r="AED303" s="4"/>
      <c r="AEE303" s="4"/>
      <c r="AEF303" s="4"/>
      <c r="AEG303" s="4"/>
      <c r="AEH303" s="4"/>
      <c r="AEI303" s="4"/>
      <c r="AEJ303" s="4"/>
      <c r="AEK303" s="4"/>
      <c r="AEL303" s="4"/>
      <c r="AEM303" s="4"/>
      <c r="AEN303" s="4"/>
      <c r="AEO303" s="4"/>
      <c r="AEP303" s="4"/>
      <c r="AEQ303" s="4"/>
      <c r="AER303" s="4"/>
      <c r="AES303" s="4"/>
      <c r="AET303" s="4"/>
      <c r="AEU303" s="4"/>
      <c r="AEV303" s="4"/>
      <c r="AEW303" s="4"/>
      <c r="AEX303" s="4"/>
      <c r="AEY303" s="4"/>
      <c r="AEZ303" s="4"/>
      <c r="AFA303" s="4"/>
      <c r="AFB303" s="4"/>
      <c r="AFC303" s="4"/>
      <c r="AFD303" s="4"/>
      <c r="AFE303" s="4"/>
      <c r="AFF303" s="4"/>
      <c r="AFG303" s="4"/>
      <c r="AFH303" s="4"/>
      <c r="AFI303" s="4"/>
      <c r="AFJ303" s="4"/>
      <c r="AFK303" s="4"/>
      <c r="AFL303" s="4"/>
      <c r="AFM303" s="4"/>
      <c r="AFN303" s="4"/>
      <c r="AFO303" s="4"/>
      <c r="AFP303" s="4"/>
      <c r="AFQ303" s="4"/>
      <c r="AFR303" s="4"/>
      <c r="AFS303" s="4"/>
      <c r="AFT303" s="4"/>
      <c r="AFU303" s="4"/>
      <c r="AFV303" s="4"/>
      <c r="AFW303" s="4"/>
      <c r="AFX303" s="4"/>
      <c r="AFY303" s="4"/>
      <c r="AFZ303" s="4"/>
      <c r="AGA303" s="4"/>
      <c r="AGB303" s="4"/>
      <c r="AGC303" s="4"/>
      <c r="AGD303" s="4"/>
      <c r="AGE303" s="4"/>
      <c r="AGF303" s="4"/>
      <c r="AGG303" s="4"/>
      <c r="AGH303" s="4"/>
      <c r="AGI303" s="4"/>
      <c r="AGJ303" s="4"/>
      <c r="AGK303" s="4"/>
      <c r="AGL303" s="4"/>
      <c r="AGM303" s="4"/>
      <c r="AGN303" s="4"/>
      <c r="AGO303" s="4"/>
      <c r="AGP303" s="4"/>
      <c r="AGQ303" s="4"/>
      <c r="AGR303" s="4"/>
      <c r="AGS303" s="4"/>
      <c r="AGT303" s="4"/>
      <c r="AGU303" s="4"/>
      <c r="AGV303" s="4"/>
      <c r="AGW303" s="4"/>
      <c r="AGX303" s="4"/>
      <c r="AGY303" s="4"/>
      <c r="AGZ303" s="4"/>
      <c r="AHA303" s="4"/>
      <c r="AHB303" s="4"/>
      <c r="AHC303" s="4"/>
      <c r="AHD303" s="4"/>
      <c r="AHE303" s="4"/>
      <c r="AHF303" s="4"/>
      <c r="AHG303" s="4"/>
      <c r="AHH303" s="4"/>
      <c r="AHI303" s="4"/>
      <c r="AHJ303" s="4"/>
      <c r="AHK303" s="4"/>
      <c r="AHL303" s="4"/>
      <c r="AHM303" s="4"/>
      <c r="AHN303" s="4"/>
      <c r="AHO303" s="4"/>
      <c r="AHP303" s="4"/>
      <c r="AHQ303" s="4"/>
      <c r="AHR303" s="4"/>
      <c r="AHS303" s="4"/>
      <c r="AHT303" s="4"/>
      <c r="AHU303" s="4"/>
      <c r="AHV303" s="4"/>
      <c r="AHW303" s="4"/>
      <c r="AHX303" s="4"/>
      <c r="AHY303" s="4"/>
      <c r="AHZ303" s="4"/>
      <c r="AIA303" s="4"/>
      <c r="AIB303" s="4"/>
      <c r="AIC303" s="4"/>
      <c r="AID303" s="4"/>
      <c r="AIE303" s="4"/>
      <c r="AIF303" s="4"/>
      <c r="AIG303" s="4"/>
      <c r="AIH303" s="4"/>
      <c r="AII303" s="4"/>
      <c r="AIJ303" s="4"/>
      <c r="AIK303" s="4"/>
      <c r="AIL303" s="4"/>
      <c r="AIM303" s="4"/>
      <c r="AIN303" s="4"/>
      <c r="AIO303" s="4"/>
      <c r="AIP303" s="4"/>
      <c r="AIQ303" s="4"/>
      <c r="AIR303" s="4"/>
      <c r="AIS303" s="4"/>
      <c r="AIT303" s="4"/>
      <c r="AIU303" s="4"/>
      <c r="AIV303" s="4"/>
      <c r="AIW303" s="4"/>
      <c r="AIX303" s="4"/>
      <c r="AIY303" s="4"/>
      <c r="AIZ303" s="4"/>
      <c r="AJA303" s="4"/>
      <c r="AJB303" s="4"/>
      <c r="AJC303" s="4"/>
      <c r="AJD303" s="4"/>
      <c r="AJE303" s="4"/>
      <c r="AJF303" s="4"/>
      <c r="AJG303" s="4"/>
      <c r="AJH303" s="4"/>
      <c r="AJI303" s="4"/>
      <c r="AJJ303" s="4"/>
      <c r="AJK303" s="4"/>
      <c r="AJL303" s="4"/>
      <c r="AJM303" s="4"/>
      <c r="AJN303" s="4"/>
      <c r="AJO303" s="4"/>
      <c r="AJP303" s="4"/>
      <c r="AJQ303" s="4"/>
      <c r="AJR303" s="4"/>
      <c r="AJS303" s="4"/>
      <c r="AJT303" s="4"/>
      <c r="AJU303" s="4"/>
      <c r="AJV303" s="4"/>
      <c r="AJW303" s="4"/>
      <c r="AJX303" s="4"/>
      <c r="AJY303" s="4"/>
      <c r="AJZ303" s="4"/>
      <c r="AKA303" s="4"/>
      <c r="AKB303" s="4"/>
      <c r="AKC303" s="4"/>
      <c r="AKD303" s="4"/>
      <c r="AKE303" s="4"/>
      <c r="AKF303" s="4"/>
      <c r="AKG303" s="4"/>
      <c r="AKH303" s="4"/>
      <c r="AKI303" s="4"/>
      <c r="AKJ303" s="4"/>
      <c r="AKK303" s="4"/>
      <c r="AKL303" s="4"/>
      <c r="AKM303" s="4"/>
      <c r="AKN303" s="4"/>
      <c r="AKO303" s="4"/>
      <c r="AKP303" s="4"/>
      <c r="AKQ303" s="4"/>
      <c r="AKR303" s="4"/>
      <c r="AKS303" s="4"/>
      <c r="AKT303" s="4"/>
      <c r="AKU303" s="4"/>
      <c r="AKV303" s="4"/>
      <c r="AKW303" s="4"/>
      <c r="AKX303" s="4"/>
      <c r="AKY303" s="4"/>
      <c r="AKZ303" s="4"/>
      <c r="ALA303" s="4"/>
      <c r="ALB303" s="4"/>
      <c r="ALC303" s="4"/>
      <c r="ALD303" s="4"/>
      <c r="ALE303" s="4"/>
      <c r="ALF303" s="4"/>
      <c r="ALG303" s="4"/>
      <c r="ALH303" s="4"/>
      <c r="ALI303" s="4"/>
      <c r="ALJ303" s="4"/>
      <c r="ALK303" s="4"/>
      <c r="ALL303" s="4"/>
      <c r="ALM303" s="4"/>
      <c r="ALN303" s="4"/>
      <c r="ALO303" s="4"/>
      <c r="ALP303" s="4"/>
      <c r="ALQ303" s="4"/>
      <c r="ALR303" s="4"/>
      <c r="ALS303" s="4"/>
      <c r="ALT303" s="4"/>
      <c r="ALU303" s="4"/>
      <c r="ALV303" s="4"/>
      <c r="ALW303" s="4"/>
      <c r="ALX303" s="4"/>
      <c r="ALY303" s="4"/>
      <c r="ALZ303" s="4"/>
      <c r="AMA303" s="4"/>
      <c r="AMB303" s="4"/>
      <c r="AMC303" s="4"/>
      <c r="AMD303" s="4"/>
      <c r="AME303" s="4"/>
      <c r="AMF303" s="4"/>
      <c r="AMG303" s="4"/>
      <c r="AMH303" s="4"/>
      <c r="AMI303" s="4"/>
      <c r="AMJ303" s="4"/>
    </row>
    <row r="304" spans="1:1024" ht="17" customHeight="1">
      <c r="A304" s="19" t="s">
        <v>1241</v>
      </c>
      <c r="B304" s="3">
        <f t="shared" si="9"/>
        <v>34</v>
      </c>
      <c r="C304" s="3">
        <f t="shared" si="11"/>
        <v>0</v>
      </c>
      <c r="D304" s="3">
        <v>0</v>
      </c>
      <c r="E304" s="3">
        <v>0</v>
      </c>
      <c r="G304" s="4">
        <f>SUM(34)</f>
        <v>34</v>
      </c>
      <c r="IZ304" s="4"/>
      <c r="JA304" s="4"/>
      <c r="JB304" s="4"/>
      <c r="JC304" s="4"/>
      <c r="JD304" s="4"/>
      <c r="JE304" s="4"/>
      <c r="JF304" s="4"/>
      <c r="JG304" s="4"/>
      <c r="JH304" s="4"/>
      <c r="JI304" s="4"/>
      <c r="JJ304" s="4"/>
      <c r="JK304" s="4"/>
      <c r="JL304" s="4"/>
      <c r="JM304" s="4"/>
      <c r="JN304" s="4"/>
      <c r="JO304" s="4"/>
      <c r="JP304" s="4"/>
      <c r="JQ304" s="4"/>
      <c r="JR304" s="4"/>
      <c r="JS304" s="4"/>
      <c r="JT304" s="4"/>
      <c r="JU304" s="4"/>
      <c r="JV304" s="4"/>
      <c r="JW304" s="4"/>
      <c r="JX304" s="4"/>
      <c r="JY304" s="4"/>
      <c r="JZ304" s="4"/>
      <c r="KA304" s="4"/>
      <c r="KB304" s="4"/>
      <c r="KC304" s="4"/>
      <c r="KD304" s="4"/>
      <c r="KE304" s="4"/>
      <c r="KF304" s="4"/>
      <c r="KG304" s="4"/>
      <c r="KH304" s="4"/>
      <c r="KI304" s="4"/>
      <c r="KJ304" s="4"/>
      <c r="KK304" s="4"/>
      <c r="KL304" s="4"/>
      <c r="KM304" s="4"/>
      <c r="KN304" s="4"/>
      <c r="KO304" s="4"/>
      <c r="KP304" s="4"/>
      <c r="KQ304" s="4"/>
      <c r="KR304" s="4"/>
      <c r="KS304" s="4"/>
      <c r="KT304" s="4"/>
      <c r="KU304" s="4"/>
      <c r="KV304" s="4"/>
      <c r="KW304" s="4"/>
      <c r="KX304" s="4"/>
      <c r="KY304" s="4"/>
      <c r="KZ304" s="4"/>
      <c r="LA304" s="4"/>
      <c r="LB304" s="4"/>
      <c r="LC304" s="4"/>
      <c r="LD304" s="4"/>
      <c r="LE304" s="4"/>
      <c r="LF304" s="4"/>
      <c r="LG304" s="4"/>
      <c r="LH304" s="4"/>
      <c r="LI304" s="4"/>
      <c r="LJ304" s="4"/>
      <c r="LK304" s="4"/>
      <c r="LL304" s="4"/>
      <c r="LM304" s="4"/>
      <c r="LN304" s="4"/>
      <c r="LO304" s="4"/>
      <c r="LP304" s="4"/>
      <c r="LQ304" s="4"/>
      <c r="LR304" s="4"/>
      <c r="LS304" s="4"/>
      <c r="LT304" s="4"/>
      <c r="LU304" s="4"/>
      <c r="LV304" s="4"/>
      <c r="LW304" s="4"/>
      <c r="LX304" s="4"/>
      <c r="LY304" s="4"/>
      <c r="LZ304" s="4"/>
      <c r="MA304" s="4"/>
      <c r="MB304" s="4"/>
      <c r="MC304" s="4"/>
      <c r="MD304" s="4"/>
      <c r="ME304" s="4"/>
      <c r="MF304" s="4"/>
      <c r="MG304" s="4"/>
      <c r="MH304" s="4"/>
      <c r="MI304" s="4"/>
      <c r="MJ304" s="4"/>
      <c r="MK304" s="4"/>
      <c r="ML304" s="4"/>
      <c r="MM304" s="4"/>
      <c r="MN304" s="4"/>
      <c r="MO304" s="4"/>
      <c r="MP304" s="4"/>
      <c r="MQ304" s="4"/>
      <c r="MR304" s="4"/>
      <c r="MS304" s="4"/>
      <c r="MT304" s="4"/>
      <c r="MU304" s="4"/>
      <c r="MV304" s="4"/>
      <c r="MW304" s="4"/>
      <c r="MX304" s="4"/>
      <c r="MY304" s="4"/>
      <c r="MZ304" s="4"/>
      <c r="NA304" s="4"/>
      <c r="NB304" s="4"/>
      <c r="NC304" s="4"/>
      <c r="ND304" s="4"/>
      <c r="NE304" s="4"/>
      <c r="NF304" s="4"/>
      <c r="NG304" s="4"/>
      <c r="NH304" s="4"/>
      <c r="NI304" s="4"/>
      <c r="NJ304" s="4"/>
      <c r="NK304" s="4"/>
      <c r="NL304" s="4"/>
      <c r="NM304" s="4"/>
      <c r="NN304" s="4"/>
      <c r="NO304" s="4"/>
      <c r="NP304" s="4"/>
      <c r="NQ304" s="4"/>
      <c r="NR304" s="4"/>
      <c r="NS304" s="4"/>
      <c r="NT304" s="4"/>
      <c r="NU304" s="4"/>
      <c r="NV304" s="4"/>
      <c r="NW304" s="4"/>
      <c r="NX304" s="4"/>
      <c r="NY304" s="4"/>
      <c r="NZ304" s="4"/>
      <c r="OA304" s="4"/>
      <c r="OB304" s="4"/>
      <c r="OC304" s="4"/>
      <c r="OD304" s="4"/>
      <c r="OE304" s="4"/>
      <c r="OF304" s="4"/>
      <c r="OG304" s="4"/>
      <c r="OH304" s="4"/>
      <c r="OI304" s="4"/>
      <c r="OJ304" s="4"/>
      <c r="OK304" s="4"/>
      <c r="OL304" s="4"/>
      <c r="OM304" s="4"/>
      <c r="ON304" s="4"/>
      <c r="OO304" s="4"/>
      <c r="OP304" s="4"/>
      <c r="OQ304" s="4"/>
      <c r="OR304" s="4"/>
      <c r="OS304" s="4"/>
      <c r="OT304" s="4"/>
      <c r="OU304" s="4"/>
      <c r="OV304" s="4"/>
      <c r="OW304" s="4"/>
      <c r="OX304" s="4"/>
      <c r="OY304" s="4"/>
      <c r="OZ304" s="4"/>
      <c r="PA304" s="4"/>
      <c r="PB304" s="4"/>
      <c r="PC304" s="4"/>
      <c r="PD304" s="4"/>
      <c r="PE304" s="4"/>
      <c r="PF304" s="4"/>
      <c r="PG304" s="4"/>
      <c r="PH304" s="4"/>
      <c r="PI304" s="4"/>
      <c r="PJ304" s="4"/>
      <c r="PK304" s="4"/>
      <c r="PL304" s="4"/>
      <c r="PM304" s="4"/>
      <c r="PN304" s="4"/>
      <c r="PO304" s="4"/>
      <c r="PP304" s="4"/>
      <c r="PQ304" s="4"/>
      <c r="PR304" s="4"/>
      <c r="PS304" s="4"/>
      <c r="PT304" s="4"/>
      <c r="PU304" s="4"/>
      <c r="PV304" s="4"/>
      <c r="PW304" s="4"/>
      <c r="PX304" s="4"/>
      <c r="PY304" s="4"/>
      <c r="PZ304" s="4"/>
      <c r="QA304" s="4"/>
      <c r="QB304" s="4"/>
      <c r="QC304" s="4"/>
      <c r="QD304" s="4"/>
      <c r="QE304" s="4"/>
      <c r="QF304" s="4"/>
      <c r="QG304" s="4"/>
      <c r="QH304" s="4"/>
      <c r="QI304" s="4"/>
      <c r="QJ304" s="4"/>
      <c r="QK304" s="4"/>
      <c r="QL304" s="4"/>
      <c r="QM304" s="4"/>
      <c r="QN304" s="4"/>
      <c r="QO304" s="4"/>
      <c r="QP304" s="4"/>
      <c r="QQ304" s="4"/>
      <c r="QR304" s="4"/>
      <c r="QS304" s="4"/>
      <c r="QT304" s="4"/>
      <c r="QU304" s="4"/>
      <c r="QV304" s="4"/>
      <c r="QW304" s="4"/>
      <c r="QX304" s="4"/>
      <c r="QY304" s="4"/>
      <c r="QZ304" s="4"/>
      <c r="RA304" s="4"/>
      <c r="RB304" s="4"/>
      <c r="RC304" s="4"/>
      <c r="RD304" s="4"/>
      <c r="RE304" s="4"/>
      <c r="RF304" s="4"/>
      <c r="RG304" s="4"/>
      <c r="RH304" s="4"/>
      <c r="RI304" s="4"/>
      <c r="RJ304" s="4"/>
      <c r="RK304" s="4"/>
      <c r="RL304" s="4"/>
      <c r="RM304" s="4"/>
      <c r="RN304" s="4"/>
      <c r="RO304" s="4"/>
      <c r="RP304" s="4"/>
      <c r="RQ304" s="4"/>
      <c r="RR304" s="4"/>
      <c r="RS304" s="4"/>
      <c r="RT304" s="4"/>
      <c r="RU304" s="4"/>
      <c r="RV304" s="4"/>
      <c r="RW304" s="4"/>
      <c r="RX304" s="4"/>
      <c r="RY304" s="4"/>
      <c r="RZ304" s="4"/>
      <c r="SA304" s="4"/>
      <c r="SB304" s="4"/>
      <c r="SC304" s="4"/>
      <c r="SD304" s="4"/>
      <c r="SE304" s="4"/>
      <c r="SF304" s="4"/>
      <c r="SG304" s="4"/>
      <c r="SH304" s="4"/>
      <c r="SI304" s="4"/>
      <c r="SJ304" s="4"/>
      <c r="SK304" s="4"/>
      <c r="SL304" s="4"/>
      <c r="SM304" s="4"/>
      <c r="SN304" s="4"/>
      <c r="SO304" s="4"/>
      <c r="SP304" s="4"/>
      <c r="SQ304" s="4"/>
      <c r="SR304" s="4"/>
      <c r="SS304" s="4"/>
      <c r="ST304" s="4"/>
      <c r="SU304" s="4"/>
      <c r="SV304" s="4"/>
      <c r="SW304" s="4"/>
      <c r="SX304" s="4"/>
      <c r="SY304" s="4"/>
      <c r="SZ304" s="4"/>
      <c r="TA304" s="4"/>
      <c r="TB304" s="4"/>
      <c r="TC304" s="4"/>
      <c r="TD304" s="4"/>
      <c r="TE304" s="4"/>
      <c r="TF304" s="4"/>
      <c r="TG304" s="4"/>
      <c r="TH304" s="4"/>
      <c r="TI304" s="4"/>
      <c r="TJ304" s="4"/>
      <c r="TK304" s="4"/>
      <c r="TL304" s="4"/>
      <c r="TM304" s="4"/>
      <c r="TN304" s="4"/>
      <c r="TO304" s="4"/>
      <c r="TP304" s="4"/>
      <c r="TQ304" s="4"/>
      <c r="TR304" s="4"/>
      <c r="TS304" s="4"/>
      <c r="TT304" s="4"/>
      <c r="TU304" s="4"/>
      <c r="TV304" s="4"/>
      <c r="TW304" s="4"/>
      <c r="TX304" s="4"/>
      <c r="TY304" s="4"/>
      <c r="TZ304" s="4"/>
      <c r="UA304" s="4"/>
      <c r="UB304" s="4"/>
      <c r="UC304" s="4"/>
      <c r="UD304" s="4"/>
      <c r="UE304" s="4"/>
      <c r="UF304" s="4"/>
      <c r="UG304" s="4"/>
      <c r="UH304" s="4"/>
      <c r="UI304" s="4"/>
      <c r="UJ304" s="4"/>
      <c r="UK304" s="4"/>
      <c r="UL304" s="4"/>
      <c r="UM304" s="4"/>
      <c r="UN304" s="4"/>
      <c r="UO304" s="4"/>
      <c r="UP304" s="4"/>
      <c r="UQ304" s="4"/>
      <c r="UR304" s="4"/>
      <c r="US304" s="4"/>
      <c r="UT304" s="4"/>
      <c r="UU304" s="4"/>
      <c r="UV304" s="4"/>
      <c r="UW304" s="4"/>
      <c r="UX304" s="4"/>
      <c r="UY304" s="4"/>
      <c r="UZ304" s="4"/>
      <c r="VA304" s="4"/>
      <c r="VB304" s="4"/>
      <c r="VC304" s="4"/>
      <c r="VD304" s="4"/>
      <c r="VE304" s="4"/>
      <c r="VF304" s="4"/>
      <c r="VG304" s="4"/>
      <c r="VH304" s="4"/>
      <c r="VI304" s="4"/>
      <c r="VJ304" s="4"/>
      <c r="VK304" s="4"/>
      <c r="VL304" s="4"/>
      <c r="VM304" s="4"/>
      <c r="VN304" s="4"/>
      <c r="VO304" s="4"/>
      <c r="VP304" s="4"/>
      <c r="VQ304" s="4"/>
      <c r="VR304" s="4"/>
      <c r="VS304" s="4"/>
      <c r="VT304" s="4"/>
      <c r="VU304" s="4"/>
      <c r="VV304" s="4"/>
      <c r="VW304" s="4"/>
      <c r="VX304" s="4"/>
      <c r="VY304" s="4"/>
      <c r="VZ304" s="4"/>
      <c r="WA304" s="4"/>
      <c r="WB304" s="4"/>
      <c r="WC304" s="4"/>
      <c r="WD304" s="4"/>
      <c r="WE304" s="4"/>
      <c r="WF304" s="4"/>
      <c r="WG304" s="4"/>
      <c r="WH304" s="4"/>
      <c r="WI304" s="4"/>
      <c r="WJ304" s="4"/>
      <c r="WK304" s="4"/>
      <c r="WL304" s="4"/>
      <c r="WM304" s="4"/>
      <c r="WN304" s="4"/>
      <c r="WO304" s="4"/>
      <c r="WP304" s="4"/>
      <c r="WQ304" s="4"/>
      <c r="WR304" s="4"/>
      <c r="WS304" s="4"/>
      <c r="WT304" s="4"/>
      <c r="WU304" s="4"/>
      <c r="WV304" s="4"/>
      <c r="WW304" s="4"/>
      <c r="WX304" s="4"/>
      <c r="WY304" s="4"/>
      <c r="WZ304" s="4"/>
      <c r="XA304" s="4"/>
      <c r="XB304" s="4"/>
      <c r="XC304" s="4"/>
      <c r="XD304" s="4"/>
      <c r="XE304" s="4"/>
      <c r="XF304" s="4"/>
      <c r="XG304" s="4"/>
      <c r="XH304" s="4"/>
      <c r="XI304" s="4"/>
      <c r="XJ304" s="4"/>
      <c r="XK304" s="4"/>
      <c r="XL304" s="4"/>
      <c r="XM304" s="4"/>
      <c r="XN304" s="4"/>
      <c r="XO304" s="4"/>
      <c r="XP304" s="4"/>
      <c r="XQ304" s="4"/>
      <c r="XR304" s="4"/>
      <c r="XS304" s="4"/>
      <c r="XT304" s="4"/>
      <c r="XU304" s="4"/>
      <c r="XV304" s="4"/>
      <c r="XW304" s="4"/>
      <c r="XX304" s="4"/>
      <c r="XY304" s="4"/>
      <c r="XZ304" s="4"/>
      <c r="YA304" s="4"/>
      <c r="YB304" s="4"/>
      <c r="YC304" s="4"/>
      <c r="YD304" s="4"/>
      <c r="YE304" s="4"/>
      <c r="YF304" s="4"/>
      <c r="YG304" s="4"/>
      <c r="YH304" s="4"/>
      <c r="YI304" s="4"/>
      <c r="YJ304" s="4"/>
      <c r="YK304" s="4"/>
      <c r="YL304" s="4"/>
      <c r="YM304" s="4"/>
      <c r="YN304" s="4"/>
      <c r="YO304" s="4"/>
      <c r="YP304" s="4"/>
      <c r="YQ304" s="4"/>
      <c r="YR304" s="4"/>
      <c r="YS304" s="4"/>
      <c r="YT304" s="4"/>
      <c r="YU304" s="4"/>
      <c r="YV304" s="4"/>
      <c r="YW304" s="4"/>
      <c r="YX304" s="4"/>
      <c r="YY304" s="4"/>
      <c r="YZ304" s="4"/>
      <c r="ZA304" s="4"/>
      <c r="ZB304" s="4"/>
      <c r="ZC304" s="4"/>
      <c r="ZD304" s="4"/>
      <c r="ZE304" s="4"/>
      <c r="ZF304" s="4"/>
      <c r="ZG304" s="4"/>
      <c r="ZH304" s="4"/>
      <c r="ZI304" s="4"/>
      <c r="ZJ304" s="4"/>
      <c r="ZK304" s="4"/>
      <c r="ZL304" s="4"/>
      <c r="ZM304" s="4"/>
      <c r="ZN304" s="4"/>
      <c r="ZO304" s="4"/>
      <c r="ZP304" s="4"/>
      <c r="ZQ304" s="4"/>
      <c r="ZR304" s="4"/>
      <c r="ZS304" s="4"/>
      <c r="ZT304" s="4"/>
      <c r="ZU304" s="4"/>
      <c r="ZV304" s="4"/>
      <c r="ZW304" s="4"/>
      <c r="ZX304" s="4"/>
      <c r="ZY304" s="4"/>
      <c r="ZZ304" s="4"/>
      <c r="AAA304" s="4"/>
      <c r="AAB304" s="4"/>
      <c r="AAC304" s="4"/>
      <c r="AAD304" s="4"/>
      <c r="AAE304" s="4"/>
      <c r="AAF304" s="4"/>
      <c r="AAG304" s="4"/>
      <c r="AAH304" s="4"/>
      <c r="AAI304" s="4"/>
      <c r="AAJ304" s="4"/>
      <c r="AAK304" s="4"/>
      <c r="AAL304" s="4"/>
      <c r="AAM304" s="4"/>
      <c r="AAN304" s="4"/>
      <c r="AAO304" s="4"/>
      <c r="AAP304" s="4"/>
      <c r="AAQ304" s="4"/>
      <c r="AAR304" s="4"/>
      <c r="AAS304" s="4"/>
      <c r="AAT304" s="4"/>
      <c r="AAU304" s="4"/>
      <c r="AAV304" s="4"/>
      <c r="AAW304" s="4"/>
      <c r="AAX304" s="4"/>
      <c r="AAY304" s="4"/>
      <c r="AAZ304" s="4"/>
      <c r="ABA304" s="4"/>
      <c r="ABB304" s="4"/>
      <c r="ABC304" s="4"/>
      <c r="ABD304" s="4"/>
      <c r="ABE304" s="4"/>
      <c r="ABF304" s="4"/>
      <c r="ABG304" s="4"/>
      <c r="ABH304" s="4"/>
      <c r="ABI304" s="4"/>
      <c r="ABJ304" s="4"/>
      <c r="ABK304" s="4"/>
      <c r="ABL304" s="4"/>
      <c r="ABM304" s="4"/>
      <c r="ABN304" s="4"/>
      <c r="ABO304" s="4"/>
      <c r="ABP304" s="4"/>
      <c r="ABQ304" s="4"/>
      <c r="ABR304" s="4"/>
      <c r="ABS304" s="4"/>
      <c r="ABT304" s="4"/>
      <c r="ABU304" s="4"/>
      <c r="ABV304" s="4"/>
      <c r="ABW304" s="4"/>
      <c r="ABX304" s="4"/>
      <c r="ABY304" s="4"/>
      <c r="ABZ304" s="4"/>
      <c r="ACA304" s="4"/>
      <c r="ACB304" s="4"/>
      <c r="ACC304" s="4"/>
      <c r="ACD304" s="4"/>
      <c r="ACE304" s="4"/>
      <c r="ACF304" s="4"/>
      <c r="ACG304" s="4"/>
      <c r="ACH304" s="4"/>
      <c r="ACI304" s="4"/>
      <c r="ACJ304" s="4"/>
      <c r="ACK304" s="4"/>
      <c r="ACL304" s="4"/>
      <c r="ACM304" s="4"/>
      <c r="ACN304" s="4"/>
      <c r="ACO304" s="4"/>
      <c r="ACP304" s="4"/>
      <c r="ACQ304" s="4"/>
      <c r="ACR304" s="4"/>
      <c r="ACS304" s="4"/>
      <c r="ACT304" s="4"/>
      <c r="ACU304" s="4"/>
      <c r="ACV304" s="4"/>
      <c r="ACW304" s="4"/>
      <c r="ACX304" s="4"/>
      <c r="ACY304" s="4"/>
      <c r="ACZ304" s="4"/>
      <c r="ADA304" s="4"/>
      <c r="ADB304" s="4"/>
      <c r="ADC304" s="4"/>
      <c r="ADD304" s="4"/>
      <c r="ADE304" s="4"/>
      <c r="ADF304" s="4"/>
      <c r="ADG304" s="4"/>
      <c r="ADH304" s="4"/>
      <c r="ADI304" s="4"/>
      <c r="ADJ304" s="4"/>
      <c r="ADK304" s="4"/>
      <c r="ADL304" s="4"/>
      <c r="ADM304" s="4"/>
      <c r="ADN304" s="4"/>
      <c r="ADO304" s="4"/>
      <c r="ADP304" s="4"/>
      <c r="ADQ304" s="4"/>
      <c r="ADR304" s="4"/>
      <c r="ADS304" s="4"/>
      <c r="ADT304" s="4"/>
      <c r="ADU304" s="4"/>
      <c r="ADV304" s="4"/>
      <c r="ADW304" s="4"/>
      <c r="ADX304" s="4"/>
      <c r="ADY304" s="4"/>
      <c r="ADZ304" s="4"/>
      <c r="AEA304" s="4"/>
      <c r="AEB304" s="4"/>
      <c r="AEC304" s="4"/>
      <c r="AED304" s="4"/>
      <c r="AEE304" s="4"/>
      <c r="AEF304" s="4"/>
      <c r="AEG304" s="4"/>
      <c r="AEH304" s="4"/>
      <c r="AEI304" s="4"/>
      <c r="AEJ304" s="4"/>
      <c r="AEK304" s="4"/>
      <c r="AEL304" s="4"/>
      <c r="AEM304" s="4"/>
      <c r="AEN304" s="4"/>
      <c r="AEO304" s="4"/>
      <c r="AEP304" s="4"/>
      <c r="AEQ304" s="4"/>
      <c r="AER304" s="4"/>
      <c r="AES304" s="4"/>
      <c r="AET304" s="4"/>
      <c r="AEU304" s="4"/>
      <c r="AEV304" s="4"/>
      <c r="AEW304" s="4"/>
      <c r="AEX304" s="4"/>
      <c r="AEY304" s="4"/>
      <c r="AEZ304" s="4"/>
      <c r="AFA304" s="4"/>
      <c r="AFB304" s="4"/>
      <c r="AFC304" s="4"/>
      <c r="AFD304" s="4"/>
      <c r="AFE304" s="4"/>
      <c r="AFF304" s="4"/>
      <c r="AFG304" s="4"/>
      <c r="AFH304" s="4"/>
      <c r="AFI304" s="4"/>
      <c r="AFJ304" s="4"/>
      <c r="AFK304" s="4"/>
      <c r="AFL304" s="4"/>
      <c r="AFM304" s="4"/>
      <c r="AFN304" s="4"/>
      <c r="AFO304" s="4"/>
      <c r="AFP304" s="4"/>
      <c r="AFQ304" s="4"/>
      <c r="AFR304" s="4"/>
      <c r="AFS304" s="4"/>
      <c r="AFT304" s="4"/>
      <c r="AFU304" s="4"/>
      <c r="AFV304" s="4"/>
      <c r="AFW304" s="4"/>
      <c r="AFX304" s="4"/>
      <c r="AFY304" s="4"/>
      <c r="AFZ304" s="4"/>
      <c r="AGA304" s="4"/>
      <c r="AGB304" s="4"/>
      <c r="AGC304" s="4"/>
      <c r="AGD304" s="4"/>
      <c r="AGE304" s="4"/>
      <c r="AGF304" s="4"/>
      <c r="AGG304" s="4"/>
      <c r="AGH304" s="4"/>
      <c r="AGI304" s="4"/>
      <c r="AGJ304" s="4"/>
      <c r="AGK304" s="4"/>
      <c r="AGL304" s="4"/>
      <c r="AGM304" s="4"/>
      <c r="AGN304" s="4"/>
      <c r="AGO304" s="4"/>
      <c r="AGP304" s="4"/>
      <c r="AGQ304" s="4"/>
      <c r="AGR304" s="4"/>
      <c r="AGS304" s="4"/>
      <c r="AGT304" s="4"/>
      <c r="AGU304" s="4"/>
      <c r="AGV304" s="4"/>
      <c r="AGW304" s="4"/>
      <c r="AGX304" s="4"/>
      <c r="AGY304" s="4"/>
      <c r="AGZ304" s="4"/>
      <c r="AHA304" s="4"/>
      <c r="AHB304" s="4"/>
      <c r="AHC304" s="4"/>
      <c r="AHD304" s="4"/>
      <c r="AHE304" s="4"/>
      <c r="AHF304" s="4"/>
      <c r="AHG304" s="4"/>
      <c r="AHH304" s="4"/>
      <c r="AHI304" s="4"/>
      <c r="AHJ304" s="4"/>
      <c r="AHK304" s="4"/>
      <c r="AHL304" s="4"/>
      <c r="AHM304" s="4"/>
      <c r="AHN304" s="4"/>
      <c r="AHO304" s="4"/>
      <c r="AHP304" s="4"/>
      <c r="AHQ304" s="4"/>
      <c r="AHR304" s="4"/>
      <c r="AHS304" s="4"/>
      <c r="AHT304" s="4"/>
      <c r="AHU304" s="4"/>
      <c r="AHV304" s="4"/>
      <c r="AHW304" s="4"/>
      <c r="AHX304" s="4"/>
      <c r="AHY304" s="4"/>
      <c r="AHZ304" s="4"/>
      <c r="AIA304" s="4"/>
      <c r="AIB304" s="4"/>
      <c r="AIC304" s="4"/>
      <c r="AID304" s="4"/>
      <c r="AIE304" s="4"/>
      <c r="AIF304" s="4"/>
      <c r="AIG304" s="4"/>
      <c r="AIH304" s="4"/>
      <c r="AII304" s="4"/>
      <c r="AIJ304" s="4"/>
      <c r="AIK304" s="4"/>
      <c r="AIL304" s="4"/>
      <c r="AIM304" s="4"/>
      <c r="AIN304" s="4"/>
      <c r="AIO304" s="4"/>
      <c r="AIP304" s="4"/>
      <c r="AIQ304" s="4"/>
      <c r="AIR304" s="4"/>
      <c r="AIS304" s="4"/>
      <c r="AIT304" s="4"/>
      <c r="AIU304" s="4"/>
      <c r="AIV304" s="4"/>
      <c r="AIW304" s="4"/>
      <c r="AIX304" s="4"/>
      <c r="AIY304" s="4"/>
      <c r="AIZ304" s="4"/>
      <c r="AJA304" s="4"/>
      <c r="AJB304" s="4"/>
      <c r="AJC304" s="4"/>
      <c r="AJD304" s="4"/>
      <c r="AJE304" s="4"/>
      <c r="AJF304" s="4"/>
      <c r="AJG304" s="4"/>
      <c r="AJH304" s="4"/>
      <c r="AJI304" s="4"/>
      <c r="AJJ304" s="4"/>
      <c r="AJK304" s="4"/>
      <c r="AJL304" s="4"/>
      <c r="AJM304" s="4"/>
      <c r="AJN304" s="4"/>
      <c r="AJO304" s="4"/>
      <c r="AJP304" s="4"/>
      <c r="AJQ304" s="4"/>
      <c r="AJR304" s="4"/>
      <c r="AJS304" s="4"/>
      <c r="AJT304" s="4"/>
      <c r="AJU304" s="4"/>
      <c r="AJV304" s="4"/>
      <c r="AJW304" s="4"/>
      <c r="AJX304" s="4"/>
      <c r="AJY304" s="4"/>
      <c r="AJZ304" s="4"/>
      <c r="AKA304" s="4"/>
      <c r="AKB304" s="4"/>
      <c r="AKC304" s="4"/>
      <c r="AKD304" s="4"/>
      <c r="AKE304" s="4"/>
      <c r="AKF304" s="4"/>
      <c r="AKG304" s="4"/>
      <c r="AKH304" s="4"/>
      <c r="AKI304" s="4"/>
      <c r="AKJ304" s="4"/>
      <c r="AKK304" s="4"/>
      <c r="AKL304" s="4"/>
      <c r="AKM304" s="4"/>
      <c r="AKN304" s="4"/>
      <c r="AKO304" s="4"/>
      <c r="AKP304" s="4"/>
      <c r="AKQ304" s="4"/>
      <c r="AKR304" s="4"/>
      <c r="AKS304" s="4"/>
      <c r="AKT304" s="4"/>
      <c r="AKU304" s="4"/>
      <c r="AKV304" s="4"/>
      <c r="AKW304" s="4"/>
      <c r="AKX304" s="4"/>
      <c r="AKY304" s="4"/>
      <c r="AKZ304" s="4"/>
      <c r="ALA304" s="4"/>
      <c r="ALB304" s="4"/>
      <c r="ALC304" s="4"/>
      <c r="ALD304" s="4"/>
      <c r="ALE304" s="4"/>
      <c r="ALF304" s="4"/>
      <c r="ALG304" s="4"/>
      <c r="ALH304" s="4"/>
      <c r="ALI304" s="4"/>
      <c r="ALJ304" s="4"/>
      <c r="ALK304" s="4"/>
      <c r="ALL304" s="4"/>
      <c r="ALM304" s="4"/>
      <c r="ALN304" s="4"/>
      <c r="ALO304" s="4"/>
      <c r="ALP304" s="4"/>
      <c r="ALQ304" s="4"/>
      <c r="ALR304" s="4"/>
      <c r="ALS304" s="4"/>
      <c r="ALT304" s="4"/>
      <c r="ALU304" s="4"/>
      <c r="ALV304" s="4"/>
      <c r="ALW304" s="4"/>
      <c r="ALX304" s="4"/>
      <c r="ALY304" s="4"/>
      <c r="ALZ304" s="4"/>
      <c r="AMA304" s="4"/>
      <c r="AMB304" s="4"/>
      <c r="AMC304" s="4"/>
      <c r="AMD304" s="4"/>
      <c r="AME304" s="4"/>
      <c r="AMF304" s="4"/>
      <c r="AMG304" s="4"/>
      <c r="AMH304" s="4"/>
      <c r="AMI304" s="4"/>
      <c r="AMJ304" s="4"/>
    </row>
    <row r="305" spans="1:1024" ht="17" customHeight="1">
      <c r="A305" s="19" t="s">
        <v>1242</v>
      </c>
      <c r="B305" s="3">
        <f t="shared" si="9"/>
        <v>34</v>
      </c>
      <c r="C305" s="3">
        <f t="shared" si="11"/>
        <v>0</v>
      </c>
      <c r="D305" s="3">
        <v>0</v>
      </c>
      <c r="E305" s="3">
        <v>0</v>
      </c>
      <c r="G305" s="4"/>
      <c r="K305" s="4">
        <v>34</v>
      </c>
      <c r="IZ305" s="4"/>
      <c r="JA305" s="4"/>
      <c r="JB305" s="4"/>
      <c r="JC305" s="4"/>
      <c r="JD305" s="4"/>
      <c r="JE305" s="4"/>
      <c r="JF305" s="4"/>
      <c r="JG305" s="4"/>
      <c r="JH305" s="4"/>
      <c r="JI305" s="4"/>
      <c r="JJ305" s="4"/>
      <c r="JK305" s="4"/>
      <c r="JL305" s="4"/>
      <c r="JM305" s="4"/>
      <c r="JN305" s="4"/>
      <c r="JO305" s="4"/>
      <c r="JP305" s="4"/>
      <c r="JQ305" s="4"/>
      <c r="JR305" s="4"/>
      <c r="JS305" s="4"/>
      <c r="JT305" s="4"/>
      <c r="JU305" s="4"/>
      <c r="JV305" s="4"/>
      <c r="JW305" s="4"/>
      <c r="JX305" s="4"/>
      <c r="JY305" s="4"/>
      <c r="JZ305" s="4"/>
      <c r="KA305" s="4"/>
      <c r="KB305" s="4"/>
      <c r="KC305" s="4"/>
      <c r="KD305" s="4"/>
      <c r="KE305" s="4"/>
      <c r="KF305" s="4"/>
      <c r="KG305" s="4"/>
      <c r="KH305" s="4"/>
      <c r="KI305" s="4"/>
      <c r="KJ305" s="4"/>
      <c r="KK305" s="4"/>
      <c r="KL305" s="4"/>
      <c r="KM305" s="4"/>
      <c r="KN305" s="4"/>
      <c r="KO305" s="4"/>
      <c r="KP305" s="4"/>
      <c r="KQ305" s="4"/>
      <c r="KR305" s="4"/>
      <c r="KS305" s="4"/>
      <c r="KT305" s="4"/>
      <c r="KU305" s="4"/>
      <c r="KV305" s="4"/>
      <c r="KW305" s="4"/>
      <c r="KX305" s="4"/>
      <c r="KY305" s="4"/>
      <c r="KZ305" s="4"/>
      <c r="LA305" s="4"/>
      <c r="LB305" s="4"/>
      <c r="LC305" s="4"/>
      <c r="LD305" s="4"/>
      <c r="LE305" s="4"/>
      <c r="LF305" s="4"/>
      <c r="LG305" s="4"/>
      <c r="LH305" s="4"/>
      <c r="LI305" s="4"/>
      <c r="LJ305" s="4"/>
      <c r="LK305" s="4"/>
      <c r="LL305" s="4"/>
      <c r="LM305" s="4"/>
      <c r="LN305" s="4"/>
      <c r="LO305" s="4"/>
      <c r="LP305" s="4"/>
      <c r="LQ305" s="4"/>
      <c r="LR305" s="4"/>
      <c r="LS305" s="4"/>
      <c r="LT305" s="4"/>
      <c r="LU305" s="4"/>
      <c r="LV305" s="4"/>
      <c r="LW305" s="4"/>
      <c r="LX305" s="4"/>
      <c r="LY305" s="4"/>
      <c r="LZ305" s="4"/>
      <c r="MA305" s="4"/>
      <c r="MB305" s="4"/>
      <c r="MC305" s="4"/>
      <c r="MD305" s="4"/>
      <c r="ME305" s="4"/>
      <c r="MF305" s="4"/>
      <c r="MG305" s="4"/>
      <c r="MH305" s="4"/>
      <c r="MI305" s="4"/>
      <c r="MJ305" s="4"/>
      <c r="MK305" s="4"/>
      <c r="ML305" s="4"/>
      <c r="MM305" s="4"/>
      <c r="MN305" s="4"/>
      <c r="MO305" s="4"/>
      <c r="MP305" s="4"/>
      <c r="MQ305" s="4"/>
      <c r="MR305" s="4"/>
      <c r="MS305" s="4"/>
      <c r="MT305" s="4"/>
      <c r="MU305" s="4"/>
      <c r="MV305" s="4"/>
      <c r="MW305" s="4"/>
      <c r="MX305" s="4"/>
      <c r="MY305" s="4"/>
      <c r="MZ305" s="4"/>
      <c r="NA305" s="4"/>
      <c r="NB305" s="4"/>
      <c r="NC305" s="4"/>
      <c r="ND305" s="4"/>
      <c r="NE305" s="4"/>
      <c r="NF305" s="4"/>
      <c r="NG305" s="4"/>
      <c r="NH305" s="4"/>
      <c r="NI305" s="4"/>
      <c r="NJ305" s="4"/>
      <c r="NK305" s="4"/>
      <c r="NL305" s="4"/>
      <c r="NM305" s="4"/>
      <c r="NN305" s="4"/>
      <c r="NO305" s="4"/>
      <c r="NP305" s="4"/>
      <c r="NQ305" s="4"/>
      <c r="NR305" s="4"/>
      <c r="NS305" s="4"/>
      <c r="NT305" s="4"/>
      <c r="NU305" s="4"/>
      <c r="NV305" s="4"/>
      <c r="NW305" s="4"/>
      <c r="NX305" s="4"/>
      <c r="NY305" s="4"/>
      <c r="NZ305" s="4"/>
      <c r="OA305" s="4"/>
      <c r="OB305" s="4"/>
      <c r="OC305" s="4"/>
      <c r="OD305" s="4"/>
      <c r="OE305" s="4"/>
      <c r="OF305" s="4"/>
      <c r="OG305" s="4"/>
      <c r="OH305" s="4"/>
      <c r="OI305" s="4"/>
      <c r="OJ305" s="4"/>
      <c r="OK305" s="4"/>
      <c r="OL305" s="4"/>
      <c r="OM305" s="4"/>
      <c r="ON305" s="4"/>
      <c r="OO305" s="4"/>
      <c r="OP305" s="4"/>
      <c r="OQ305" s="4"/>
      <c r="OR305" s="4"/>
      <c r="OS305" s="4"/>
      <c r="OT305" s="4"/>
      <c r="OU305" s="4"/>
      <c r="OV305" s="4"/>
      <c r="OW305" s="4"/>
      <c r="OX305" s="4"/>
      <c r="OY305" s="4"/>
      <c r="OZ305" s="4"/>
      <c r="PA305" s="4"/>
      <c r="PB305" s="4"/>
      <c r="PC305" s="4"/>
      <c r="PD305" s="4"/>
      <c r="PE305" s="4"/>
      <c r="PF305" s="4"/>
      <c r="PG305" s="4"/>
      <c r="PH305" s="4"/>
      <c r="PI305" s="4"/>
      <c r="PJ305" s="4"/>
      <c r="PK305" s="4"/>
      <c r="PL305" s="4"/>
      <c r="PM305" s="4"/>
      <c r="PN305" s="4"/>
      <c r="PO305" s="4"/>
      <c r="PP305" s="4"/>
      <c r="PQ305" s="4"/>
      <c r="PR305" s="4"/>
      <c r="PS305" s="4"/>
      <c r="PT305" s="4"/>
      <c r="PU305" s="4"/>
      <c r="PV305" s="4"/>
      <c r="PW305" s="4"/>
      <c r="PX305" s="4"/>
      <c r="PY305" s="4"/>
      <c r="PZ305" s="4"/>
      <c r="QA305" s="4"/>
      <c r="QB305" s="4"/>
      <c r="QC305" s="4"/>
      <c r="QD305" s="4"/>
      <c r="QE305" s="4"/>
      <c r="QF305" s="4"/>
      <c r="QG305" s="4"/>
      <c r="QH305" s="4"/>
      <c r="QI305" s="4"/>
      <c r="QJ305" s="4"/>
      <c r="QK305" s="4"/>
      <c r="QL305" s="4"/>
      <c r="QM305" s="4"/>
      <c r="QN305" s="4"/>
      <c r="QO305" s="4"/>
      <c r="QP305" s="4"/>
      <c r="QQ305" s="4"/>
      <c r="QR305" s="4"/>
      <c r="QS305" s="4"/>
      <c r="QT305" s="4"/>
      <c r="QU305" s="4"/>
      <c r="QV305" s="4"/>
      <c r="QW305" s="4"/>
      <c r="QX305" s="4"/>
      <c r="QY305" s="4"/>
      <c r="QZ305" s="4"/>
      <c r="RA305" s="4"/>
      <c r="RB305" s="4"/>
      <c r="RC305" s="4"/>
      <c r="RD305" s="4"/>
      <c r="RE305" s="4"/>
      <c r="RF305" s="4"/>
      <c r="RG305" s="4"/>
      <c r="RH305" s="4"/>
      <c r="RI305" s="4"/>
      <c r="RJ305" s="4"/>
      <c r="RK305" s="4"/>
      <c r="RL305" s="4"/>
      <c r="RM305" s="4"/>
      <c r="RN305" s="4"/>
      <c r="RO305" s="4"/>
      <c r="RP305" s="4"/>
      <c r="RQ305" s="4"/>
      <c r="RR305" s="4"/>
      <c r="RS305" s="4"/>
      <c r="RT305" s="4"/>
      <c r="RU305" s="4"/>
      <c r="RV305" s="4"/>
      <c r="RW305" s="4"/>
      <c r="RX305" s="4"/>
      <c r="RY305" s="4"/>
      <c r="RZ305" s="4"/>
      <c r="SA305" s="4"/>
      <c r="SB305" s="4"/>
      <c r="SC305" s="4"/>
      <c r="SD305" s="4"/>
      <c r="SE305" s="4"/>
      <c r="SF305" s="4"/>
      <c r="SG305" s="4"/>
      <c r="SH305" s="4"/>
      <c r="SI305" s="4"/>
      <c r="SJ305" s="4"/>
      <c r="SK305" s="4"/>
      <c r="SL305" s="4"/>
      <c r="SM305" s="4"/>
      <c r="SN305" s="4"/>
      <c r="SO305" s="4"/>
      <c r="SP305" s="4"/>
      <c r="SQ305" s="4"/>
      <c r="SR305" s="4"/>
      <c r="SS305" s="4"/>
      <c r="ST305" s="4"/>
      <c r="SU305" s="4"/>
      <c r="SV305" s="4"/>
      <c r="SW305" s="4"/>
      <c r="SX305" s="4"/>
      <c r="SY305" s="4"/>
      <c r="SZ305" s="4"/>
      <c r="TA305" s="4"/>
      <c r="TB305" s="4"/>
      <c r="TC305" s="4"/>
      <c r="TD305" s="4"/>
      <c r="TE305" s="4"/>
      <c r="TF305" s="4"/>
      <c r="TG305" s="4"/>
      <c r="TH305" s="4"/>
      <c r="TI305" s="4"/>
      <c r="TJ305" s="4"/>
      <c r="TK305" s="4"/>
      <c r="TL305" s="4"/>
      <c r="TM305" s="4"/>
      <c r="TN305" s="4"/>
      <c r="TO305" s="4"/>
      <c r="TP305" s="4"/>
      <c r="TQ305" s="4"/>
      <c r="TR305" s="4"/>
      <c r="TS305" s="4"/>
      <c r="TT305" s="4"/>
      <c r="TU305" s="4"/>
      <c r="TV305" s="4"/>
      <c r="TW305" s="4"/>
      <c r="TX305" s="4"/>
      <c r="TY305" s="4"/>
      <c r="TZ305" s="4"/>
      <c r="UA305" s="4"/>
      <c r="UB305" s="4"/>
      <c r="UC305" s="4"/>
      <c r="UD305" s="4"/>
      <c r="UE305" s="4"/>
      <c r="UF305" s="4"/>
      <c r="UG305" s="4"/>
      <c r="UH305" s="4"/>
      <c r="UI305" s="4"/>
      <c r="UJ305" s="4"/>
      <c r="UK305" s="4"/>
      <c r="UL305" s="4"/>
      <c r="UM305" s="4"/>
      <c r="UN305" s="4"/>
      <c r="UO305" s="4"/>
      <c r="UP305" s="4"/>
      <c r="UQ305" s="4"/>
      <c r="UR305" s="4"/>
      <c r="US305" s="4"/>
      <c r="UT305" s="4"/>
      <c r="UU305" s="4"/>
      <c r="UV305" s="4"/>
      <c r="UW305" s="4"/>
      <c r="UX305" s="4"/>
      <c r="UY305" s="4"/>
      <c r="UZ305" s="4"/>
      <c r="VA305" s="4"/>
      <c r="VB305" s="4"/>
      <c r="VC305" s="4"/>
      <c r="VD305" s="4"/>
      <c r="VE305" s="4"/>
      <c r="VF305" s="4"/>
      <c r="VG305" s="4"/>
      <c r="VH305" s="4"/>
      <c r="VI305" s="4"/>
      <c r="VJ305" s="4"/>
      <c r="VK305" s="4"/>
      <c r="VL305" s="4"/>
      <c r="VM305" s="4"/>
      <c r="VN305" s="4"/>
      <c r="VO305" s="4"/>
      <c r="VP305" s="4"/>
      <c r="VQ305" s="4"/>
      <c r="VR305" s="4"/>
      <c r="VS305" s="4"/>
      <c r="VT305" s="4"/>
      <c r="VU305" s="4"/>
      <c r="VV305" s="4"/>
      <c r="VW305" s="4"/>
      <c r="VX305" s="4"/>
      <c r="VY305" s="4"/>
      <c r="VZ305" s="4"/>
      <c r="WA305" s="4"/>
      <c r="WB305" s="4"/>
      <c r="WC305" s="4"/>
      <c r="WD305" s="4"/>
      <c r="WE305" s="4"/>
      <c r="WF305" s="4"/>
      <c r="WG305" s="4"/>
      <c r="WH305" s="4"/>
      <c r="WI305" s="4"/>
      <c r="WJ305" s="4"/>
      <c r="WK305" s="4"/>
      <c r="WL305" s="4"/>
      <c r="WM305" s="4"/>
      <c r="WN305" s="4"/>
      <c r="WO305" s="4"/>
      <c r="WP305" s="4"/>
      <c r="WQ305" s="4"/>
      <c r="WR305" s="4"/>
      <c r="WS305" s="4"/>
      <c r="WT305" s="4"/>
      <c r="WU305" s="4"/>
      <c r="WV305" s="4"/>
      <c r="WW305" s="4"/>
      <c r="WX305" s="4"/>
      <c r="WY305" s="4"/>
      <c r="WZ305" s="4"/>
      <c r="XA305" s="4"/>
      <c r="XB305" s="4"/>
      <c r="XC305" s="4"/>
      <c r="XD305" s="4"/>
      <c r="XE305" s="4"/>
      <c r="XF305" s="4"/>
      <c r="XG305" s="4"/>
      <c r="XH305" s="4"/>
      <c r="XI305" s="4"/>
      <c r="XJ305" s="4"/>
      <c r="XK305" s="4"/>
      <c r="XL305" s="4"/>
      <c r="XM305" s="4"/>
      <c r="XN305" s="4"/>
      <c r="XO305" s="4"/>
      <c r="XP305" s="4"/>
      <c r="XQ305" s="4"/>
      <c r="XR305" s="4"/>
      <c r="XS305" s="4"/>
      <c r="XT305" s="4"/>
      <c r="XU305" s="4"/>
      <c r="XV305" s="4"/>
      <c r="XW305" s="4"/>
      <c r="XX305" s="4"/>
      <c r="XY305" s="4"/>
      <c r="XZ305" s="4"/>
      <c r="YA305" s="4"/>
      <c r="YB305" s="4"/>
      <c r="YC305" s="4"/>
      <c r="YD305" s="4"/>
      <c r="YE305" s="4"/>
      <c r="YF305" s="4"/>
      <c r="YG305" s="4"/>
      <c r="YH305" s="4"/>
      <c r="YI305" s="4"/>
      <c r="YJ305" s="4"/>
      <c r="YK305" s="4"/>
      <c r="YL305" s="4"/>
      <c r="YM305" s="4"/>
      <c r="YN305" s="4"/>
      <c r="YO305" s="4"/>
      <c r="YP305" s="4"/>
      <c r="YQ305" s="4"/>
      <c r="YR305" s="4"/>
      <c r="YS305" s="4"/>
      <c r="YT305" s="4"/>
      <c r="YU305" s="4"/>
      <c r="YV305" s="4"/>
      <c r="YW305" s="4"/>
      <c r="YX305" s="4"/>
      <c r="YY305" s="4"/>
      <c r="YZ305" s="4"/>
      <c r="ZA305" s="4"/>
      <c r="ZB305" s="4"/>
      <c r="ZC305" s="4"/>
      <c r="ZD305" s="4"/>
      <c r="ZE305" s="4"/>
      <c r="ZF305" s="4"/>
      <c r="ZG305" s="4"/>
      <c r="ZH305" s="4"/>
      <c r="ZI305" s="4"/>
      <c r="ZJ305" s="4"/>
      <c r="ZK305" s="4"/>
      <c r="ZL305" s="4"/>
      <c r="ZM305" s="4"/>
      <c r="ZN305" s="4"/>
      <c r="ZO305" s="4"/>
      <c r="ZP305" s="4"/>
      <c r="ZQ305" s="4"/>
      <c r="ZR305" s="4"/>
      <c r="ZS305" s="4"/>
      <c r="ZT305" s="4"/>
      <c r="ZU305" s="4"/>
      <c r="ZV305" s="4"/>
      <c r="ZW305" s="4"/>
      <c r="ZX305" s="4"/>
      <c r="ZY305" s="4"/>
      <c r="ZZ305" s="4"/>
      <c r="AAA305" s="4"/>
      <c r="AAB305" s="4"/>
      <c r="AAC305" s="4"/>
      <c r="AAD305" s="4"/>
      <c r="AAE305" s="4"/>
      <c r="AAF305" s="4"/>
      <c r="AAG305" s="4"/>
      <c r="AAH305" s="4"/>
      <c r="AAI305" s="4"/>
      <c r="AAJ305" s="4"/>
      <c r="AAK305" s="4"/>
      <c r="AAL305" s="4"/>
      <c r="AAM305" s="4"/>
      <c r="AAN305" s="4"/>
      <c r="AAO305" s="4"/>
      <c r="AAP305" s="4"/>
      <c r="AAQ305" s="4"/>
      <c r="AAR305" s="4"/>
      <c r="AAS305" s="4"/>
      <c r="AAT305" s="4"/>
      <c r="AAU305" s="4"/>
      <c r="AAV305" s="4"/>
      <c r="AAW305" s="4"/>
      <c r="AAX305" s="4"/>
      <c r="AAY305" s="4"/>
      <c r="AAZ305" s="4"/>
      <c r="ABA305" s="4"/>
      <c r="ABB305" s="4"/>
      <c r="ABC305" s="4"/>
      <c r="ABD305" s="4"/>
      <c r="ABE305" s="4"/>
      <c r="ABF305" s="4"/>
      <c r="ABG305" s="4"/>
      <c r="ABH305" s="4"/>
      <c r="ABI305" s="4"/>
      <c r="ABJ305" s="4"/>
      <c r="ABK305" s="4"/>
      <c r="ABL305" s="4"/>
      <c r="ABM305" s="4"/>
      <c r="ABN305" s="4"/>
      <c r="ABO305" s="4"/>
      <c r="ABP305" s="4"/>
      <c r="ABQ305" s="4"/>
      <c r="ABR305" s="4"/>
      <c r="ABS305" s="4"/>
      <c r="ABT305" s="4"/>
      <c r="ABU305" s="4"/>
      <c r="ABV305" s="4"/>
      <c r="ABW305" s="4"/>
      <c r="ABX305" s="4"/>
      <c r="ABY305" s="4"/>
      <c r="ABZ305" s="4"/>
      <c r="ACA305" s="4"/>
      <c r="ACB305" s="4"/>
      <c r="ACC305" s="4"/>
      <c r="ACD305" s="4"/>
      <c r="ACE305" s="4"/>
      <c r="ACF305" s="4"/>
      <c r="ACG305" s="4"/>
      <c r="ACH305" s="4"/>
      <c r="ACI305" s="4"/>
      <c r="ACJ305" s="4"/>
      <c r="ACK305" s="4"/>
      <c r="ACL305" s="4"/>
      <c r="ACM305" s="4"/>
      <c r="ACN305" s="4"/>
      <c r="ACO305" s="4"/>
      <c r="ACP305" s="4"/>
      <c r="ACQ305" s="4"/>
      <c r="ACR305" s="4"/>
      <c r="ACS305" s="4"/>
      <c r="ACT305" s="4"/>
      <c r="ACU305" s="4"/>
      <c r="ACV305" s="4"/>
      <c r="ACW305" s="4"/>
      <c r="ACX305" s="4"/>
      <c r="ACY305" s="4"/>
      <c r="ACZ305" s="4"/>
      <c r="ADA305" s="4"/>
      <c r="ADB305" s="4"/>
      <c r="ADC305" s="4"/>
      <c r="ADD305" s="4"/>
      <c r="ADE305" s="4"/>
      <c r="ADF305" s="4"/>
      <c r="ADG305" s="4"/>
      <c r="ADH305" s="4"/>
      <c r="ADI305" s="4"/>
      <c r="ADJ305" s="4"/>
      <c r="ADK305" s="4"/>
      <c r="ADL305" s="4"/>
      <c r="ADM305" s="4"/>
      <c r="ADN305" s="4"/>
      <c r="ADO305" s="4"/>
      <c r="ADP305" s="4"/>
      <c r="ADQ305" s="4"/>
      <c r="ADR305" s="4"/>
      <c r="ADS305" s="4"/>
      <c r="ADT305" s="4"/>
      <c r="ADU305" s="4"/>
      <c r="ADV305" s="4"/>
      <c r="ADW305" s="4"/>
      <c r="ADX305" s="4"/>
      <c r="ADY305" s="4"/>
      <c r="ADZ305" s="4"/>
      <c r="AEA305" s="4"/>
      <c r="AEB305" s="4"/>
      <c r="AEC305" s="4"/>
      <c r="AED305" s="4"/>
      <c r="AEE305" s="4"/>
      <c r="AEF305" s="4"/>
      <c r="AEG305" s="4"/>
      <c r="AEH305" s="4"/>
      <c r="AEI305" s="4"/>
      <c r="AEJ305" s="4"/>
      <c r="AEK305" s="4"/>
      <c r="AEL305" s="4"/>
      <c r="AEM305" s="4"/>
      <c r="AEN305" s="4"/>
      <c r="AEO305" s="4"/>
      <c r="AEP305" s="4"/>
      <c r="AEQ305" s="4"/>
      <c r="AER305" s="4"/>
      <c r="AES305" s="4"/>
      <c r="AET305" s="4"/>
      <c r="AEU305" s="4"/>
      <c r="AEV305" s="4"/>
      <c r="AEW305" s="4"/>
      <c r="AEX305" s="4"/>
      <c r="AEY305" s="4"/>
      <c r="AEZ305" s="4"/>
      <c r="AFA305" s="4"/>
      <c r="AFB305" s="4"/>
      <c r="AFC305" s="4"/>
      <c r="AFD305" s="4"/>
      <c r="AFE305" s="4"/>
      <c r="AFF305" s="4"/>
      <c r="AFG305" s="4"/>
      <c r="AFH305" s="4"/>
      <c r="AFI305" s="4"/>
      <c r="AFJ305" s="4"/>
      <c r="AFK305" s="4"/>
      <c r="AFL305" s="4"/>
      <c r="AFM305" s="4"/>
      <c r="AFN305" s="4"/>
      <c r="AFO305" s="4"/>
      <c r="AFP305" s="4"/>
      <c r="AFQ305" s="4"/>
      <c r="AFR305" s="4"/>
      <c r="AFS305" s="4"/>
      <c r="AFT305" s="4"/>
      <c r="AFU305" s="4"/>
      <c r="AFV305" s="4"/>
      <c r="AFW305" s="4"/>
      <c r="AFX305" s="4"/>
      <c r="AFY305" s="4"/>
      <c r="AFZ305" s="4"/>
      <c r="AGA305" s="4"/>
      <c r="AGB305" s="4"/>
      <c r="AGC305" s="4"/>
      <c r="AGD305" s="4"/>
      <c r="AGE305" s="4"/>
      <c r="AGF305" s="4"/>
      <c r="AGG305" s="4"/>
      <c r="AGH305" s="4"/>
      <c r="AGI305" s="4"/>
      <c r="AGJ305" s="4"/>
      <c r="AGK305" s="4"/>
      <c r="AGL305" s="4"/>
      <c r="AGM305" s="4"/>
      <c r="AGN305" s="4"/>
      <c r="AGO305" s="4"/>
      <c r="AGP305" s="4"/>
      <c r="AGQ305" s="4"/>
      <c r="AGR305" s="4"/>
      <c r="AGS305" s="4"/>
      <c r="AGT305" s="4"/>
      <c r="AGU305" s="4"/>
      <c r="AGV305" s="4"/>
      <c r="AGW305" s="4"/>
      <c r="AGX305" s="4"/>
      <c r="AGY305" s="4"/>
      <c r="AGZ305" s="4"/>
      <c r="AHA305" s="4"/>
      <c r="AHB305" s="4"/>
      <c r="AHC305" s="4"/>
      <c r="AHD305" s="4"/>
      <c r="AHE305" s="4"/>
      <c r="AHF305" s="4"/>
      <c r="AHG305" s="4"/>
      <c r="AHH305" s="4"/>
      <c r="AHI305" s="4"/>
      <c r="AHJ305" s="4"/>
      <c r="AHK305" s="4"/>
      <c r="AHL305" s="4"/>
      <c r="AHM305" s="4"/>
      <c r="AHN305" s="4"/>
      <c r="AHO305" s="4"/>
      <c r="AHP305" s="4"/>
      <c r="AHQ305" s="4"/>
      <c r="AHR305" s="4"/>
      <c r="AHS305" s="4"/>
      <c r="AHT305" s="4"/>
      <c r="AHU305" s="4"/>
      <c r="AHV305" s="4"/>
      <c r="AHW305" s="4"/>
      <c r="AHX305" s="4"/>
      <c r="AHY305" s="4"/>
      <c r="AHZ305" s="4"/>
      <c r="AIA305" s="4"/>
      <c r="AIB305" s="4"/>
      <c r="AIC305" s="4"/>
      <c r="AID305" s="4"/>
      <c r="AIE305" s="4"/>
      <c r="AIF305" s="4"/>
      <c r="AIG305" s="4"/>
      <c r="AIH305" s="4"/>
      <c r="AII305" s="4"/>
      <c r="AIJ305" s="4"/>
      <c r="AIK305" s="4"/>
      <c r="AIL305" s="4"/>
      <c r="AIM305" s="4"/>
      <c r="AIN305" s="4"/>
      <c r="AIO305" s="4"/>
      <c r="AIP305" s="4"/>
      <c r="AIQ305" s="4"/>
      <c r="AIR305" s="4"/>
      <c r="AIS305" s="4"/>
      <c r="AIT305" s="4"/>
      <c r="AIU305" s="4"/>
      <c r="AIV305" s="4"/>
      <c r="AIW305" s="4"/>
      <c r="AIX305" s="4"/>
      <c r="AIY305" s="4"/>
      <c r="AIZ305" s="4"/>
      <c r="AJA305" s="4"/>
      <c r="AJB305" s="4"/>
      <c r="AJC305" s="4"/>
      <c r="AJD305" s="4"/>
      <c r="AJE305" s="4"/>
      <c r="AJF305" s="4"/>
      <c r="AJG305" s="4"/>
      <c r="AJH305" s="4"/>
      <c r="AJI305" s="4"/>
      <c r="AJJ305" s="4"/>
      <c r="AJK305" s="4"/>
      <c r="AJL305" s="4"/>
      <c r="AJM305" s="4"/>
      <c r="AJN305" s="4"/>
      <c r="AJO305" s="4"/>
      <c r="AJP305" s="4"/>
      <c r="AJQ305" s="4"/>
      <c r="AJR305" s="4"/>
      <c r="AJS305" s="4"/>
      <c r="AJT305" s="4"/>
      <c r="AJU305" s="4"/>
      <c r="AJV305" s="4"/>
      <c r="AJW305" s="4"/>
      <c r="AJX305" s="4"/>
      <c r="AJY305" s="4"/>
      <c r="AJZ305" s="4"/>
      <c r="AKA305" s="4"/>
      <c r="AKB305" s="4"/>
      <c r="AKC305" s="4"/>
      <c r="AKD305" s="4"/>
      <c r="AKE305" s="4"/>
      <c r="AKF305" s="4"/>
      <c r="AKG305" s="4"/>
      <c r="AKH305" s="4"/>
      <c r="AKI305" s="4"/>
      <c r="AKJ305" s="4"/>
      <c r="AKK305" s="4"/>
      <c r="AKL305" s="4"/>
      <c r="AKM305" s="4"/>
      <c r="AKN305" s="4"/>
      <c r="AKO305" s="4"/>
      <c r="AKP305" s="4"/>
      <c r="AKQ305" s="4"/>
      <c r="AKR305" s="4"/>
      <c r="AKS305" s="4"/>
      <c r="AKT305" s="4"/>
      <c r="AKU305" s="4"/>
      <c r="AKV305" s="4"/>
      <c r="AKW305" s="4"/>
      <c r="AKX305" s="4"/>
      <c r="AKY305" s="4"/>
      <c r="AKZ305" s="4"/>
      <c r="ALA305" s="4"/>
      <c r="ALB305" s="4"/>
      <c r="ALC305" s="4"/>
      <c r="ALD305" s="4"/>
      <c r="ALE305" s="4"/>
      <c r="ALF305" s="4"/>
      <c r="ALG305" s="4"/>
      <c r="ALH305" s="4"/>
      <c r="ALI305" s="4"/>
      <c r="ALJ305" s="4"/>
      <c r="ALK305" s="4"/>
      <c r="ALL305" s="4"/>
      <c r="ALM305" s="4"/>
      <c r="ALN305" s="4"/>
      <c r="ALO305" s="4"/>
      <c r="ALP305" s="4"/>
      <c r="ALQ305" s="4"/>
      <c r="ALR305" s="4"/>
      <c r="ALS305" s="4"/>
      <c r="ALT305" s="4"/>
      <c r="ALU305" s="4"/>
      <c r="ALV305" s="4"/>
      <c r="ALW305" s="4"/>
      <c r="ALX305" s="4"/>
      <c r="ALY305" s="4"/>
      <c r="ALZ305" s="4"/>
      <c r="AMA305" s="4"/>
      <c r="AMB305" s="4"/>
      <c r="AMC305" s="4"/>
      <c r="AMD305" s="4"/>
      <c r="AME305" s="4"/>
      <c r="AMF305" s="4"/>
      <c r="AMG305" s="4"/>
      <c r="AMH305" s="4"/>
      <c r="AMI305" s="4"/>
      <c r="AMJ305" s="4"/>
    </row>
    <row r="306" spans="1:1024" ht="17" customHeight="1">
      <c r="A306" s="19" t="s">
        <v>1243</v>
      </c>
      <c r="B306" s="3">
        <f t="shared" si="9"/>
        <v>34</v>
      </c>
      <c r="C306" s="3">
        <f t="shared" si="11"/>
        <v>0</v>
      </c>
      <c r="D306" s="3">
        <v>0</v>
      </c>
      <c r="E306" s="3">
        <v>0</v>
      </c>
      <c r="G306" s="4"/>
      <c r="N306" s="4">
        <v>34</v>
      </c>
      <c r="IZ306" s="4"/>
      <c r="JA306" s="4"/>
      <c r="JB306" s="4"/>
      <c r="JC306" s="4"/>
      <c r="JD306" s="4"/>
      <c r="JE306" s="4"/>
      <c r="JF306" s="4"/>
      <c r="JG306" s="4"/>
      <c r="JH306" s="4"/>
      <c r="JI306" s="4"/>
      <c r="JJ306" s="4"/>
      <c r="JK306" s="4"/>
      <c r="JL306" s="4"/>
      <c r="JM306" s="4"/>
      <c r="JN306" s="4"/>
      <c r="JO306" s="4"/>
      <c r="JP306" s="4"/>
      <c r="JQ306" s="4"/>
      <c r="JR306" s="4"/>
      <c r="JS306" s="4"/>
      <c r="JT306" s="4"/>
      <c r="JU306" s="4"/>
      <c r="JV306" s="4"/>
      <c r="JW306" s="4"/>
      <c r="JX306" s="4"/>
      <c r="JY306" s="4"/>
      <c r="JZ306" s="4"/>
      <c r="KA306" s="4"/>
      <c r="KB306" s="4"/>
      <c r="KC306" s="4"/>
      <c r="KD306" s="4"/>
      <c r="KE306" s="4"/>
      <c r="KF306" s="4"/>
      <c r="KG306" s="4"/>
      <c r="KH306" s="4"/>
      <c r="KI306" s="4"/>
      <c r="KJ306" s="4"/>
      <c r="KK306" s="4"/>
      <c r="KL306" s="4"/>
      <c r="KM306" s="4"/>
      <c r="KN306" s="4"/>
      <c r="KO306" s="4"/>
      <c r="KP306" s="4"/>
      <c r="KQ306" s="4"/>
      <c r="KR306" s="4"/>
      <c r="KS306" s="4"/>
      <c r="KT306" s="4"/>
      <c r="KU306" s="4"/>
      <c r="KV306" s="4"/>
      <c r="KW306" s="4"/>
      <c r="KX306" s="4"/>
      <c r="KY306" s="4"/>
      <c r="KZ306" s="4"/>
      <c r="LA306" s="4"/>
      <c r="LB306" s="4"/>
      <c r="LC306" s="4"/>
      <c r="LD306" s="4"/>
      <c r="LE306" s="4"/>
      <c r="LF306" s="4"/>
      <c r="LG306" s="4"/>
      <c r="LH306" s="4"/>
      <c r="LI306" s="4"/>
      <c r="LJ306" s="4"/>
      <c r="LK306" s="4"/>
      <c r="LL306" s="4"/>
      <c r="LM306" s="4"/>
      <c r="LN306" s="4"/>
      <c r="LO306" s="4"/>
      <c r="LP306" s="4"/>
      <c r="LQ306" s="4"/>
      <c r="LR306" s="4"/>
      <c r="LS306" s="4"/>
      <c r="LT306" s="4"/>
      <c r="LU306" s="4"/>
      <c r="LV306" s="4"/>
      <c r="LW306" s="4"/>
      <c r="LX306" s="4"/>
      <c r="LY306" s="4"/>
      <c r="LZ306" s="4"/>
      <c r="MA306" s="4"/>
      <c r="MB306" s="4"/>
      <c r="MC306" s="4"/>
      <c r="MD306" s="4"/>
      <c r="ME306" s="4"/>
      <c r="MF306" s="4"/>
      <c r="MG306" s="4"/>
      <c r="MH306" s="4"/>
      <c r="MI306" s="4"/>
      <c r="MJ306" s="4"/>
      <c r="MK306" s="4"/>
      <c r="ML306" s="4"/>
      <c r="MM306" s="4"/>
      <c r="MN306" s="4"/>
      <c r="MO306" s="4"/>
      <c r="MP306" s="4"/>
      <c r="MQ306" s="4"/>
      <c r="MR306" s="4"/>
      <c r="MS306" s="4"/>
      <c r="MT306" s="4"/>
      <c r="MU306" s="4"/>
      <c r="MV306" s="4"/>
      <c r="MW306" s="4"/>
      <c r="MX306" s="4"/>
      <c r="MY306" s="4"/>
      <c r="MZ306" s="4"/>
      <c r="NA306" s="4"/>
      <c r="NB306" s="4"/>
      <c r="NC306" s="4"/>
      <c r="ND306" s="4"/>
      <c r="NE306" s="4"/>
      <c r="NF306" s="4"/>
      <c r="NG306" s="4"/>
      <c r="NH306" s="4"/>
      <c r="NI306" s="4"/>
      <c r="NJ306" s="4"/>
      <c r="NK306" s="4"/>
      <c r="NL306" s="4"/>
      <c r="NM306" s="4"/>
      <c r="NN306" s="4"/>
      <c r="NO306" s="4"/>
      <c r="NP306" s="4"/>
      <c r="NQ306" s="4"/>
      <c r="NR306" s="4"/>
      <c r="NS306" s="4"/>
      <c r="NT306" s="4"/>
      <c r="NU306" s="4"/>
      <c r="NV306" s="4"/>
      <c r="NW306" s="4"/>
      <c r="NX306" s="4"/>
      <c r="NY306" s="4"/>
      <c r="NZ306" s="4"/>
      <c r="OA306" s="4"/>
      <c r="OB306" s="4"/>
      <c r="OC306" s="4"/>
      <c r="OD306" s="4"/>
      <c r="OE306" s="4"/>
      <c r="OF306" s="4"/>
      <c r="OG306" s="4"/>
      <c r="OH306" s="4"/>
      <c r="OI306" s="4"/>
      <c r="OJ306" s="4"/>
      <c r="OK306" s="4"/>
      <c r="OL306" s="4"/>
      <c r="OM306" s="4"/>
      <c r="ON306" s="4"/>
      <c r="OO306" s="4"/>
      <c r="OP306" s="4"/>
      <c r="OQ306" s="4"/>
      <c r="OR306" s="4"/>
      <c r="OS306" s="4"/>
      <c r="OT306" s="4"/>
      <c r="OU306" s="4"/>
      <c r="OV306" s="4"/>
      <c r="OW306" s="4"/>
      <c r="OX306" s="4"/>
      <c r="OY306" s="4"/>
      <c r="OZ306" s="4"/>
      <c r="PA306" s="4"/>
      <c r="PB306" s="4"/>
      <c r="PC306" s="4"/>
      <c r="PD306" s="4"/>
      <c r="PE306" s="4"/>
      <c r="PF306" s="4"/>
      <c r="PG306" s="4"/>
      <c r="PH306" s="4"/>
      <c r="PI306" s="4"/>
      <c r="PJ306" s="4"/>
      <c r="PK306" s="4"/>
      <c r="PL306" s="4"/>
      <c r="PM306" s="4"/>
      <c r="PN306" s="4"/>
      <c r="PO306" s="4"/>
      <c r="PP306" s="4"/>
      <c r="PQ306" s="4"/>
      <c r="PR306" s="4"/>
      <c r="PS306" s="4"/>
      <c r="PT306" s="4"/>
      <c r="PU306" s="4"/>
      <c r="PV306" s="4"/>
      <c r="PW306" s="4"/>
      <c r="PX306" s="4"/>
      <c r="PY306" s="4"/>
      <c r="PZ306" s="4"/>
      <c r="QA306" s="4"/>
      <c r="QB306" s="4"/>
      <c r="QC306" s="4"/>
      <c r="QD306" s="4"/>
      <c r="QE306" s="4"/>
      <c r="QF306" s="4"/>
      <c r="QG306" s="4"/>
      <c r="QH306" s="4"/>
      <c r="QI306" s="4"/>
      <c r="QJ306" s="4"/>
      <c r="QK306" s="4"/>
      <c r="QL306" s="4"/>
      <c r="QM306" s="4"/>
      <c r="QN306" s="4"/>
      <c r="QO306" s="4"/>
      <c r="QP306" s="4"/>
      <c r="QQ306" s="4"/>
      <c r="QR306" s="4"/>
      <c r="QS306" s="4"/>
      <c r="QT306" s="4"/>
      <c r="QU306" s="4"/>
      <c r="QV306" s="4"/>
      <c r="QW306" s="4"/>
      <c r="QX306" s="4"/>
      <c r="QY306" s="4"/>
      <c r="QZ306" s="4"/>
      <c r="RA306" s="4"/>
      <c r="RB306" s="4"/>
      <c r="RC306" s="4"/>
      <c r="RD306" s="4"/>
      <c r="RE306" s="4"/>
      <c r="RF306" s="4"/>
      <c r="RG306" s="4"/>
      <c r="RH306" s="4"/>
      <c r="RI306" s="4"/>
      <c r="RJ306" s="4"/>
      <c r="RK306" s="4"/>
      <c r="RL306" s="4"/>
      <c r="RM306" s="4"/>
      <c r="RN306" s="4"/>
      <c r="RO306" s="4"/>
      <c r="RP306" s="4"/>
      <c r="RQ306" s="4"/>
      <c r="RR306" s="4"/>
      <c r="RS306" s="4"/>
      <c r="RT306" s="4"/>
      <c r="RU306" s="4"/>
      <c r="RV306" s="4"/>
      <c r="RW306" s="4"/>
      <c r="RX306" s="4"/>
      <c r="RY306" s="4"/>
      <c r="RZ306" s="4"/>
      <c r="SA306" s="4"/>
      <c r="SB306" s="4"/>
      <c r="SC306" s="4"/>
      <c r="SD306" s="4"/>
      <c r="SE306" s="4"/>
      <c r="SF306" s="4"/>
      <c r="SG306" s="4"/>
      <c r="SH306" s="4"/>
      <c r="SI306" s="4"/>
      <c r="SJ306" s="4"/>
      <c r="SK306" s="4"/>
      <c r="SL306" s="4"/>
      <c r="SM306" s="4"/>
      <c r="SN306" s="4"/>
      <c r="SO306" s="4"/>
      <c r="SP306" s="4"/>
      <c r="SQ306" s="4"/>
      <c r="SR306" s="4"/>
      <c r="SS306" s="4"/>
      <c r="ST306" s="4"/>
      <c r="SU306" s="4"/>
      <c r="SV306" s="4"/>
      <c r="SW306" s="4"/>
      <c r="SX306" s="4"/>
      <c r="SY306" s="4"/>
      <c r="SZ306" s="4"/>
      <c r="TA306" s="4"/>
      <c r="TB306" s="4"/>
      <c r="TC306" s="4"/>
      <c r="TD306" s="4"/>
      <c r="TE306" s="4"/>
      <c r="TF306" s="4"/>
      <c r="TG306" s="4"/>
      <c r="TH306" s="4"/>
      <c r="TI306" s="4"/>
      <c r="TJ306" s="4"/>
      <c r="TK306" s="4"/>
      <c r="TL306" s="4"/>
      <c r="TM306" s="4"/>
      <c r="TN306" s="4"/>
      <c r="TO306" s="4"/>
      <c r="TP306" s="4"/>
      <c r="TQ306" s="4"/>
      <c r="TR306" s="4"/>
      <c r="TS306" s="4"/>
      <c r="TT306" s="4"/>
      <c r="TU306" s="4"/>
      <c r="TV306" s="4"/>
      <c r="TW306" s="4"/>
      <c r="TX306" s="4"/>
      <c r="TY306" s="4"/>
      <c r="TZ306" s="4"/>
      <c r="UA306" s="4"/>
      <c r="UB306" s="4"/>
      <c r="UC306" s="4"/>
      <c r="UD306" s="4"/>
      <c r="UE306" s="4"/>
      <c r="UF306" s="4"/>
      <c r="UG306" s="4"/>
      <c r="UH306" s="4"/>
      <c r="UI306" s="4"/>
      <c r="UJ306" s="4"/>
      <c r="UK306" s="4"/>
      <c r="UL306" s="4"/>
      <c r="UM306" s="4"/>
      <c r="UN306" s="4"/>
      <c r="UO306" s="4"/>
      <c r="UP306" s="4"/>
      <c r="UQ306" s="4"/>
      <c r="UR306" s="4"/>
      <c r="US306" s="4"/>
      <c r="UT306" s="4"/>
      <c r="UU306" s="4"/>
      <c r="UV306" s="4"/>
      <c r="UW306" s="4"/>
      <c r="UX306" s="4"/>
      <c r="UY306" s="4"/>
      <c r="UZ306" s="4"/>
      <c r="VA306" s="4"/>
      <c r="VB306" s="4"/>
      <c r="VC306" s="4"/>
      <c r="VD306" s="4"/>
      <c r="VE306" s="4"/>
      <c r="VF306" s="4"/>
      <c r="VG306" s="4"/>
      <c r="VH306" s="4"/>
      <c r="VI306" s="4"/>
      <c r="VJ306" s="4"/>
      <c r="VK306" s="4"/>
      <c r="VL306" s="4"/>
      <c r="VM306" s="4"/>
      <c r="VN306" s="4"/>
      <c r="VO306" s="4"/>
      <c r="VP306" s="4"/>
      <c r="VQ306" s="4"/>
      <c r="VR306" s="4"/>
      <c r="VS306" s="4"/>
      <c r="VT306" s="4"/>
      <c r="VU306" s="4"/>
      <c r="VV306" s="4"/>
      <c r="VW306" s="4"/>
      <c r="VX306" s="4"/>
      <c r="VY306" s="4"/>
      <c r="VZ306" s="4"/>
      <c r="WA306" s="4"/>
      <c r="WB306" s="4"/>
      <c r="WC306" s="4"/>
      <c r="WD306" s="4"/>
      <c r="WE306" s="4"/>
      <c r="WF306" s="4"/>
      <c r="WG306" s="4"/>
      <c r="WH306" s="4"/>
      <c r="WI306" s="4"/>
      <c r="WJ306" s="4"/>
      <c r="WK306" s="4"/>
      <c r="WL306" s="4"/>
      <c r="WM306" s="4"/>
      <c r="WN306" s="4"/>
      <c r="WO306" s="4"/>
      <c r="WP306" s="4"/>
      <c r="WQ306" s="4"/>
      <c r="WR306" s="4"/>
      <c r="WS306" s="4"/>
      <c r="WT306" s="4"/>
      <c r="WU306" s="4"/>
      <c r="WV306" s="4"/>
      <c r="WW306" s="4"/>
      <c r="WX306" s="4"/>
      <c r="WY306" s="4"/>
      <c r="WZ306" s="4"/>
      <c r="XA306" s="4"/>
      <c r="XB306" s="4"/>
      <c r="XC306" s="4"/>
      <c r="XD306" s="4"/>
      <c r="XE306" s="4"/>
      <c r="XF306" s="4"/>
      <c r="XG306" s="4"/>
      <c r="XH306" s="4"/>
      <c r="XI306" s="4"/>
      <c r="XJ306" s="4"/>
      <c r="XK306" s="4"/>
      <c r="XL306" s="4"/>
      <c r="XM306" s="4"/>
      <c r="XN306" s="4"/>
      <c r="XO306" s="4"/>
      <c r="XP306" s="4"/>
      <c r="XQ306" s="4"/>
      <c r="XR306" s="4"/>
      <c r="XS306" s="4"/>
      <c r="XT306" s="4"/>
      <c r="XU306" s="4"/>
      <c r="XV306" s="4"/>
      <c r="XW306" s="4"/>
      <c r="XX306" s="4"/>
      <c r="XY306" s="4"/>
      <c r="XZ306" s="4"/>
      <c r="YA306" s="4"/>
      <c r="YB306" s="4"/>
      <c r="YC306" s="4"/>
      <c r="YD306" s="4"/>
      <c r="YE306" s="4"/>
      <c r="YF306" s="4"/>
      <c r="YG306" s="4"/>
      <c r="YH306" s="4"/>
      <c r="YI306" s="4"/>
      <c r="YJ306" s="4"/>
      <c r="YK306" s="4"/>
      <c r="YL306" s="4"/>
      <c r="YM306" s="4"/>
      <c r="YN306" s="4"/>
      <c r="YO306" s="4"/>
      <c r="YP306" s="4"/>
      <c r="YQ306" s="4"/>
      <c r="YR306" s="4"/>
      <c r="YS306" s="4"/>
      <c r="YT306" s="4"/>
      <c r="YU306" s="4"/>
      <c r="YV306" s="4"/>
      <c r="YW306" s="4"/>
      <c r="YX306" s="4"/>
      <c r="YY306" s="4"/>
      <c r="YZ306" s="4"/>
      <c r="ZA306" s="4"/>
      <c r="ZB306" s="4"/>
      <c r="ZC306" s="4"/>
      <c r="ZD306" s="4"/>
      <c r="ZE306" s="4"/>
      <c r="ZF306" s="4"/>
      <c r="ZG306" s="4"/>
      <c r="ZH306" s="4"/>
      <c r="ZI306" s="4"/>
      <c r="ZJ306" s="4"/>
      <c r="ZK306" s="4"/>
      <c r="ZL306" s="4"/>
      <c r="ZM306" s="4"/>
      <c r="ZN306" s="4"/>
      <c r="ZO306" s="4"/>
      <c r="ZP306" s="4"/>
      <c r="ZQ306" s="4"/>
      <c r="ZR306" s="4"/>
      <c r="ZS306" s="4"/>
      <c r="ZT306" s="4"/>
      <c r="ZU306" s="4"/>
      <c r="ZV306" s="4"/>
      <c r="ZW306" s="4"/>
      <c r="ZX306" s="4"/>
      <c r="ZY306" s="4"/>
      <c r="ZZ306" s="4"/>
      <c r="AAA306" s="4"/>
      <c r="AAB306" s="4"/>
      <c r="AAC306" s="4"/>
      <c r="AAD306" s="4"/>
      <c r="AAE306" s="4"/>
      <c r="AAF306" s="4"/>
      <c r="AAG306" s="4"/>
      <c r="AAH306" s="4"/>
      <c r="AAI306" s="4"/>
      <c r="AAJ306" s="4"/>
      <c r="AAK306" s="4"/>
      <c r="AAL306" s="4"/>
      <c r="AAM306" s="4"/>
      <c r="AAN306" s="4"/>
      <c r="AAO306" s="4"/>
      <c r="AAP306" s="4"/>
      <c r="AAQ306" s="4"/>
      <c r="AAR306" s="4"/>
      <c r="AAS306" s="4"/>
      <c r="AAT306" s="4"/>
      <c r="AAU306" s="4"/>
      <c r="AAV306" s="4"/>
      <c r="AAW306" s="4"/>
      <c r="AAX306" s="4"/>
      <c r="AAY306" s="4"/>
      <c r="AAZ306" s="4"/>
      <c r="ABA306" s="4"/>
      <c r="ABB306" s="4"/>
      <c r="ABC306" s="4"/>
      <c r="ABD306" s="4"/>
      <c r="ABE306" s="4"/>
      <c r="ABF306" s="4"/>
      <c r="ABG306" s="4"/>
      <c r="ABH306" s="4"/>
      <c r="ABI306" s="4"/>
      <c r="ABJ306" s="4"/>
      <c r="ABK306" s="4"/>
      <c r="ABL306" s="4"/>
      <c r="ABM306" s="4"/>
      <c r="ABN306" s="4"/>
      <c r="ABO306" s="4"/>
      <c r="ABP306" s="4"/>
      <c r="ABQ306" s="4"/>
      <c r="ABR306" s="4"/>
      <c r="ABS306" s="4"/>
      <c r="ABT306" s="4"/>
      <c r="ABU306" s="4"/>
      <c r="ABV306" s="4"/>
      <c r="ABW306" s="4"/>
      <c r="ABX306" s="4"/>
      <c r="ABY306" s="4"/>
      <c r="ABZ306" s="4"/>
      <c r="ACA306" s="4"/>
      <c r="ACB306" s="4"/>
      <c r="ACC306" s="4"/>
      <c r="ACD306" s="4"/>
      <c r="ACE306" s="4"/>
      <c r="ACF306" s="4"/>
      <c r="ACG306" s="4"/>
      <c r="ACH306" s="4"/>
      <c r="ACI306" s="4"/>
      <c r="ACJ306" s="4"/>
      <c r="ACK306" s="4"/>
      <c r="ACL306" s="4"/>
      <c r="ACM306" s="4"/>
      <c r="ACN306" s="4"/>
      <c r="ACO306" s="4"/>
      <c r="ACP306" s="4"/>
      <c r="ACQ306" s="4"/>
      <c r="ACR306" s="4"/>
      <c r="ACS306" s="4"/>
      <c r="ACT306" s="4"/>
      <c r="ACU306" s="4"/>
      <c r="ACV306" s="4"/>
      <c r="ACW306" s="4"/>
      <c r="ACX306" s="4"/>
      <c r="ACY306" s="4"/>
      <c r="ACZ306" s="4"/>
      <c r="ADA306" s="4"/>
      <c r="ADB306" s="4"/>
      <c r="ADC306" s="4"/>
      <c r="ADD306" s="4"/>
      <c r="ADE306" s="4"/>
      <c r="ADF306" s="4"/>
      <c r="ADG306" s="4"/>
      <c r="ADH306" s="4"/>
      <c r="ADI306" s="4"/>
      <c r="ADJ306" s="4"/>
      <c r="ADK306" s="4"/>
      <c r="ADL306" s="4"/>
      <c r="ADM306" s="4"/>
      <c r="ADN306" s="4"/>
      <c r="ADO306" s="4"/>
      <c r="ADP306" s="4"/>
      <c r="ADQ306" s="4"/>
      <c r="ADR306" s="4"/>
      <c r="ADS306" s="4"/>
      <c r="ADT306" s="4"/>
      <c r="ADU306" s="4"/>
      <c r="ADV306" s="4"/>
      <c r="ADW306" s="4"/>
      <c r="ADX306" s="4"/>
      <c r="ADY306" s="4"/>
      <c r="ADZ306" s="4"/>
      <c r="AEA306" s="4"/>
      <c r="AEB306" s="4"/>
      <c r="AEC306" s="4"/>
      <c r="AED306" s="4"/>
      <c r="AEE306" s="4"/>
      <c r="AEF306" s="4"/>
      <c r="AEG306" s="4"/>
      <c r="AEH306" s="4"/>
      <c r="AEI306" s="4"/>
      <c r="AEJ306" s="4"/>
      <c r="AEK306" s="4"/>
      <c r="AEL306" s="4"/>
      <c r="AEM306" s="4"/>
      <c r="AEN306" s="4"/>
      <c r="AEO306" s="4"/>
      <c r="AEP306" s="4"/>
      <c r="AEQ306" s="4"/>
      <c r="AER306" s="4"/>
      <c r="AES306" s="4"/>
      <c r="AET306" s="4"/>
      <c r="AEU306" s="4"/>
      <c r="AEV306" s="4"/>
      <c r="AEW306" s="4"/>
      <c r="AEX306" s="4"/>
      <c r="AEY306" s="4"/>
      <c r="AEZ306" s="4"/>
      <c r="AFA306" s="4"/>
      <c r="AFB306" s="4"/>
      <c r="AFC306" s="4"/>
      <c r="AFD306" s="4"/>
      <c r="AFE306" s="4"/>
      <c r="AFF306" s="4"/>
      <c r="AFG306" s="4"/>
      <c r="AFH306" s="4"/>
      <c r="AFI306" s="4"/>
      <c r="AFJ306" s="4"/>
      <c r="AFK306" s="4"/>
      <c r="AFL306" s="4"/>
      <c r="AFM306" s="4"/>
      <c r="AFN306" s="4"/>
      <c r="AFO306" s="4"/>
      <c r="AFP306" s="4"/>
      <c r="AFQ306" s="4"/>
      <c r="AFR306" s="4"/>
      <c r="AFS306" s="4"/>
      <c r="AFT306" s="4"/>
      <c r="AFU306" s="4"/>
      <c r="AFV306" s="4"/>
      <c r="AFW306" s="4"/>
      <c r="AFX306" s="4"/>
      <c r="AFY306" s="4"/>
      <c r="AFZ306" s="4"/>
      <c r="AGA306" s="4"/>
      <c r="AGB306" s="4"/>
      <c r="AGC306" s="4"/>
      <c r="AGD306" s="4"/>
      <c r="AGE306" s="4"/>
      <c r="AGF306" s="4"/>
      <c r="AGG306" s="4"/>
      <c r="AGH306" s="4"/>
      <c r="AGI306" s="4"/>
      <c r="AGJ306" s="4"/>
      <c r="AGK306" s="4"/>
      <c r="AGL306" s="4"/>
      <c r="AGM306" s="4"/>
      <c r="AGN306" s="4"/>
      <c r="AGO306" s="4"/>
      <c r="AGP306" s="4"/>
      <c r="AGQ306" s="4"/>
      <c r="AGR306" s="4"/>
      <c r="AGS306" s="4"/>
      <c r="AGT306" s="4"/>
      <c r="AGU306" s="4"/>
      <c r="AGV306" s="4"/>
      <c r="AGW306" s="4"/>
      <c r="AGX306" s="4"/>
      <c r="AGY306" s="4"/>
      <c r="AGZ306" s="4"/>
      <c r="AHA306" s="4"/>
      <c r="AHB306" s="4"/>
      <c r="AHC306" s="4"/>
      <c r="AHD306" s="4"/>
      <c r="AHE306" s="4"/>
      <c r="AHF306" s="4"/>
      <c r="AHG306" s="4"/>
      <c r="AHH306" s="4"/>
      <c r="AHI306" s="4"/>
      <c r="AHJ306" s="4"/>
      <c r="AHK306" s="4"/>
      <c r="AHL306" s="4"/>
      <c r="AHM306" s="4"/>
      <c r="AHN306" s="4"/>
      <c r="AHO306" s="4"/>
      <c r="AHP306" s="4"/>
      <c r="AHQ306" s="4"/>
      <c r="AHR306" s="4"/>
      <c r="AHS306" s="4"/>
      <c r="AHT306" s="4"/>
      <c r="AHU306" s="4"/>
      <c r="AHV306" s="4"/>
      <c r="AHW306" s="4"/>
      <c r="AHX306" s="4"/>
      <c r="AHY306" s="4"/>
      <c r="AHZ306" s="4"/>
      <c r="AIA306" s="4"/>
      <c r="AIB306" s="4"/>
      <c r="AIC306" s="4"/>
      <c r="AID306" s="4"/>
      <c r="AIE306" s="4"/>
      <c r="AIF306" s="4"/>
      <c r="AIG306" s="4"/>
      <c r="AIH306" s="4"/>
      <c r="AII306" s="4"/>
      <c r="AIJ306" s="4"/>
      <c r="AIK306" s="4"/>
      <c r="AIL306" s="4"/>
      <c r="AIM306" s="4"/>
      <c r="AIN306" s="4"/>
      <c r="AIO306" s="4"/>
      <c r="AIP306" s="4"/>
      <c r="AIQ306" s="4"/>
      <c r="AIR306" s="4"/>
      <c r="AIS306" s="4"/>
      <c r="AIT306" s="4"/>
      <c r="AIU306" s="4"/>
      <c r="AIV306" s="4"/>
      <c r="AIW306" s="4"/>
      <c r="AIX306" s="4"/>
      <c r="AIY306" s="4"/>
      <c r="AIZ306" s="4"/>
      <c r="AJA306" s="4"/>
      <c r="AJB306" s="4"/>
      <c r="AJC306" s="4"/>
      <c r="AJD306" s="4"/>
      <c r="AJE306" s="4"/>
      <c r="AJF306" s="4"/>
      <c r="AJG306" s="4"/>
      <c r="AJH306" s="4"/>
      <c r="AJI306" s="4"/>
      <c r="AJJ306" s="4"/>
      <c r="AJK306" s="4"/>
      <c r="AJL306" s="4"/>
      <c r="AJM306" s="4"/>
      <c r="AJN306" s="4"/>
      <c r="AJO306" s="4"/>
      <c r="AJP306" s="4"/>
      <c r="AJQ306" s="4"/>
      <c r="AJR306" s="4"/>
      <c r="AJS306" s="4"/>
      <c r="AJT306" s="4"/>
      <c r="AJU306" s="4"/>
      <c r="AJV306" s="4"/>
      <c r="AJW306" s="4"/>
      <c r="AJX306" s="4"/>
      <c r="AJY306" s="4"/>
      <c r="AJZ306" s="4"/>
      <c r="AKA306" s="4"/>
      <c r="AKB306" s="4"/>
      <c r="AKC306" s="4"/>
      <c r="AKD306" s="4"/>
      <c r="AKE306" s="4"/>
      <c r="AKF306" s="4"/>
      <c r="AKG306" s="4"/>
      <c r="AKH306" s="4"/>
      <c r="AKI306" s="4"/>
      <c r="AKJ306" s="4"/>
      <c r="AKK306" s="4"/>
      <c r="AKL306" s="4"/>
      <c r="AKM306" s="4"/>
      <c r="AKN306" s="4"/>
      <c r="AKO306" s="4"/>
      <c r="AKP306" s="4"/>
      <c r="AKQ306" s="4"/>
      <c r="AKR306" s="4"/>
      <c r="AKS306" s="4"/>
      <c r="AKT306" s="4"/>
      <c r="AKU306" s="4"/>
      <c r="AKV306" s="4"/>
      <c r="AKW306" s="4"/>
      <c r="AKX306" s="4"/>
      <c r="AKY306" s="4"/>
      <c r="AKZ306" s="4"/>
      <c r="ALA306" s="4"/>
      <c r="ALB306" s="4"/>
      <c r="ALC306" s="4"/>
      <c r="ALD306" s="4"/>
      <c r="ALE306" s="4"/>
      <c r="ALF306" s="4"/>
      <c r="ALG306" s="4"/>
      <c r="ALH306" s="4"/>
      <c r="ALI306" s="4"/>
      <c r="ALJ306" s="4"/>
      <c r="ALK306" s="4"/>
      <c r="ALL306" s="4"/>
      <c r="ALM306" s="4"/>
      <c r="ALN306" s="4"/>
      <c r="ALO306" s="4"/>
      <c r="ALP306" s="4"/>
      <c r="ALQ306" s="4"/>
      <c r="ALR306" s="4"/>
      <c r="ALS306" s="4"/>
      <c r="ALT306" s="4"/>
      <c r="ALU306" s="4"/>
      <c r="ALV306" s="4"/>
      <c r="ALW306" s="4"/>
      <c r="ALX306" s="4"/>
      <c r="ALY306" s="4"/>
      <c r="ALZ306" s="4"/>
      <c r="AMA306" s="4"/>
      <c r="AMB306" s="4"/>
      <c r="AMC306" s="4"/>
      <c r="AMD306" s="4"/>
      <c r="AME306" s="4"/>
      <c r="AMF306" s="4"/>
      <c r="AMG306" s="4"/>
      <c r="AMH306" s="4"/>
      <c r="AMI306" s="4"/>
      <c r="AMJ306" s="4"/>
    </row>
    <row r="307" spans="1:1024" ht="17" customHeight="1">
      <c r="A307" s="19" t="s">
        <v>1244</v>
      </c>
      <c r="B307" s="3">
        <f t="shared" si="9"/>
        <v>34</v>
      </c>
      <c r="C307" s="3">
        <f t="shared" si="11"/>
        <v>0</v>
      </c>
      <c r="D307" s="3">
        <v>0</v>
      </c>
      <c r="E307" s="3">
        <v>0</v>
      </c>
      <c r="G307" s="4">
        <f>SUM(34)</f>
        <v>34</v>
      </c>
    </row>
    <row r="308" spans="1:1024" ht="17" customHeight="1">
      <c r="A308" s="19" t="s">
        <v>1245</v>
      </c>
      <c r="B308" s="3">
        <f t="shared" si="9"/>
        <v>34</v>
      </c>
      <c r="C308" s="3">
        <f t="shared" si="11"/>
        <v>0</v>
      </c>
      <c r="D308" s="3">
        <v>0</v>
      </c>
      <c r="E308" s="3">
        <v>0</v>
      </c>
      <c r="G308" s="4">
        <f>SUM(34)</f>
        <v>34</v>
      </c>
    </row>
    <row r="309" spans="1:1024" ht="17" customHeight="1">
      <c r="A309" s="19" t="s">
        <v>1246</v>
      </c>
      <c r="B309" s="3">
        <f t="shared" si="9"/>
        <v>34</v>
      </c>
      <c r="C309" s="3">
        <f t="shared" si="11"/>
        <v>0</v>
      </c>
      <c r="D309" s="3">
        <v>0</v>
      </c>
      <c r="E309" s="3">
        <v>0</v>
      </c>
      <c r="G309" s="4">
        <f>SUM(34)</f>
        <v>34</v>
      </c>
    </row>
    <row r="310" spans="1:1024" ht="17" customHeight="1">
      <c r="A310" s="19" t="s">
        <v>1247</v>
      </c>
      <c r="B310" s="3">
        <f t="shared" si="9"/>
        <v>34</v>
      </c>
      <c r="C310" s="3">
        <f t="shared" si="11"/>
        <v>0</v>
      </c>
      <c r="D310" s="3">
        <v>0</v>
      </c>
      <c r="E310" s="3">
        <v>0</v>
      </c>
      <c r="G310" s="4">
        <f>SUM(34)</f>
        <v>34</v>
      </c>
    </row>
    <row r="311" spans="1:1024" ht="17" customHeight="1">
      <c r="A311" s="19" t="s">
        <v>1248</v>
      </c>
      <c r="B311" s="3">
        <f t="shared" si="9"/>
        <v>34</v>
      </c>
      <c r="C311" s="3">
        <f t="shared" si="11"/>
        <v>0</v>
      </c>
      <c r="D311" s="3">
        <v>0</v>
      </c>
      <c r="E311" s="3">
        <v>0</v>
      </c>
      <c r="G311" s="4">
        <f>SUM(34)</f>
        <v>34</v>
      </c>
    </row>
    <row r="312" spans="1:1024" ht="17" customHeight="1">
      <c r="A312" s="19" t="s">
        <v>1249</v>
      </c>
      <c r="B312" s="3">
        <f t="shared" si="9"/>
        <v>34</v>
      </c>
      <c r="C312" s="3">
        <f t="shared" si="11"/>
        <v>0</v>
      </c>
      <c r="D312" s="3">
        <v>0</v>
      </c>
      <c r="E312" s="3">
        <v>0</v>
      </c>
      <c r="F312" s="4">
        <f>SUM(34)</f>
        <v>34</v>
      </c>
      <c r="G312" s="4"/>
    </row>
    <row r="313" spans="1:1024" ht="17" customHeight="1">
      <c r="A313" s="19" t="s">
        <v>1250</v>
      </c>
      <c r="B313" s="3">
        <f t="shared" si="9"/>
        <v>34</v>
      </c>
      <c r="C313" s="3">
        <f t="shared" si="11"/>
        <v>0</v>
      </c>
      <c r="D313" s="3">
        <v>0</v>
      </c>
      <c r="E313" s="3">
        <v>0</v>
      </c>
      <c r="F313" s="4">
        <f>SUM(34)</f>
        <v>34</v>
      </c>
      <c r="G313" s="4"/>
    </row>
    <row r="314" spans="1:1024" ht="17" customHeight="1">
      <c r="A314" s="19" t="s">
        <v>1251</v>
      </c>
      <c r="B314" s="3">
        <f t="shared" si="9"/>
        <v>34</v>
      </c>
      <c r="C314" s="3">
        <f t="shared" si="11"/>
        <v>0</v>
      </c>
      <c r="D314" s="3">
        <v>0</v>
      </c>
      <c r="E314" s="3">
        <v>0</v>
      </c>
      <c r="F314" s="4">
        <f>SUM(34)</f>
        <v>34</v>
      </c>
      <c r="G314" s="4"/>
    </row>
    <row r="315" spans="1:1024" ht="17" customHeight="1">
      <c r="A315" s="19" t="s">
        <v>1253</v>
      </c>
      <c r="B315" s="3">
        <f t="shared" si="9"/>
        <v>34</v>
      </c>
      <c r="C315" s="3">
        <f t="shared" si="11"/>
        <v>0</v>
      </c>
      <c r="D315" s="3">
        <v>0</v>
      </c>
      <c r="E315" s="3">
        <v>0</v>
      </c>
      <c r="F315" s="4">
        <f>SUM(34)</f>
        <v>34</v>
      </c>
      <c r="G315" s="4"/>
      <c r="IZ315" s="4"/>
      <c r="JA315" s="4"/>
      <c r="JB315" s="4"/>
      <c r="JC315" s="4"/>
      <c r="JD315" s="4"/>
      <c r="JE315" s="4"/>
      <c r="JF315" s="4"/>
      <c r="JG315" s="4"/>
      <c r="JH315" s="4"/>
      <c r="JI315" s="4"/>
      <c r="JJ315" s="4"/>
      <c r="JK315" s="4"/>
      <c r="JL315" s="4"/>
      <c r="JM315" s="4"/>
      <c r="JN315" s="4"/>
      <c r="JO315" s="4"/>
      <c r="JP315" s="4"/>
      <c r="JQ315" s="4"/>
      <c r="JR315" s="4"/>
      <c r="JS315" s="4"/>
      <c r="JT315" s="4"/>
      <c r="JU315" s="4"/>
      <c r="JV315" s="4"/>
      <c r="JW315" s="4"/>
      <c r="JX315" s="4"/>
      <c r="JY315" s="4"/>
      <c r="JZ315" s="4"/>
      <c r="KA315" s="4"/>
      <c r="KB315" s="4"/>
      <c r="KC315" s="4"/>
      <c r="KD315" s="4"/>
      <c r="KE315" s="4"/>
      <c r="KF315" s="4"/>
      <c r="KG315" s="4"/>
      <c r="KH315" s="4"/>
      <c r="KI315" s="4"/>
      <c r="KJ315" s="4"/>
      <c r="KK315" s="4"/>
      <c r="KL315" s="4"/>
      <c r="KM315" s="4"/>
      <c r="KN315" s="4"/>
      <c r="KO315" s="4"/>
      <c r="KP315" s="4"/>
      <c r="KQ315" s="4"/>
      <c r="KR315" s="4"/>
      <c r="KS315" s="4"/>
      <c r="KT315" s="4"/>
      <c r="KU315" s="4"/>
      <c r="KV315" s="4"/>
      <c r="KW315" s="4"/>
      <c r="KX315" s="4"/>
      <c r="KY315" s="4"/>
      <c r="KZ315" s="4"/>
      <c r="LA315" s="4"/>
      <c r="LB315" s="4"/>
      <c r="LC315" s="4"/>
      <c r="LD315" s="4"/>
      <c r="LE315" s="4"/>
      <c r="LF315" s="4"/>
      <c r="LG315" s="4"/>
      <c r="LH315" s="4"/>
      <c r="LI315" s="4"/>
      <c r="LJ315" s="4"/>
      <c r="LK315" s="4"/>
      <c r="LL315" s="4"/>
      <c r="LM315" s="4"/>
      <c r="LN315" s="4"/>
      <c r="LO315" s="4"/>
      <c r="LP315" s="4"/>
      <c r="LQ315" s="4"/>
      <c r="LR315" s="4"/>
      <c r="LS315" s="4"/>
      <c r="LT315" s="4"/>
      <c r="LU315" s="4"/>
      <c r="LV315" s="4"/>
      <c r="LW315" s="4"/>
      <c r="LX315" s="4"/>
      <c r="LY315" s="4"/>
      <c r="LZ315" s="4"/>
      <c r="MA315" s="4"/>
      <c r="MB315" s="4"/>
      <c r="MC315" s="4"/>
      <c r="MD315" s="4"/>
      <c r="ME315" s="4"/>
      <c r="MF315" s="4"/>
      <c r="MG315" s="4"/>
      <c r="MH315" s="4"/>
      <c r="MI315" s="4"/>
      <c r="MJ315" s="4"/>
      <c r="MK315" s="4"/>
      <c r="ML315" s="4"/>
      <c r="MM315" s="4"/>
      <c r="MN315" s="4"/>
      <c r="MO315" s="4"/>
      <c r="MP315" s="4"/>
      <c r="MQ315" s="4"/>
      <c r="MR315" s="4"/>
      <c r="MS315" s="4"/>
      <c r="MT315" s="4"/>
      <c r="MU315" s="4"/>
      <c r="MV315" s="4"/>
      <c r="MW315" s="4"/>
      <c r="MX315" s="4"/>
      <c r="MY315" s="4"/>
      <c r="MZ315" s="4"/>
      <c r="NA315" s="4"/>
      <c r="NB315" s="4"/>
      <c r="NC315" s="4"/>
      <c r="ND315" s="4"/>
      <c r="NE315" s="4"/>
      <c r="NF315" s="4"/>
      <c r="NG315" s="4"/>
      <c r="NH315" s="4"/>
      <c r="NI315" s="4"/>
      <c r="NJ315" s="4"/>
      <c r="NK315" s="4"/>
      <c r="NL315" s="4"/>
      <c r="NM315" s="4"/>
      <c r="NN315" s="4"/>
      <c r="NO315" s="4"/>
      <c r="NP315" s="4"/>
      <c r="NQ315" s="4"/>
      <c r="NR315" s="4"/>
      <c r="NS315" s="4"/>
      <c r="NT315" s="4"/>
      <c r="NU315" s="4"/>
      <c r="NV315" s="4"/>
      <c r="NW315" s="4"/>
      <c r="NX315" s="4"/>
      <c r="NY315" s="4"/>
      <c r="NZ315" s="4"/>
      <c r="OA315" s="4"/>
      <c r="OB315" s="4"/>
      <c r="OC315" s="4"/>
      <c r="OD315" s="4"/>
      <c r="OE315" s="4"/>
      <c r="OF315" s="4"/>
      <c r="OG315" s="4"/>
      <c r="OH315" s="4"/>
      <c r="OI315" s="4"/>
      <c r="OJ315" s="4"/>
      <c r="OK315" s="4"/>
      <c r="OL315" s="4"/>
      <c r="OM315" s="4"/>
      <c r="ON315" s="4"/>
      <c r="OO315" s="4"/>
      <c r="OP315" s="4"/>
      <c r="OQ315" s="4"/>
      <c r="OR315" s="4"/>
      <c r="OS315" s="4"/>
      <c r="OT315" s="4"/>
      <c r="OU315" s="4"/>
      <c r="OV315" s="4"/>
      <c r="OW315" s="4"/>
      <c r="OX315" s="4"/>
      <c r="OY315" s="4"/>
      <c r="OZ315" s="4"/>
      <c r="PA315" s="4"/>
      <c r="PB315" s="4"/>
      <c r="PC315" s="4"/>
      <c r="PD315" s="4"/>
      <c r="PE315" s="4"/>
      <c r="PF315" s="4"/>
      <c r="PG315" s="4"/>
      <c r="PH315" s="4"/>
      <c r="PI315" s="4"/>
      <c r="PJ315" s="4"/>
      <c r="PK315" s="4"/>
      <c r="PL315" s="4"/>
      <c r="PM315" s="4"/>
      <c r="PN315" s="4"/>
      <c r="PO315" s="4"/>
      <c r="PP315" s="4"/>
      <c r="PQ315" s="4"/>
      <c r="PR315" s="4"/>
      <c r="PS315" s="4"/>
      <c r="PT315" s="4"/>
      <c r="PU315" s="4"/>
      <c r="PV315" s="4"/>
      <c r="PW315" s="4"/>
      <c r="PX315" s="4"/>
      <c r="PY315" s="4"/>
      <c r="PZ315" s="4"/>
      <c r="QA315" s="4"/>
      <c r="QB315" s="4"/>
      <c r="QC315" s="4"/>
      <c r="QD315" s="4"/>
      <c r="QE315" s="4"/>
      <c r="QF315" s="4"/>
      <c r="QG315" s="4"/>
      <c r="QH315" s="4"/>
      <c r="QI315" s="4"/>
      <c r="QJ315" s="4"/>
      <c r="QK315" s="4"/>
      <c r="QL315" s="4"/>
      <c r="QM315" s="4"/>
      <c r="QN315" s="4"/>
      <c r="QO315" s="4"/>
      <c r="QP315" s="4"/>
      <c r="QQ315" s="4"/>
      <c r="QR315" s="4"/>
      <c r="QS315" s="4"/>
      <c r="QT315" s="4"/>
      <c r="QU315" s="4"/>
      <c r="QV315" s="4"/>
      <c r="QW315" s="4"/>
      <c r="QX315" s="4"/>
      <c r="QY315" s="4"/>
      <c r="QZ315" s="4"/>
      <c r="RA315" s="4"/>
      <c r="RB315" s="4"/>
      <c r="RC315" s="4"/>
      <c r="RD315" s="4"/>
      <c r="RE315" s="4"/>
      <c r="RF315" s="4"/>
      <c r="RG315" s="4"/>
      <c r="RH315" s="4"/>
      <c r="RI315" s="4"/>
      <c r="RJ315" s="4"/>
      <c r="RK315" s="4"/>
      <c r="RL315" s="4"/>
      <c r="RM315" s="4"/>
      <c r="RN315" s="4"/>
      <c r="RO315" s="4"/>
      <c r="RP315" s="4"/>
      <c r="RQ315" s="4"/>
      <c r="RR315" s="4"/>
      <c r="RS315" s="4"/>
      <c r="RT315" s="4"/>
      <c r="RU315" s="4"/>
      <c r="RV315" s="4"/>
      <c r="RW315" s="4"/>
      <c r="RX315" s="4"/>
      <c r="RY315" s="4"/>
      <c r="RZ315" s="4"/>
      <c r="SA315" s="4"/>
      <c r="SB315" s="4"/>
      <c r="SC315" s="4"/>
      <c r="SD315" s="4"/>
      <c r="SE315" s="4"/>
      <c r="SF315" s="4"/>
      <c r="SG315" s="4"/>
      <c r="SH315" s="4"/>
      <c r="SI315" s="4"/>
      <c r="SJ315" s="4"/>
      <c r="SK315" s="4"/>
      <c r="SL315" s="4"/>
      <c r="SM315" s="4"/>
      <c r="SN315" s="4"/>
      <c r="SO315" s="4"/>
      <c r="SP315" s="4"/>
      <c r="SQ315" s="4"/>
      <c r="SR315" s="4"/>
      <c r="SS315" s="4"/>
      <c r="ST315" s="4"/>
      <c r="SU315" s="4"/>
      <c r="SV315" s="4"/>
      <c r="SW315" s="4"/>
      <c r="SX315" s="4"/>
      <c r="SY315" s="4"/>
      <c r="SZ315" s="4"/>
      <c r="TA315" s="4"/>
      <c r="TB315" s="4"/>
      <c r="TC315" s="4"/>
      <c r="TD315" s="4"/>
      <c r="TE315" s="4"/>
      <c r="TF315" s="4"/>
      <c r="TG315" s="4"/>
      <c r="TH315" s="4"/>
      <c r="TI315" s="4"/>
      <c r="TJ315" s="4"/>
      <c r="TK315" s="4"/>
      <c r="TL315" s="4"/>
      <c r="TM315" s="4"/>
      <c r="TN315" s="4"/>
      <c r="TO315" s="4"/>
      <c r="TP315" s="4"/>
      <c r="TQ315" s="4"/>
      <c r="TR315" s="4"/>
      <c r="TS315" s="4"/>
      <c r="TT315" s="4"/>
      <c r="TU315" s="4"/>
      <c r="TV315" s="4"/>
      <c r="TW315" s="4"/>
      <c r="TX315" s="4"/>
      <c r="TY315" s="4"/>
      <c r="TZ315" s="4"/>
      <c r="UA315" s="4"/>
      <c r="UB315" s="4"/>
      <c r="UC315" s="4"/>
      <c r="UD315" s="4"/>
      <c r="UE315" s="4"/>
      <c r="UF315" s="4"/>
      <c r="UG315" s="4"/>
      <c r="UH315" s="4"/>
      <c r="UI315" s="4"/>
      <c r="UJ315" s="4"/>
      <c r="UK315" s="4"/>
      <c r="UL315" s="4"/>
      <c r="UM315" s="4"/>
      <c r="UN315" s="4"/>
      <c r="UO315" s="4"/>
      <c r="UP315" s="4"/>
      <c r="UQ315" s="4"/>
      <c r="UR315" s="4"/>
      <c r="US315" s="4"/>
      <c r="UT315" s="4"/>
      <c r="UU315" s="4"/>
      <c r="UV315" s="4"/>
      <c r="UW315" s="4"/>
      <c r="UX315" s="4"/>
      <c r="UY315" s="4"/>
      <c r="UZ315" s="4"/>
      <c r="VA315" s="4"/>
      <c r="VB315" s="4"/>
      <c r="VC315" s="4"/>
      <c r="VD315" s="4"/>
      <c r="VE315" s="4"/>
      <c r="VF315" s="4"/>
      <c r="VG315" s="4"/>
      <c r="VH315" s="4"/>
      <c r="VI315" s="4"/>
      <c r="VJ315" s="4"/>
      <c r="VK315" s="4"/>
      <c r="VL315" s="4"/>
      <c r="VM315" s="4"/>
      <c r="VN315" s="4"/>
      <c r="VO315" s="4"/>
      <c r="VP315" s="4"/>
      <c r="VQ315" s="4"/>
      <c r="VR315" s="4"/>
      <c r="VS315" s="4"/>
      <c r="VT315" s="4"/>
      <c r="VU315" s="4"/>
      <c r="VV315" s="4"/>
      <c r="VW315" s="4"/>
      <c r="VX315" s="4"/>
      <c r="VY315" s="4"/>
      <c r="VZ315" s="4"/>
      <c r="WA315" s="4"/>
      <c r="WB315" s="4"/>
      <c r="WC315" s="4"/>
      <c r="WD315" s="4"/>
      <c r="WE315" s="4"/>
      <c r="WF315" s="4"/>
      <c r="WG315" s="4"/>
      <c r="WH315" s="4"/>
      <c r="WI315" s="4"/>
      <c r="WJ315" s="4"/>
      <c r="WK315" s="4"/>
      <c r="WL315" s="4"/>
      <c r="WM315" s="4"/>
      <c r="WN315" s="4"/>
      <c r="WO315" s="4"/>
      <c r="WP315" s="4"/>
      <c r="WQ315" s="4"/>
      <c r="WR315" s="4"/>
      <c r="WS315" s="4"/>
      <c r="WT315" s="4"/>
      <c r="WU315" s="4"/>
      <c r="WV315" s="4"/>
      <c r="WW315" s="4"/>
      <c r="WX315" s="4"/>
      <c r="WY315" s="4"/>
      <c r="WZ315" s="4"/>
      <c r="XA315" s="4"/>
      <c r="XB315" s="4"/>
      <c r="XC315" s="4"/>
      <c r="XD315" s="4"/>
      <c r="XE315" s="4"/>
      <c r="XF315" s="4"/>
      <c r="XG315" s="4"/>
      <c r="XH315" s="4"/>
      <c r="XI315" s="4"/>
      <c r="XJ315" s="4"/>
      <c r="XK315" s="4"/>
      <c r="XL315" s="4"/>
      <c r="XM315" s="4"/>
      <c r="XN315" s="4"/>
      <c r="XO315" s="4"/>
      <c r="XP315" s="4"/>
      <c r="XQ315" s="4"/>
      <c r="XR315" s="4"/>
      <c r="XS315" s="4"/>
      <c r="XT315" s="4"/>
      <c r="XU315" s="4"/>
      <c r="XV315" s="4"/>
      <c r="XW315" s="4"/>
      <c r="XX315" s="4"/>
      <c r="XY315" s="4"/>
      <c r="XZ315" s="4"/>
      <c r="YA315" s="4"/>
      <c r="YB315" s="4"/>
      <c r="YC315" s="4"/>
      <c r="YD315" s="4"/>
      <c r="YE315" s="4"/>
      <c r="YF315" s="4"/>
      <c r="YG315" s="4"/>
      <c r="YH315" s="4"/>
      <c r="YI315" s="4"/>
      <c r="YJ315" s="4"/>
      <c r="YK315" s="4"/>
      <c r="YL315" s="4"/>
      <c r="YM315" s="4"/>
      <c r="YN315" s="4"/>
      <c r="YO315" s="4"/>
      <c r="YP315" s="4"/>
      <c r="YQ315" s="4"/>
      <c r="YR315" s="4"/>
      <c r="YS315" s="4"/>
      <c r="YT315" s="4"/>
      <c r="YU315" s="4"/>
      <c r="YV315" s="4"/>
      <c r="YW315" s="4"/>
      <c r="YX315" s="4"/>
      <c r="YY315" s="4"/>
      <c r="YZ315" s="4"/>
      <c r="ZA315" s="4"/>
      <c r="ZB315" s="4"/>
      <c r="ZC315" s="4"/>
      <c r="ZD315" s="4"/>
      <c r="ZE315" s="4"/>
      <c r="ZF315" s="4"/>
      <c r="ZG315" s="4"/>
      <c r="ZH315" s="4"/>
      <c r="ZI315" s="4"/>
      <c r="ZJ315" s="4"/>
      <c r="ZK315" s="4"/>
      <c r="ZL315" s="4"/>
      <c r="ZM315" s="4"/>
      <c r="ZN315" s="4"/>
      <c r="ZO315" s="4"/>
      <c r="ZP315" s="4"/>
      <c r="ZQ315" s="4"/>
      <c r="ZR315" s="4"/>
      <c r="ZS315" s="4"/>
      <c r="ZT315" s="4"/>
      <c r="ZU315" s="4"/>
      <c r="ZV315" s="4"/>
      <c r="ZW315" s="4"/>
      <c r="ZX315" s="4"/>
      <c r="ZY315" s="4"/>
      <c r="ZZ315" s="4"/>
      <c r="AAA315" s="4"/>
      <c r="AAB315" s="4"/>
      <c r="AAC315" s="4"/>
      <c r="AAD315" s="4"/>
      <c r="AAE315" s="4"/>
      <c r="AAF315" s="4"/>
      <c r="AAG315" s="4"/>
      <c r="AAH315" s="4"/>
      <c r="AAI315" s="4"/>
      <c r="AAJ315" s="4"/>
      <c r="AAK315" s="4"/>
      <c r="AAL315" s="4"/>
      <c r="AAM315" s="4"/>
      <c r="AAN315" s="4"/>
      <c r="AAO315" s="4"/>
      <c r="AAP315" s="4"/>
      <c r="AAQ315" s="4"/>
      <c r="AAR315" s="4"/>
      <c r="AAS315" s="4"/>
      <c r="AAT315" s="4"/>
      <c r="AAU315" s="4"/>
      <c r="AAV315" s="4"/>
      <c r="AAW315" s="4"/>
      <c r="AAX315" s="4"/>
      <c r="AAY315" s="4"/>
      <c r="AAZ315" s="4"/>
      <c r="ABA315" s="4"/>
      <c r="ABB315" s="4"/>
      <c r="ABC315" s="4"/>
      <c r="ABD315" s="4"/>
      <c r="ABE315" s="4"/>
      <c r="ABF315" s="4"/>
      <c r="ABG315" s="4"/>
      <c r="ABH315" s="4"/>
      <c r="ABI315" s="4"/>
      <c r="ABJ315" s="4"/>
      <c r="ABK315" s="4"/>
      <c r="ABL315" s="4"/>
      <c r="ABM315" s="4"/>
      <c r="ABN315" s="4"/>
      <c r="ABO315" s="4"/>
      <c r="ABP315" s="4"/>
      <c r="ABQ315" s="4"/>
      <c r="ABR315" s="4"/>
      <c r="ABS315" s="4"/>
      <c r="ABT315" s="4"/>
      <c r="ABU315" s="4"/>
      <c r="ABV315" s="4"/>
      <c r="ABW315" s="4"/>
      <c r="ABX315" s="4"/>
      <c r="ABY315" s="4"/>
      <c r="ABZ315" s="4"/>
      <c r="ACA315" s="4"/>
      <c r="ACB315" s="4"/>
      <c r="ACC315" s="4"/>
      <c r="ACD315" s="4"/>
      <c r="ACE315" s="4"/>
      <c r="ACF315" s="4"/>
      <c r="ACG315" s="4"/>
      <c r="ACH315" s="4"/>
      <c r="ACI315" s="4"/>
      <c r="ACJ315" s="4"/>
      <c r="ACK315" s="4"/>
      <c r="ACL315" s="4"/>
      <c r="ACM315" s="4"/>
      <c r="ACN315" s="4"/>
      <c r="ACO315" s="4"/>
      <c r="ACP315" s="4"/>
      <c r="ACQ315" s="4"/>
      <c r="ACR315" s="4"/>
      <c r="ACS315" s="4"/>
      <c r="ACT315" s="4"/>
      <c r="ACU315" s="4"/>
      <c r="ACV315" s="4"/>
      <c r="ACW315" s="4"/>
      <c r="ACX315" s="4"/>
      <c r="ACY315" s="4"/>
      <c r="ACZ315" s="4"/>
      <c r="ADA315" s="4"/>
      <c r="ADB315" s="4"/>
      <c r="ADC315" s="4"/>
      <c r="ADD315" s="4"/>
      <c r="ADE315" s="4"/>
      <c r="ADF315" s="4"/>
      <c r="ADG315" s="4"/>
      <c r="ADH315" s="4"/>
      <c r="ADI315" s="4"/>
      <c r="ADJ315" s="4"/>
      <c r="ADK315" s="4"/>
      <c r="ADL315" s="4"/>
      <c r="ADM315" s="4"/>
      <c r="ADN315" s="4"/>
      <c r="ADO315" s="4"/>
      <c r="ADP315" s="4"/>
      <c r="ADQ315" s="4"/>
      <c r="ADR315" s="4"/>
      <c r="ADS315" s="4"/>
      <c r="ADT315" s="4"/>
      <c r="ADU315" s="4"/>
      <c r="ADV315" s="4"/>
      <c r="ADW315" s="4"/>
      <c r="ADX315" s="4"/>
      <c r="ADY315" s="4"/>
      <c r="ADZ315" s="4"/>
      <c r="AEA315" s="4"/>
      <c r="AEB315" s="4"/>
      <c r="AEC315" s="4"/>
      <c r="AED315" s="4"/>
      <c r="AEE315" s="4"/>
      <c r="AEF315" s="4"/>
      <c r="AEG315" s="4"/>
      <c r="AEH315" s="4"/>
      <c r="AEI315" s="4"/>
      <c r="AEJ315" s="4"/>
      <c r="AEK315" s="4"/>
      <c r="AEL315" s="4"/>
      <c r="AEM315" s="4"/>
      <c r="AEN315" s="4"/>
      <c r="AEO315" s="4"/>
      <c r="AEP315" s="4"/>
      <c r="AEQ315" s="4"/>
      <c r="AER315" s="4"/>
      <c r="AES315" s="4"/>
      <c r="AET315" s="4"/>
      <c r="AEU315" s="4"/>
      <c r="AEV315" s="4"/>
      <c r="AEW315" s="4"/>
      <c r="AEX315" s="4"/>
      <c r="AEY315" s="4"/>
      <c r="AEZ315" s="4"/>
      <c r="AFA315" s="4"/>
      <c r="AFB315" s="4"/>
      <c r="AFC315" s="4"/>
      <c r="AFD315" s="4"/>
      <c r="AFE315" s="4"/>
      <c r="AFF315" s="4"/>
      <c r="AFG315" s="4"/>
      <c r="AFH315" s="4"/>
      <c r="AFI315" s="4"/>
      <c r="AFJ315" s="4"/>
      <c r="AFK315" s="4"/>
      <c r="AFL315" s="4"/>
      <c r="AFM315" s="4"/>
      <c r="AFN315" s="4"/>
      <c r="AFO315" s="4"/>
      <c r="AFP315" s="4"/>
      <c r="AFQ315" s="4"/>
      <c r="AFR315" s="4"/>
      <c r="AFS315" s="4"/>
      <c r="AFT315" s="4"/>
      <c r="AFU315" s="4"/>
      <c r="AFV315" s="4"/>
      <c r="AFW315" s="4"/>
      <c r="AFX315" s="4"/>
      <c r="AFY315" s="4"/>
      <c r="AFZ315" s="4"/>
      <c r="AGA315" s="4"/>
      <c r="AGB315" s="4"/>
      <c r="AGC315" s="4"/>
      <c r="AGD315" s="4"/>
      <c r="AGE315" s="4"/>
      <c r="AGF315" s="4"/>
      <c r="AGG315" s="4"/>
      <c r="AGH315" s="4"/>
      <c r="AGI315" s="4"/>
      <c r="AGJ315" s="4"/>
      <c r="AGK315" s="4"/>
      <c r="AGL315" s="4"/>
      <c r="AGM315" s="4"/>
      <c r="AGN315" s="4"/>
      <c r="AGO315" s="4"/>
      <c r="AGP315" s="4"/>
      <c r="AGQ315" s="4"/>
      <c r="AGR315" s="4"/>
      <c r="AGS315" s="4"/>
      <c r="AGT315" s="4"/>
      <c r="AGU315" s="4"/>
      <c r="AGV315" s="4"/>
      <c r="AGW315" s="4"/>
      <c r="AGX315" s="4"/>
      <c r="AGY315" s="4"/>
      <c r="AGZ315" s="4"/>
      <c r="AHA315" s="4"/>
      <c r="AHB315" s="4"/>
      <c r="AHC315" s="4"/>
      <c r="AHD315" s="4"/>
      <c r="AHE315" s="4"/>
      <c r="AHF315" s="4"/>
      <c r="AHG315" s="4"/>
      <c r="AHH315" s="4"/>
      <c r="AHI315" s="4"/>
      <c r="AHJ315" s="4"/>
      <c r="AHK315" s="4"/>
      <c r="AHL315" s="4"/>
      <c r="AHM315" s="4"/>
      <c r="AHN315" s="4"/>
      <c r="AHO315" s="4"/>
      <c r="AHP315" s="4"/>
      <c r="AHQ315" s="4"/>
      <c r="AHR315" s="4"/>
      <c r="AHS315" s="4"/>
      <c r="AHT315" s="4"/>
      <c r="AHU315" s="4"/>
      <c r="AHV315" s="4"/>
      <c r="AHW315" s="4"/>
      <c r="AHX315" s="4"/>
      <c r="AHY315" s="4"/>
      <c r="AHZ315" s="4"/>
      <c r="AIA315" s="4"/>
      <c r="AIB315" s="4"/>
      <c r="AIC315" s="4"/>
      <c r="AID315" s="4"/>
      <c r="AIE315" s="4"/>
      <c r="AIF315" s="4"/>
      <c r="AIG315" s="4"/>
      <c r="AIH315" s="4"/>
      <c r="AII315" s="4"/>
      <c r="AIJ315" s="4"/>
      <c r="AIK315" s="4"/>
      <c r="AIL315" s="4"/>
      <c r="AIM315" s="4"/>
      <c r="AIN315" s="4"/>
      <c r="AIO315" s="4"/>
      <c r="AIP315" s="4"/>
      <c r="AIQ315" s="4"/>
      <c r="AIR315" s="4"/>
      <c r="AIS315" s="4"/>
      <c r="AIT315" s="4"/>
      <c r="AIU315" s="4"/>
      <c r="AIV315" s="4"/>
      <c r="AIW315" s="4"/>
      <c r="AIX315" s="4"/>
      <c r="AIY315" s="4"/>
      <c r="AIZ315" s="4"/>
      <c r="AJA315" s="4"/>
      <c r="AJB315" s="4"/>
      <c r="AJC315" s="4"/>
      <c r="AJD315" s="4"/>
      <c r="AJE315" s="4"/>
      <c r="AJF315" s="4"/>
      <c r="AJG315" s="4"/>
      <c r="AJH315" s="4"/>
      <c r="AJI315" s="4"/>
      <c r="AJJ315" s="4"/>
      <c r="AJK315" s="4"/>
      <c r="AJL315" s="4"/>
      <c r="AJM315" s="4"/>
      <c r="AJN315" s="4"/>
      <c r="AJO315" s="4"/>
      <c r="AJP315" s="4"/>
      <c r="AJQ315" s="4"/>
      <c r="AJR315" s="4"/>
      <c r="AJS315" s="4"/>
      <c r="AJT315" s="4"/>
      <c r="AJU315" s="4"/>
      <c r="AJV315" s="4"/>
      <c r="AJW315" s="4"/>
      <c r="AJX315" s="4"/>
      <c r="AJY315" s="4"/>
      <c r="AJZ315" s="4"/>
      <c r="AKA315" s="4"/>
      <c r="AKB315" s="4"/>
      <c r="AKC315" s="4"/>
      <c r="AKD315" s="4"/>
      <c r="AKE315" s="4"/>
      <c r="AKF315" s="4"/>
      <c r="AKG315" s="4"/>
      <c r="AKH315" s="4"/>
      <c r="AKI315" s="4"/>
      <c r="AKJ315" s="4"/>
      <c r="AKK315" s="4"/>
      <c r="AKL315" s="4"/>
      <c r="AKM315" s="4"/>
      <c r="AKN315" s="4"/>
      <c r="AKO315" s="4"/>
      <c r="AKP315" s="4"/>
      <c r="AKQ315" s="4"/>
      <c r="AKR315" s="4"/>
      <c r="AKS315" s="4"/>
      <c r="AKT315" s="4"/>
      <c r="AKU315" s="4"/>
      <c r="AKV315" s="4"/>
      <c r="AKW315" s="4"/>
      <c r="AKX315" s="4"/>
      <c r="AKY315" s="4"/>
      <c r="AKZ315" s="4"/>
      <c r="ALA315" s="4"/>
      <c r="ALB315" s="4"/>
      <c r="ALC315" s="4"/>
      <c r="ALD315" s="4"/>
      <c r="ALE315" s="4"/>
      <c r="ALF315" s="4"/>
      <c r="ALG315" s="4"/>
      <c r="ALH315" s="4"/>
      <c r="ALI315" s="4"/>
      <c r="ALJ315" s="4"/>
      <c r="ALK315" s="4"/>
      <c r="ALL315" s="4"/>
      <c r="ALM315" s="4"/>
      <c r="ALN315" s="4"/>
      <c r="ALO315" s="4"/>
      <c r="ALP315" s="4"/>
      <c r="ALQ315" s="4"/>
      <c r="ALR315" s="4"/>
      <c r="ALS315" s="4"/>
      <c r="ALT315" s="4"/>
      <c r="ALU315" s="4"/>
      <c r="ALV315" s="4"/>
      <c r="ALW315" s="4"/>
      <c r="ALX315" s="4"/>
      <c r="ALY315" s="4"/>
      <c r="ALZ315" s="4"/>
      <c r="AMA315" s="4"/>
      <c r="AMB315" s="4"/>
      <c r="AMC315" s="4"/>
      <c r="AMD315" s="4"/>
      <c r="AME315" s="4"/>
      <c r="AMF315" s="4"/>
      <c r="AMG315" s="4"/>
      <c r="AMH315" s="4"/>
      <c r="AMI315" s="4"/>
      <c r="AMJ315" s="4"/>
    </row>
    <row r="316" spans="1:1024" ht="17" customHeight="1">
      <c r="A316" s="19" t="s">
        <v>1254</v>
      </c>
      <c r="B316" s="3">
        <f t="shared" si="9"/>
        <v>34</v>
      </c>
      <c r="C316" s="3">
        <f t="shared" si="11"/>
        <v>0</v>
      </c>
      <c r="D316" s="3">
        <v>0</v>
      </c>
      <c r="E316" s="3">
        <f>SUM(34)</f>
        <v>34</v>
      </c>
      <c r="IZ316" s="4"/>
      <c r="JA316" s="4"/>
      <c r="JB316" s="4"/>
      <c r="JC316" s="4"/>
      <c r="JD316" s="4"/>
      <c r="JE316" s="4"/>
      <c r="JF316" s="4"/>
      <c r="JG316" s="4"/>
      <c r="JH316" s="4"/>
      <c r="JI316" s="4"/>
      <c r="JJ316" s="4"/>
      <c r="JK316" s="4"/>
      <c r="JL316" s="4"/>
      <c r="JM316" s="4"/>
      <c r="JN316" s="4"/>
      <c r="JO316" s="4"/>
      <c r="JP316" s="4"/>
      <c r="JQ316" s="4"/>
      <c r="JR316" s="4"/>
      <c r="JS316" s="4"/>
      <c r="JT316" s="4"/>
      <c r="JU316" s="4"/>
      <c r="JV316" s="4"/>
      <c r="JW316" s="4"/>
      <c r="JX316" s="4"/>
      <c r="JY316" s="4"/>
      <c r="JZ316" s="4"/>
      <c r="KA316" s="4"/>
      <c r="KB316" s="4"/>
      <c r="KC316" s="4"/>
      <c r="KD316" s="4"/>
      <c r="KE316" s="4"/>
      <c r="KF316" s="4"/>
      <c r="KG316" s="4"/>
      <c r="KH316" s="4"/>
      <c r="KI316" s="4"/>
      <c r="KJ316" s="4"/>
      <c r="KK316" s="4"/>
      <c r="KL316" s="4"/>
      <c r="KM316" s="4"/>
      <c r="KN316" s="4"/>
      <c r="KO316" s="4"/>
      <c r="KP316" s="4"/>
      <c r="KQ316" s="4"/>
      <c r="KR316" s="4"/>
      <c r="KS316" s="4"/>
      <c r="KT316" s="4"/>
      <c r="KU316" s="4"/>
      <c r="KV316" s="4"/>
      <c r="KW316" s="4"/>
      <c r="KX316" s="4"/>
      <c r="KY316" s="4"/>
      <c r="KZ316" s="4"/>
      <c r="LA316" s="4"/>
      <c r="LB316" s="4"/>
      <c r="LC316" s="4"/>
      <c r="LD316" s="4"/>
      <c r="LE316" s="4"/>
      <c r="LF316" s="4"/>
      <c r="LG316" s="4"/>
      <c r="LH316" s="4"/>
      <c r="LI316" s="4"/>
      <c r="LJ316" s="4"/>
      <c r="LK316" s="4"/>
      <c r="LL316" s="4"/>
      <c r="LM316" s="4"/>
      <c r="LN316" s="4"/>
      <c r="LO316" s="4"/>
      <c r="LP316" s="4"/>
      <c r="LQ316" s="4"/>
      <c r="LR316" s="4"/>
      <c r="LS316" s="4"/>
      <c r="LT316" s="4"/>
      <c r="LU316" s="4"/>
      <c r="LV316" s="4"/>
      <c r="LW316" s="4"/>
      <c r="LX316" s="4"/>
      <c r="LY316" s="4"/>
      <c r="LZ316" s="4"/>
      <c r="MA316" s="4"/>
      <c r="MB316" s="4"/>
      <c r="MC316" s="4"/>
      <c r="MD316" s="4"/>
      <c r="ME316" s="4"/>
      <c r="MF316" s="4"/>
      <c r="MG316" s="4"/>
      <c r="MH316" s="4"/>
      <c r="MI316" s="4"/>
      <c r="MJ316" s="4"/>
      <c r="MK316" s="4"/>
      <c r="ML316" s="4"/>
      <c r="MM316" s="4"/>
      <c r="MN316" s="4"/>
      <c r="MO316" s="4"/>
      <c r="MP316" s="4"/>
      <c r="MQ316" s="4"/>
      <c r="MR316" s="4"/>
      <c r="MS316" s="4"/>
      <c r="MT316" s="4"/>
      <c r="MU316" s="4"/>
      <c r="MV316" s="4"/>
      <c r="MW316" s="4"/>
      <c r="MX316" s="4"/>
      <c r="MY316" s="4"/>
      <c r="MZ316" s="4"/>
      <c r="NA316" s="4"/>
      <c r="NB316" s="4"/>
      <c r="NC316" s="4"/>
      <c r="ND316" s="4"/>
      <c r="NE316" s="4"/>
      <c r="NF316" s="4"/>
      <c r="NG316" s="4"/>
      <c r="NH316" s="4"/>
      <c r="NI316" s="4"/>
      <c r="NJ316" s="4"/>
      <c r="NK316" s="4"/>
      <c r="NL316" s="4"/>
      <c r="NM316" s="4"/>
      <c r="NN316" s="4"/>
      <c r="NO316" s="4"/>
      <c r="NP316" s="4"/>
      <c r="NQ316" s="4"/>
      <c r="NR316" s="4"/>
      <c r="NS316" s="4"/>
      <c r="NT316" s="4"/>
      <c r="NU316" s="4"/>
      <c r="NV316" s="4"/>
      <c r="NW316" s="4"/>
      <c r="NX316" s="4"/>
      <c r="NY316" s="4"/>
      <c r="NZ316" s="4"/>
      <c r="OA316" s="4"/>
      <c r="OB316" s="4"/>
      <c r="OC316" s="4"/>
      <c r="OD316" s="4"/>
      <c r="OE316" s="4"/>
      <c r="OF316" s="4"/>
      <c r="OG316" s="4"/>
      <c r="OH316" s="4"/>
      <c r="OI316" s="4"/>
      <c r="OJ316" s="4"/>
      <c r="OK316" s="4"/>
      <c r="OL316" s="4"/>
      <c r="OM316" s="4"/>
      <c r="ON316" s="4"/>
      <c r="OO316" s="4"/>
      <c r="OP316" s="4"/>
      <c r="OQ316" s="4"/>
      <c r="OR316" s="4"/>
      <c r="OS316" s="4"/>
      <c r="OT316" s="4"/>
      <c r="OU316" s="4"/>
      <c r="OV316" s="4"/>
      <c r="OW316" s="4"/>
      <c r="OX316" s="4"/>
      <c r="OY316" s="4"/>
      <c r="OZ316" s="4"/>
      <c r="PA316" s="4"/>
      <c r="PB316" s="4"/>
      <c r="PC316" s="4"/>
      <c r="PD316" s="4"/>
      <c r="PE316" s="4"/>
      <c r="PF316" s="4"/>
      <c r="PG316" s="4"/>
      <c r="PH316" s="4"/>
      <c r="PI316" s="4"/>
      <c r="PJ316" s="4"/>
      <c r="PK316" s="4"/>
      <c r="PL316" s="4"/>
      <c r="PM316" s="4"/>
      <c r="PN316" s="4"/>
      <c r="PO316" s="4"/>
      <c r="PP316" s="4"/>
      <c r="PQ316" s="4"/>
      <c r="PR316" s="4"/>
      <c r="PS316" s="4"/>
      <c r="PT316" s="4"/>
      <c r="PU316" s="4"/>
      <c r="PV316" s="4"/>
      <c r="PW316" s="4"/>
      <c r="PX316" s="4"/>
      <c r="PY316" s="4"/>
      <c r="PZ316" s="4"/>
      <c r="QA316" s="4"/>
      <c r="QB316" s="4"/>
      <c r="QC316" s="4"/>
      <c r="QD316" s="4"/>
      <c r="QE316" s="4"/>
      <c r="QF316" s="4"/>
      <c r="QG316" s="4"/>
      <c r="QH316" s="4"/>
      <c r="QI316" s="4"/>
      <c r="QJ316" s="4"/>
      <c r="QK316" s="4"/>
      <c r="QL316" s="4"/>
      <c r="QM316" s="4"/>
      <c r="QN316" s="4"/>
      <c r="QO316" s="4"/>
      <c r="QP316" s="4"/>
      <c r="QQ316" s="4"/>
      <c r="QR316" s="4"/>
      <c r="QS316" s="4"/>
      <c r="QT316" s="4"/>
      <c r="QU316" s="4"/>
      <c r="QV316" s="4"/>
      <c r="QW316" s="4"/>
      <c r="QX316" s="4"/>
      <c r="QY316" s="4"/>
      <c r="QZ316" s="4"/>
      <c r="RA316" s="4"/>
      <c r="RB316" s="4"/>
      <c r="RC316" s="4"/>
      <c r="RD316" s="4"/>
      <c r="RE316" s="4"/>
      <c r="RF316" s="4"/>
      <c r="RG316" s="4"/>
      <c r="RH316" s="4"/>
      <c r="RI316" s="4"/>
      <c r="RJ316" s="4"/>
      <c r="RK316" s="4"/>
      <c r="RL316" s="4"/>
      <c r="RM316" s="4"/>
      <c r="RN316" s="4"/>
      <c r="RO316" s="4"/>
      <c r="RP316" s="4"/>
      <c r="RQ316" s="4"/>
      <c r="RR316" s="4"/>
      <c r="RS316" s="4"/>
      <c r="RT316" s="4"/>
      <c r="RU316" s="4"/>
      <c r="RV316" s="4"/>
      <c r="RW316" s="4"/>
      <c r="RX316" s="4"/>
      <c r="RY316" s="4"/>
      <c r="RZ316" s="4"/>
      <c r="SA316" s="4"/>
      <c r="SB316" s="4"/>
      <c r="SC316" s="4"/>
      <c r="SD316" s="4"/>
      <c r="SE316" s="4"/>
      <c r="SF316" s="4"/>
      <c r="SG316" s="4"/>
      <c r="SH316" s="4"/>
      <c r="SI316" s="4"/>
      <c r="SJ316" s="4"/>
      <c r="SK316" s="4"/>
      <c r="SL316" s="4"/>
      <c r="SM316" s="4"/>
      <c r="SN316" s="4"/>
      <c r="SO316" s="4"/>
      <c r="SP316" s="4"/>
      <c r="SQ316" s="4"/>
      <c r="SR316" s="4"/>
      <c r="SS316" s="4"/>
      <c r="ST316" s="4"/>
      <c r="SU316" s="4"/>
      <c r="SV316" s="4"/>
      <c r="SW316" s="4"/>
      <c r="SX316" s="4"/>
      <c r="SY316" s="4"/>
      <c r="SZ316" s="4"/>
      <c r="TA316" s="4"/>
      <c r="TB316" s="4"/>
      <c r="TC316" s="4"/>
      <c r="TD316" s="4"/>
      <c r="TE316" s="4"/>
      <c r="TF316" s="4"/>
      <c r="TG316" s="4"/>
      <c r="TH316" s="4"/>
      <c r="TI316" s="4"/>
      <c r="TJ316" s="4"/>
      <c r="TK316" s="4"/>
      <c r="TL316" s="4"/>
      <c r="TM316" s="4"/>
      <c r="TN316" s="4"/>
      <c r="TO316" s="4"/>
      <c r="TP316" s="4"/>
      <c r="TQ316" s="4"/>
      <c r="TR316" s="4"/>
      <c r="TS316" s="4"/>
      <c r="TT316" s="4"/>
      <c r="TU316" s="4"/>
      <c r="TV316" s="4"/>
      <c r="TW316" s="4"/>
      <c r="TX316" s="4"/>
      <c r="TY316" s="4"/>
      <c r="TZ316" s="4"/>
      <c r="UA316" s="4"/>
      <c r="UB316" s="4"/>
      <c r="UC316" s="4"/>
      <c r="UD316" s="4"/>
      <c r="UE316" s="4"/>
      <c r="UF316" s="4"/>
      <c r="UG316" s="4"/>
      <c r="UH316" s="4"/>
      <c r="UI316" s="4"/>
      <c r="UJ316" s="4"/>
      <c r="UK316" s="4"/>
      <c r="UL316" s="4"/>
      <c r="UM316" s="4"/>
      <c r="UN316" s="4"/>
      <c r="UO316" s="4"/>
      <c r="UP316" s="4"/>
      <c r="UQ316" s="4"/>
      <c r="UR316" s="4"/>
      <c r="US316" s="4"/>
      <c r="UT316" s="4"/>
      <c r="UU316" s="4"/>
      <c r="UV316" s="4"/>
      <c r="UW316" s="4"/>
      <c r="UX316" s="4"/>
      <c r="UY316" s="4"/>
      <c r="UZ316" s="4"/>
      <c r="VA316" s="4"/>
      <c r="VB316" s="4"/>
      <c r="VC316" s="4"/>
      <c r="VD316" s="4"/>
      <c r="VE316" s="4"/>
      <c r="VF316" s="4"/>
      <c r="VG316" s="4"/>
      <c r="VH316" s="4"/>
      <c r="VI316" s="4"/>
      <c r="VJ316" s="4"/>
      <c r="VK316" s="4"/>
      <c r="VL316" s="4"/>
      <c r="VM316" s="4"/>
      <c r="VN316" s="4"/>
      <c r="VO316" s="4"/>
      <c r="VP316" s="4"/>
      <c r="VQ316" s="4"/>
      <c r="VR316" s="4"/>
      <c r="VS316" s="4"/>
      <c r="VT316" s="4"/>
      <c r="VU316" s="4"/>
      <c r="VV316" s="4"/>
      <c r="VW316" s="4"/>
      <c r="VX316" s="4"/>
      <c r="VY316" s="4"/>
      <c r="VZ316" s="4"/>
      <c r="WA316" s="4"/>
      <c r="WB316" s="4"/>
      <c r="WC316" s="4"/>
      <c r="WD316" s="4"/>
      <c r="WE316" s="4"/>
      <c r="WF316" s="4"/>
      <c r="WG316" s="4"/>
      <c r="WH316" s="4"/>
      <c r="WI316" s="4"/>
      <c r="WJ316" s="4"/>
      <c r="WK316" s="4"/>
      <c r="WL316" s="4"/>
      <c r="WM316" s="4"/>
      <c r="WN316" s="4"/>
      <c r="WO316" s="4"/>
      <c r="WP316" s="4"/>
      <c r="WQ316" s="4"/>
      <c r="WR316" s="4"/>
      <c r="WS316" s="4"/>
      <c r="WT316" s="4"/>
      <c r="WU316" s="4"/>
      <c r="WV316" s="4"/>
      <c r="WW316" s="4"/>
      <c r="WX316" s="4"/>
      <c r="WY316" s="4"/>
      <c r="WZ316" s="4"/>
      <c r="XA316" s="4"/>
      <c r="XB316" s="4"/>
      <c r="XC316" s="4"/>
      <c r="XD316" s="4"/>
      <c r="XE316" s="4"/>
      <c r="XF316" s="4"/>
      <c r="XG316" s="4"/>
      <c r="XH316" s="4"/>
      <c r="XI316" s="4"/>
      <c r="XJ316" s="4"/>
      <c r="XK316" s="4"/>
      <c r="XL316" s="4"/>
      <c r="XM316" s="4"/>
      <c r="XN316" s="4"/>
      <c r="XO316" s="4"/>
      <c r="XP316" s="4"/>
      <c r="XQ316" s="4"/>
      <c r="XR316" s="4"/>
      <c r="XS316" s="4"/>
      <c r="XT316" s="4"/>
      <c r="XU316" s="4"/>
      <c r="XV316" s="4"/>
      <c r="XW316" s="4"/>
      <c r="XX316" s="4"/>
      <c r="XY316" s="4"/>
      <c r="XZ316" s="4"/>
      <c r="YA316" s="4"/>
      <c r="YB316" s="4"/>
      <c r="YC316" s="4"/>
      <c r="YD316" s="4"/>
      <c r="YE316" s="4"/>
      <c r="YF316" s="4"/>
      <c r="YG316" s="4"/>
      <c r="YH316" s="4"/>
      <c r="YI316" s="4"/>
      <c r="YJ316" s="4"/>
      <c r="YK316" s="4"/>
      <c r="YL316" s="4"/>
      <c r="YM316" s="4"/>
      <c r="YN316" s="4"/>
      <c r="YO316" s="4"/>
      <c r="YP316" s="4"/>
      <c r="YQ316" s="4"/>
      <c r="YR316" s="4"/>
      <c r="YS316" s="4"/>
      <c r="YT316" s="4"/>
      <c r="YU316" s="4"/>
      <c r="YV316" s="4"/>
      <c r="YW316" s="4"/>
      <c r="YX316" s="4"/>
      <c r="YY316" s="4"/>
      <c r="YZ316" s="4"/>
      <c r="ZA316" s="4"/>
      <c r="ZB316" s="4"/>
      <c r="ZC316" s="4"/>
      <c r="ZD316" s="4"/>
      <c r="ZE316" s="4"/>
      <c r="ZF316" s="4"/>
      <c r="ZG316" s="4"/>
      <c r="ZH316" s="4"/>
      <c r="ZI316" s="4"/>
      <c r="ZJ316" s="4"/>
      <c r="ZK316" s="4"/>
      <c r="ZL316" s="4"/>
      <c r="ZM316" s="4"/>
      <c r="ZN316" s="4"/>
      <c r="ZO316" s="4"/>
      <c r="ZP316" s="4"/>
      <c r="ZQ316" s="4"/>
      <c r="ZR316" s="4"/>
      <c r="ZS316" s="4"/>
      <c r="ZT316" s="4"/>
      <c r="ZU316" s="4"/>
      <c r="ZV316" s="4"/>
      <c r="ZW316" s="4"/>
      <c r="ZX316" s="4"/>
      <c r="ZY316" s="4"/>
      <c r="ZZ316" s="4"/>
      <c r="AAA316" s="4"/>
      <c r="AAB316" s="4"/>
      <c r="AAC316" s="4"/>
      <c r="AAD316" s="4"/>
      <c r="AAE316" s="4"/>
      <c r="AAF316" s="4"/>
      <c r="AAG316" s="4"/>
      <c r="AAH316" s="4"/>
      <c r="AAI316" s="4"/>
      <c r="AAJ316" s="4"/>
      <c r="AAK316" s="4"/>
      <c r="AAL316" s="4"/>
      <c r="AAM316" s="4"/>
      <c r="AAN316" s="4"/>
      <c r="AAO316" s="4"/>
      <c r="AAP316" s="4"/>
      <c r="AAQ316" s="4"/>
      <c r="AAR316" s="4"/>
      <c r="AAS316" s="4"/>
      <c r="AAT316" s="4"/>
      <c r="AAU316" s="4"/>
      <c r="AAV316" s="4"/>
      <c r="AAW316" s="4"/>
      <c r="AAX316" s="4"/>
      <c r="AAY316" s="4"/>
      <c r="AAZ316" s="4"/>
      <c r="ABA316" s="4"/>
      <c r="ABB316" s="4"/>
      <c r="ABC316" s="4"/>
      <c r="ABD316" s="4"/>
      <c r="ABE316" s="4"/>
      <c r="ABF316" s="4"/>
      <c r="ABG316" s="4"/>
      <c r="ABH316" s="4"/>
      <c r="ABI316" s="4"/>
      <c r="ABJ316" s="4"/>
      <c r="ABK316" s="4"/>
      <c r="ABL316" s="4"/>
      <c r="ABM316" s="4"/>
      <c r="ABN316" s="4"/>
      <c r="ABO316" s="4"/>
      <c r="ABP316" s="4"/>
      <c r="ABQ316" s="4"/>
      <c r="ABR316" s="4"/>
      <c r="ABS316" s="4"/>
      <c r="ABT316" s="4"/>
      <c r="ABU316" s="4"/>
      <c r="ABV316" s="4"/>
      <c r="ABW316" s="4"/>
      <c r="ABX316" s="4"/>
      <c r="ABY316" s="4"/>
      <c r="ABZ316" s="4"/>
      <c r="ACA316" s="4"/>
      <c r="ACB316" s="4"/>
      <c r="ACC316" s="4"/>
      <c r="ACD316" s="4"/>
      <c r="ACE316" s="4"/>
      <c r="ACF316" s="4"/>
      <c r="ACG316" s="4"/>
      <c r="ACH316" s="4"/>
      <c r="ACI316" s="4"/>
      <c r="ACJ316" s="4"/>
      <c r="ACK316" s="4"/>
      <c r="ACL316" s="4"/>
      <c r="ACM316" s="4"/>
      <c r="ACN316" s="4"/>
      <c r="ACO316" s="4"/>
      <c r="ACP316" s="4"/>
      <c r="ACQ316" s="4"/>
      <c r="ACR316" s="4"/>
      <c r="ACS316" s="4"/>
      <c r="ACT316" s="4"/>
      <c r="ACU316" s="4"/>
      <c r="ACV316" s="4"/>
      <c r="ACW316" s="4"/>
      <c r="ACX316" s="4"/>
      <c r="ACY316" s="4"/>
      <c r="ACZ316" s="4"/>
      <c r="ADA316" s="4"/>
      <c r="ADB316" s="4"/>
      <c r="ADC316" s="4"/>
      <c r="ADD316" s="4"/>
      <c r="ADE316" s="4"/>
      <c r="ADF316" s="4"/>
      <c r="ADG316" s="4"/>
      <c r="ADH316" s="4"/>
      <c r="ADI316" s="4"/>
      <c r="ADJ316" s="4"/>
      <c r="ADK316" s="4"/>
      <c r="ADL316" s="4"/>
      <c r="ADM316" s="4"/>
      <c r="ADN316" s="4"/>
      <c r="ADO316" s="4"/>
      <c r="ADP316" s="4"/>
      <c r="ADQ316" s="4"/>
      <c r="ADR316" s="4"/>
      <c r="ADS316" s="4"/>
      <c r="ADT316" s="4"/>
      <c r="ADU316" s="4"/>
      <c r="ADV316" s="4"/>
      <c r="ADW316" s="4"/>
      <c r="ADX316" s="4"/>
      <c r="ADY316" s="4"/>
      <c r="ADZ316" s="4"/>
      <c r="AEA316" s="4"/>
      <c r="AEB316" s="4"/>
      <c r="AEC316" s="4"/>
      <c r="AED316" s="4"/>
      <c r="AEE316" s="4"/>
      <c r="AEF316" s="4"/>
      <c r="AEG316" s="4"/>
      <c r="AEH316" s="4"/>
      <c r="AEI316" s="4"/>
      <c r="AEJ316" s="4"/>
      <c r="AEK316" s="4"/>
      <c r="AEL316" s="4"/>
      <c r="AEM316" s="4"/>
      <c r="AEN316" s="4"/>
      <c r="AEO316" s="4"/>
      <c r="AEP316" s="4"/>
      <c r="AEQ316" s="4"/>
      <c r="AER316" s="4"/>
      <c r="AES316" s="4"/>
      <c r="AET316" s="4"/>
      <c r="AEU316" s="4"/>
      <c r="AEV316" s="4"/>
      <c r="AEW316" s="4"/>
      <c r="AEX316" s="4"/>
      <c r="AEY316" s="4"/>
      <c r="AEZ316" s="4"/>
      <c r="AFA316" s="4"/>
      <c r="AFB316" s="4"/>
      <c r="AFC316" s="4"/>
      <c r="AFD316" s="4"/>
      <c r="AFE316" s="4"/>
      <c r="AFF316" s="4"/>
      <c r="AFG316" s="4"/>
      <c r="AFH316" s="4"/>
      <c r="AFI316" s="4"/>
      <c r="AFJ316" s="4"/>
      <c r="AFK316" s="4"/>
      <c r="AFL316" s="4"/>
      <c r="AFM316" s="4"/>
      <c r="AFN316" s="4"/>
      <c r="AFO316" s="4"/>
      <c r="AFP316" s="4"/>
      <c r="AFQ316" s="4"/>
      <c r="AFR316" s="4"/>
      <c r="AFS316" s="4"/>
      <c r="AFT316" s="4"/>
      <c r="AFU316" s="4"/>
      <c r="AFV316" s="4"/>
      <c r="AFW316" s="4"/>
      <c r="AFX316" s="4"/>
      <c r="AFY316" s="4"/>
      <c r="AFZ316" s="4"/>
      <c r="AGA316" s="4"/>
      <c r="AGB316" s="4"/>
      <c r="AGC316" s="4"/>
      <c r="AGD316" s="4"/>
      <c r="AGE316" s="4"/>
      <c r="AGF316" s="4"/>
      <c r="AGG316" s="4"/>
      <c r="AGH316" s="4"/>
      <c r="AGI316" s="4"/>
      <c r="AGJ316" s="4"/>
      <c r="AGK316" s="4"/>
      <c r="AGL316" s="4"/>
      <c r="AGM316" s="4"/>
      <c r="AGN316" s="4"/>
      <c r="AGO316" s="4"/>
      <c r="AGP316" s="4"/>
      <c r="AGQ316" s="4"/>
      <c r="AGR316" s="4"/>
      <c r="AGS316" s="4"/>
      <c r="AGT316" s="4"/>
      <c r="AGU316" s="4"/>
      <c r="AGV316" s="4"/>
      <c r="AGW316" s="4"/>
      <c r="AGX316" s="4"/>
      <c r="AGY316" s="4"/>
      <c r="AGZ316" s="4"/>
      <c r="AHA316" s="4"/>
      <c r="AHB316" s="4"/>
      <c r="AHC316" s="4"/>
      <c r="AHD316" s="4"/>
      <c r="AHE316" s="4"/>
      <c r="AHF316" s="4"/>
      <c r="AHG316" s="4"/>
      <c r="AHH316" s="4"/>
      <c r="AHI316" s="4"/>
      <c r="AHJ316" s="4"/>
      <c r="AHK316" s="4"/>
      <c r="AHL316" s="4"/>
      <c r="AHM316" s="4"/>
      <c r="AHN316" s="4"/>
      <c r="AHO316" s="4"/>
      <c r="AHP316" s="4"/>
      <c r="AHQ316" s="4"/>
      <c r="AHR316" s="4"/>
      <c r="AHS316" s="4"/>
      <c r="AHT316" s="4"/>
      <c r="AHU316" s="4"/>
      <c r="AHV316" s="4"/>
      <c r="AHW316" s="4"/>
      <c r="AHX316" s="4"/>
      <c r="AHY316" s="4"/>
      <c r="AHZ316" s="4"/>
      <c r="AIA316" s="4"/>
      <c r="AIB316" s="4"/>
      <c r="AIC316" s="4"/>
      <c r="AID316" s="4"/>
      <c r="AIE316" s="4"/>
      <c r="AIF316" s="4"/>
      <c r="AIG316" s="4"/>
      <c r="AIH316" s="4"/>
      <c r="AII316" s="4"/>
      <c r="AIJ316" s="4"/>
      <c r="AIK316" s="4"/>
      <c r="AIL316" s="4"/>
      <c r="AIM316" s="4"/>
      <c r="AIN316" s="4"/>
      <c r="AIO316" s="4"/>
      <c r="AIP316" s="4"/>
      <c r="AIQ316" s="4"/>
      <c r="AIR316" s="4"/>
      <c r="AIS316" s="4"/>
      <c r="AIT316" s="4"/>
      <c r="AIU316" s="4"/>
      <c r="AIV316" s="4"/>
      <c r="AIW316" s="4"/>
      <c r="AIX316" s="4"/>
      <c r="AIY316" s="4"/>
      <c r="AIZ316" s="4"/>
      <c r="AJA316" s="4"/>
      <c r="AJB316" s="4"/>
      <c r="AJC316" s="4"/>
      <c r="AJD316" s="4"/>
      <c r="AJE316" s="4"/>
      <c r="AJF316" s="4"/>
      <c r="AJG316" s="4"/>
      <c r="AJH316" s="4"/>
      <c r="AJI316" s="4"/>
      <c r="AJJ316" s="4"/>
      <c r="AJK316" s="4"/>
      <c r="AJL316" s="4"/>
      <c r="AJM316" s="4"/>
      <c r="AJN316" s="4"/>
      <c r="AJO316" s="4"/>
      <c r="AJP316" s="4"/>
      <c r="AJQ316" s="4"/>
      <c r="AJR316" s="4"/>
      <c r="AJS316" s="4"/>
      <c r="AJT316" s="4"/>
      <c r="AJU316" s="4"/>
      <c r="AJV316" s="4"/>
      <c r="AJW316" s="4"/>
      <c r="AJX316" s="4"/>
      <c r="AJY316" s="4"/>
      <c r="AJZ316" s="4"/>
      <c r="AKA316" s="4"/>
      <c r="AKB316" s="4"/>
      <c r="AKC316" s="4"/>
      <c r="AKD316" s="4"/>
      <c r="AKE316" s="4"/>
      <c r="AKF316" s="4"/>
      <c r="AKG316" s="4"/>
      <c r="AKH316" s="4"/>
      <c r="AKI316" s="4"/>
      <c r="AKJ316" s="4"/>
      <c r="AKK316" s="4"/>
      <c r="AKL316" s="4"/>
      <c r="AKM316" s="4"/>
      <c r="AKN316" s="4"/>
      <c r="AKO316" s="4"/>
      <c r="AKP316" s="4"/>
      <c r="AKQ316" s="4"/>
      <c r="AKR316" s="4"/>
      <c r="AKS316" s="4"/>
      <c r="AKT316" s="4"/>
      <c r="AKU316" s="4"/>
      <c r="AKV316" s="4"/>
      <c r="AKW316" s="4"/>
      <c r="AKX316" s="4"/>
      <c r="AKY316" s="4"/>
      <c r="AKZ316" s="4"/>
      <c r="ALA316" s="4"/>
      <c r="ALB316" s="4"/>
      <c r="ALC316" s="4"/>
      <c r="ALD316" s="4"/>
      <c r="ALE316" s="4"/>
      <c r="ALF316" s="4"/>
      <c r="ALG316" s="4"/>
      <c r="ALH316" s="4"/>
      <c r="ALI316" s="4"/>
      <c r="ALJ316" s="4"/>
      <c r="ALK316" s="4"/>
      <c r="ALL316" s="4"/>
      <c r="ALM316" s="4"/>
      <c r="ALN316" s="4"/>
      <c r="ALO316" s="4"/>
      <c r="ALP316" s="4"/>
      <c r="ALQ316" s="4"/>
      <c r="ALR316" s="4"/>
      <c r="ALS316" s="4"/>
      <c r="ALT316" s="4"/>
      <c r="ALU316" s="4"/>
      <c r="ALV316" s="4"/>
      <c r="ALW316" s="4"/>
      <c r="ALX316" s="4"/>
      <c r="ALY316" s="4"/>
      <c r="ALZ316" s="4"/>
      <c r="AMA316" s="4"/>
      <c r="AMB316" s="4"/>
      <c r="AMC316" s="4"/>
      <c r="AMD316" s="4"/>
      <c r="AME316" s="4"/>
      <c r="AMF316" s="4"/>
      <c r="AMG316" s="4"/>
      <c r="AMH316" s="4"/>
      <c r="AMI316" s="4"/>
      <c r="AMJ316" s="4"/>
    </row>
    <row r="317" spans="1:1024" ht="17" customHeight="1">
      <c r="A317" s="19" t="s">
        <v>1347</v>
      </c>
      <c r="B317" s="3">
        <f t="shared" si="9"/>
        <v>34</v>
      </c>
      <c r="C317" s="3">
        <f>SUM(34)</f>
        <v>34</v>
      </c>
      <c r="E317" s="3">
        <v>0</v>
      </c>
    </row>
    <row r="318" spans="1:1024" ht="17" customHeight="1">
      <c r="A318" s="19" t="s">
        <v>1349</v>
      </c>
      <c r="B318" s="3">
        <f t="shared" si="9"/>
        <v>34</v>
      </c>
      <c r="C318" s="3">
        <f>SUM(34)</f>
        <v>34</v>
      </c>
      <c r="E318" s="3">
        <v>0</v>
      </c>
    </row>
    <row r="319" spans="1:1024" ht="17" customHeight="1">
      <c r="A319" s="19" t="s">
        <v>1350</v>
      </c>
      <c r="B319" s="3">
        <f t="shared" si="9"/>
        <v>34</v>
      </c>
      <c r="C319" s="3">
        <f>SUM(34)</f>
        <v>34</v>
      </c>
      <c r="E319" s="3">
        <v>0</v>
      </c>
    </row>
    <row r="320" spans="1:1024" ht="17" customHeight="1">
      <c r="A320" s="19" t="s">
        <v>1351</v>
      </c>
      <c r="B320" s="3">
        <f t="shared" si="9"/>
        <v>34</v>
      </c>
      <c r="C320" s="3">
        <f>SUM(34)</f>
        <v>34</v>
      </c>
      <c r="E320" s="3">
        <v>0</v>
      </c>
    </row>
    <row r="321" spans="1:1024" ht="17" customHeight="1">
      <c r="A321" s="19" t="s">
        <v>1256</v>
      </c>
      <c r="B321" s="3">
        <f t="shared" si="9"/>
        <v>33</v>
      </c>
      <c r="C321" s="3">
        <f t="shared" ref="C321:C337" si="12">SUM(0)</f>
        <v>0</v>
      </c>
      <c r="D321" s="3">
        <v>0</v>
      </c>
      <c r="E321" s="3">
        <v>0</v>
      </c>
      <c r="G321" s="4"/>
      <c r="K321" s="4">
        <v>33</v>
      </c>
      <c r="IZ321" s="4"/>
      <c r="JA321" s="4"/>
      <c r="JB321" s="4"/>
      <c r="JC321" s="4"/>
      <c r="JD321" s="4"/>
      <c r="JE321" s="4"/>
      <c r="JF321" s="4"/>
      <c r="JG321" s="4"/>
      <c r="JH321" s="4"/>
      <c r="JI321" s="4"/>
      <c r="JJ321" s="4"/>
      <c r="JK321" s="4"/>
      <c r="JL321" s="4"/>
      <c r="JM321" s="4"/>
      <c r="JN321" s="4"/>
      <c r="JO321" s="4"/>
      <c r="JP321" s="4"/>
      <c r="JQ321" s="4"/>
      <c r="JR321" s="4"/>
      <c r="JS321" s="4"/>
      <c r="JT321" s="4"/>
      <c r="JU321" s="4"/>
      <c r="JV321" s="4"/>
      <c r="JW321" s="4"/>
      <c r="JX321" s="4"/>
      <c r="JY321" s="4"/>
      <c r="JZ321" s="4"/>
      <c r="KA321" s="4"/>
      <c r="KB321" s="4"/>
      <c r="KC321" s="4"/>
      <c r="KD321" s="4"/>
      <c r="KE321" s="4"/>
      <c r="KF321" s="4"/>
      <c r="KG321" s="4"/>
      <c r="KH321" s="4"/>
      <c r="KI321" s="4"/>
      <c r="KJ321" s="4"/>
      <c r="KK321" s="4"/>
      <c r="KL321" s="4"/>
      <c r="KM321" s="4"/>
      <c r="KN321" s="4"/>
      <c r="KO321" s="4"/>
      <c r="KP321" s="4"/>
      <c r="KQ321" s="4"/>
      <c r="KR321" s="4"/>
      <c r="KS321" s="4"/>
      <c r="KT321" s="4"/>
      <c r="KU321" s="4"/>
      <c r="KV321" s="4"/>
      <c r="KW321" s="4"/>
      <c r="KX321" s="4"/>
      <c r="KY321" s="4"/>
      <c r="KZ321" s="4"/>
      <c r="LA321" s="4"/>
      <c r="LB321" s="4"/>
      <c r="LC321" s="4"/>
      <c r="LD321" s="4"/>
      <c r="LE321" s="4"/>
      <c r="LF321" s="4"/>
      <c r="LG321" s="4"/>
      <c r="LH321" s="4"/>
      <c r="LI321" s="4"/>
      <c r="LJ321" s="4"/>
      <c r="LK321" s="4"/>
      <c r="LL321" s="4"/>
      <c r="LM321" s="4"/>
      <c r="LN321" s="4"/>
      <c r="LO321" s="4"/>
      <c r="LP321" s="4"/>
      <c r="LQ321" s="4"/>
      <c r="LR321" s="4"/>
      <c r="LS321" s="4"/>
      <c r="LT321" s="4"/>
      <c r="LU321" s="4"/>
      <c r="LV321" s="4"/>
      <c r="LW321" s="4"/>
      <c r="LX321" s="4"/>
      <c r="LY321" s="4"/>
      <c r="LZ321" s="4"/>
      <c r="MA321" s="4"/>
      <c r="MB321" s="4"/>
      <c r="MC321" s="4"/>
      <c r="MD321" s="4"/>
      <c r="ME321" s="4"/>
      <c r="MF321" s="4"/>
      <c r="MG321" s="4"/>
      <c r="MH321" s="4"/>
      <c r="MI321" s="4"/>
      <c r="MJ321" s="4"/>
      <c r="MK321" s="4"/>
      <c r="ML321" s="4"/>
      <c r="MM321" s="4"/>
      <c r="MN321" s="4"/>
      <c r="MO321" s="4"/>
      <c r="MP321" s="4"/>
      <c r="MQ321" s="4"/>
      <c r="MR321" s="4"/>
      <c r="MS321" s="4"/>
      <c r="MT321" s="4"/>
      <c r="MU321" s="4"/>
      <c r="MV321" s="4"/>
      <c r="MW321" s="4"/>
      <c r="MX321" s="4"/>
      <c r="MY321" s="4"/>
      <c r="MZ321" s="4"/>
      <c r="NA321" s="4"/>
      <c r="NB321" s="4"/>
      <c r="NC321" s="4"/>
      <c r="ND321" s="4"/>
      <c r="NE321" s="4"/>
      <c r="NF321" s="4"/>
      <c r="NG321" s="4"/>
      <c r="NH321" s="4"/>
      <c r="NI321" s="4"/>
      <c r="NJ321" s="4"/>
      <c r="NK321" s="4"/>
      <c r="NL321" s="4"/>
      <c r="NM321" s="4"/>
      <c r="NN321" s="4"/>
      <c r="NO321" s="4"/>
      <c r="NP321" s="4"/>
      <c r="NQ321" s="4"/>
      <c r="NR321" s="4"/>
      <c r="NS321" s="4"/>
      <c r="NT321" s="4"/>
      <c r="NU321" s="4"/>
      <c r="NV321" s="4"/>
      <c r="NW321" s="4"/>
      <c r="NX321" s="4"/>
      <c r="NY321" s="4"/>
      <c r="NZ321" s="4"/>
      <c r="OA321" s="4"/>
      <c r="OB321" s="4"/>
      <c r="OC321" s="4"/>
      <c r="OD321" s="4"/>
      <c r="OE321" s="4"/>
      <c r="OF321" s="4"/>
      <c r="OG321" s="4"/>
      <c r="OH321" s="4"/>
      <c r="OI321" s="4"/>
      <c r="OJ321" s="4"/>
      <c r="OK321" s="4"/>
      <c r="OL321" s="4"/>
      <c r="OM321" s="4"/>
      <c r="ON321" s="4"/>
      <c r="OO321" s="4"/>
      <c r="OP321" s="4"/>
      <c r="OQ321" s="4"/>
      <c r="OR321" s="4"/>
      <c r="OS321" s="4"/>
      <c r="OT321" s="4"/>
      <c r="OU321" s="4"/>
      <c r="OV321" s="4"/>
      <c r="OW321" s="4"/>
      <c r="OX321" s="4"/>
      <c r="OY321" s="4"/>
      <c r="OZ321" s="4"/>
      <c r="PA321" s="4"/>
      <c r="PB321" s="4"/>
      <c r="PC321" s="4"/>
      <c r="PD321" s="4"/>
      <c r="PE321" s="4"/>
      <c r="PF321" s="4"/>
      <c r="PG321" s="4"/>
      <c r="PH321" s="4"/>
      <c r="PI321" s="4"/>
      <c r="PJ321" s="4"/>
      <c r="PK321" s="4"/>
      <c r="PL321" s="4"/>
      <c r="PM321" s="4"/>
      <c r="PN321" s="4"/>
      <c r="PO321" s="4"/>
      <c r="PP321" s="4"/>
      <c r="PQ321" s="4"/>
      <c r="PR321" s="4"/>
      <c r="PS321" s="4"/>
      <c r="PT321" s="4"/>
      <c r="PU321" s="4"/>
      <c r="PV321" s="4"/>
      <c r="PW321" s="4"/>
      <c r="PX321" s="4"/>
      <c r="PY321" s="4"/>
      <c r="PZ321" s="4"/>
      <c r="QA321" s="4"/>
      <c r="QB321" s="4"/>
      <c r="QC321" s="4"/>
      <c r="QD321" s="4"/>
      <c r="QE321" s="4"/>
      <c r="QF321" s="4"/>
      <c r="QG321" s="4"/>
      <c r="QH321" s="4"/>
      <c r="QI321" s="4"/>
      <c r="QJ321" s="4"/>
      <c r="QK321" s="4"/>
      <c r="QL321" s="4"/>
      <c r="QM321" s="4"/>
      <c r="QN321" s="4"/>
      <c r="QO321" s="4"/>
      <c r="QP321" s="4"/>
      <c r="QQ321" s="4"/>
      <c r="QR321" s="4"/>
      <c r="QS321" s="4"/>
      <c r="QT321" s="4"/>
      <c r="QU321" s="4"/>
      <c r="QV321" s="4"/>
      <c r="QW321" s="4"/>
      <c r="QX321" s="4"/>
      <c r="QY321" s="4"/>
      <c r="QZ321" s="4"/>
      <c r="RA321" s="4"/>
      <c r="RB321" s="4"/>
      <c r="RC321" s="4"/>
      <c r="RD321" s="4"/>
      <c r="RE321" s="4"/>
      <c r="RF321" s="4"/>
      <c r="RG321" s="4"/>
      <c r="RH321" s="4"/>
      <c r="RI321" s="4"/>
      <c r="RJ321" s="4"/>
      <c r="RK321" s="4"/>
      <c r="RL321" s="4"/>
      <c r="RM321" s="4"/>
      <c r="RN321" s="4"/>
      <c r="RO321" s="4"/>
      <c r="RP321" s="4"/>
      <c r="RQ321" s="4"/>
      <c r="RR321" s="4"/>
      <c r="RS321" s="4"/>
      <c r="RT321" s="4"/>
      <c r="RU321" s="4"/>
      <c r="RV321" s="4"/>
      <c r="RW321" s="4"/>
      <c r="RX321" s="4"/>
      <c r="RY321" s="4"/>
      <c r="RZ321" s="4"/>
      <c r="SA321" s="4"/>
      <c r="SB321" s="4"/>
      <c r="SC321" s="4"/>
      <c r="SD321" s="4"/>
      <c r="SE321" s="4"/>
      <c r="SF321" s="4"/>
      <c r="SG321" s="4"/>
      <c r="SH321" s="4"/>
      <c r="SI321" s="4"/>
      <c r="SJ321" s="4"/>
      <c r="SK321" s="4"/>
      <c r="SL321" s="4"/>
      <c r="SM321" s="4"/>
      <c r="SN321" s="4"/>
      <c r="SO321" s="4"/>
      <c r="SP321" s="4"/>
      <c r="SQ321" s="4"/>
      <c r="SR321" s="4"/>
      <c r="SS321" s="4"/>
      <c r="ST321" s="4"/>
      <c r="SU321" s="4"/>
      <c r="SV321" s="4"/>
      <c r="SW321" s="4"/>
      <c r="SX321" s="4"/>
      <c r="SY321" s="4"/>
      <c r="SZ321" s="4"/>
      <c r="TA321" s="4"/>
      <c r="TB321" s="4"/>
      <c r="TC321" s="4"/>
      <c r="TD321" s="4"/>
      <c r="TE321" s="4"/>
      <c r="TF321" s="4"/>
      <c r="TG321" s="4"/>
      <c r="TH321" s="4"/>
      <c r="TI321" s="4"/>
      <c r="TJ321" s="4"/>
      <c r="TK321" s="4"/>
      <c r="TL321" s="4"/>
      <c r="TM321" s="4"/>
      <c r="TN321" s="4"/>
      <c r="TO321" s="4"/>
      <c r="TP321" s="4"/>
      <c r="TQ321" s="4"/>
      <c r="TR321" s="4"/>
      <c r="TS321" s="4"/>
      <c r="TT321" s="4"/>
      <c r="TU321" s="4"/>
      <c r="TV321" s="4"/>
      <c r="TW321" s="4"/>
      <c r="TX321" s="4"/>
      <c r="TY321" s="4"/>
      <c r="TZ321" s="4"/>
      <c r="UA321" s="4"/>
      <c r="UB321" s="4"/>
      <c r="UC321" s="4"/>
      <c r="UD321" s="4"/>
      <c r="UE321" s="4"/>
      <c r="UF321" s="4"/>
      <c r="UG321" s="4"/>
      <c r="UH321" s="4"/>
      <c r="UI321" s="4"/>
      <c r="UJ321" s="4"/>
      <c r="UK321" s="4"/>
      <c r="UL321" s="4"/>
      <c r="UM321" s="4"/>
      <c r="UN321" s="4"/>
      <c r="UO321" s="4"/>
      <c r="UP321" s="4"/>
      <c r="UQ321" s="4"/>
      <c r="UR321" s="4"/>
      <c r="US321" s="4"/>
      <c r="UT321" s="4"/>
      <c r="UU321" s="4"/>
      <c r="UV321" s="4"/>
      <c r="UW321" s="4"/>
      <c r="UX321" s="4"/>
      <c r="UY321" s="4"/>
      <c r="UZ321" s="4"/>
      <c r="VA321" s="4"/>
      <c r="VB321" s="4"/>
      <c r="VC321" s="4"/>
      <c r="VD321" s="4"/>
      <c r="VE321" s="4"/>
      <c r="VF321" s="4"/>
      <c r="VG321" s="4"/>
      <c r="VH321" s="4"/>
      <c r="VI321" s="4"/>
      <c r="VJ321" s="4"/>
      <c r="VK321" s="4"/>
      <c r="VL321" s="4"/>
      <c r="VM321" s="4"/>
      <c r="VN321" s="4"/>
      <c r="VO321" s="4"/>
      <c r="VP321" s="4"/>
      <c r="VQ321" s="4"/>
      <c r="VR321" s="4"/>
      <c r="VS321" s="4"/>
      <c r="VT321" s="4"/>
      <c r="VU321" s="4"/>
      <c r="VV321" s="4"/>
      <c r="VW321" s="4"/>
      <c r="VX321" s="4"/>
      <c r="VY321" s="4"/>
      <c r="VZ321" s="4"/>
      <c r="WA321" s="4"/>
      <c r="WB321" s="4"/>
      <c r="WC321" s="4"/>
      <c r="WD321" s="4"/>
      <c r="WE321" s="4"/>
      <c r="WF321" s="4"/>
      <c r="WG321" s="4"/>
      <c r="WH321" s="4"/>
      <c r="WI321" s="4"/>
      <c r="WJ321" s="4"/>
      <c r="WK321" s="4"/>
      <c r="WL321" s="4"/>
      <c r="WM321" s="4"/>
      <c r="WN321" s="4"/>
      <c r="WO321" s="4"/>
      <c r="WP321" s="4"/>
      <c r="WQ321" s="4"/>
      <c r="WR321" s="4"/>
      <c r="WS321" s="4"/>
      <c r="WT321" s="4"/>
      <c r="WU321" s="4"/>
      <c r="WV321" s="4"/>
      <c r="WW321" s="4"/>
      <c r="WX321" s="4"/>
      <c r="WY321" s="4"/>
      <c r="WZ321" s="4"/>
      <c r="XA321" s="4"/>
      <c r="XB321" s="4"/>
      <c r="XC321" s="4"/>
      <c r="XD321" s="4"/>
      <c r="XE321" s="4"/>
      <c r="XF321" s="4"/>
      <c r="XG321" s="4"/>
      <c r="XH321" s="4"/>
      <c r="XI321" s="4"/>
      <c r="XJ321" s="4"/>
      <c r="XK321" s="4"/>
      <c r="XL321" s="4"/>
      <c r="XM321" s="4"/>
      <c r="XN321" s="4"/>
      <c r="XO321" s="4"/>
      <c r="XP321" s="4"/>
      <c r="XQ321" s="4"/>
      <c r="XR321" s="4"/>
      <c r="XS321" s="4"/>
      <c r="XT321" s="4"/>
      <c r="XU321" s="4"/>
      <c r="XV321" s="4"/>
      <c r="XW321" s="4"/>
      <c r="XX321" s="4"/>
      <c r="XY321" s="4"/>
      <c r="XZ321" s="4"/>
      <c r="YA321" s="4"/>
      <c r="YB321" s="4"/>
      <c r="YC321" s="4"/>
      <c r="YD321" s="4"/>
      <c r="YE321" s="4"/>
      <c r="YF321" s="4"/>
      <c r="YG321" s="4"/>
      <c r="YH321" s="4"/>
      <c r="YI321" s="4"/>
      <c r="YJ321" s="4"/>
      <c r="YK321" s="4"/>
      <c r="YL321" s="4"/>
      <c r="YM321" s="4"/>
      <c r="YN321" s="4"/>
      <c r="YO321" s="4"/>
      <c r="YP321" s="4"/>
      <c r="YQ321" s="4"/>
      <c r="YR321" s="4"/>
      <c r="YS321" s="4"/>
      <c r="YT321" s="4"/>
      <c r="YU321" s="4"/>
      <c r="YV321" s="4"/>
      <c r="YW321" s="4"/>
      <c r="YX321" s="4"/>
      <c r="YY321" s="4"/>
      <c r="YZ321" s="4"/>
      <c r="ZA321" s="4"/>
      <c r="ZB321" s="4"/>
      <c r="ZC321" s="4"/>
      <c r="ZD321" s="4"/>
      <c r="ZE321" s="4"/>
      <c r="ZF321" s="4"/>
      <c r="ZG321" s="4"/>
      <c r="ZH321" s="4"/>
      <c r="ZI321" s="4"/>
      <c r="ZJ321" s="4"/>
      <c r="ZK321" s="4"/>
      <c r="ZL321" s="4"/>
      <c r="ZM321" s="4"/>
      <c r="ZN321" s="4"/>
      <c r="ZO321" s="4"/>
      <c r="ZP321" s="4"/>
      <c r="ZQ321" s="4"/>
      <c r="ZR321" s="4"/>
      <c r="ZS321" s="4"/>
      <c r="ZT321" s="4"/>
      <c r="ZU321" s="4"/>
      <c r="ZV321" s="4"/>
      <c r="ZW321" s="4"/>
      <c r="ZX321" s="4"/>
      <c r="ZY321" s="4"/>
      <c r="ZZ321" s="4"/>
      <c r="AAA321" s="4"/>
      <c r="AAB321" s="4"/>
      <c r="AAC321" s="4"/>
      <c r="AAD321" s="4"/>
      <c r="AAE321" s="4"/>
      <c r="AAF321" s="4"/>
      <c r="AAG321" s="4"/>
      <c r="AAH321" s="4"/>
      <c r="AAI321" s="4"/>
      <c r="AAJ321" s="4"/>
      <c r="AAK321" s="4"/>
      <c r="AAL321" s="4"/>
      <c r="AAM321" s="4"/>
      <c r="AAN321" s="4"/>
      <c r="AAO321" s="4"/>
      <c r="AAP321" s="4"/>
      <c r="AAQ321" s="4"/>
      <c r="AAR321" s="4"/>
      <c r="AAS321" s="4"/>
      <c r="AAT321" s="4"/>
      <c r="AAU321" s="4"/>
      <c r="AAV321" s="4"/>
      <c r="AAW321" s="4"/>
      <c r="AAX321" s="4"/>
      <c r="AAY321" s="4"/>
      <c r="AAZ321" s="4"/>
      <c r="ABA321" s="4"/>
      <c r="ABB321" s="4"/>
      <c r="ABC321" s="4"/>
      <c r="ABD321" s="4"/>
      <c r="ABE321" s="4"/>
      <c r="ABF321" s="4"/>
      <c r="ABG321" s="4"/>
      <c r="ABH321" s="4"/>
      <c r="ABI321" s="4"/>
      <c r="ABJ321" s="4"/>
      <c r="ABK321" s="4"/>
      <c r="ABL321" s="4"/>
      <c r="ABM321" s="4"/>
      <c r="ABN321" s="4"/>
      <c r="ABO321" s="4"/>
      <c r="ABP321" s="4"/>
      <c r="ABQ321" s="4"/>
      <c r="ABR321" s="4"/>
      <c r="ABS321" s="4"/>
      <c r="ABT321" s="4"/>
      <c r="ABU321" s="4"/>
      <c r="ABV321" s="4"/>
      <c r="ABW321" s="4"/>
      <c r="ABX321" s="4"/>
      <c r="ABY321" s="4"/>
      <c r="ABZ321" s="4"/>
      <c r="ACA321" s="4"/>
      <c r="ACB321" s="4"/>
      <c r="ACC321" s="4"/>
      <c r="ACD321" s="4"/>
      <c r="ACE321" s="4"/>
      <c r="ACF321" s="4"/>
      <c r="ACG321" s="4"/>
      <c r="ACH321" s="4"/>
      <c r="ACI321" s="4"/>
      <c r="ACJ321" s="4"/>
      <c r="ACK321" s="4"/>
      <c r="ACL321" s="4"/>
      <c r="ACM321" s="4"/>
      <c r="ACN321" s="4"/>
      <c r="ACO321" s="4"/>
      <c r="ACP321" s="4"/>
      <c r="ACQ321" s="4"/>
      <c r="ACR321" s="4"/>
      <c r="ACS321" s="4"/>
      <c r="ACT321" s="4"/>
      <c r="ACU321" s="4"/>
      <c r="ACV321" s="4"/>
      <c r="ACW321" s="4"/>
      <c r="ACX321" s="4"/>
      <c r="ACY321" s="4"/>
      <c r="ACZ321" s="4"/>
      <c r="ADA321" s="4"/>
      <c r="ADB321" s="4"/>
      <c r="ADC321" s="4"/>
      <c r="ADD321" s="4"/>
      <c r="ADE321" s="4"/>
      <c r="ADF321" s="4"/>
      <c r="ADG321" s="4"/>
      <c r="ADH321" s="4"/>
      <c r="ADI321" s="4"/>
      <c r="ADJ321" s="4"/>
      <c r="ADK321" s="4"/>
      <c r="ADL321" s="4"/>
      <c r="ADM321" s="4"/>
      <c r="ADN321" s="4"/>
      <c r="ADO321" s="4"/>
      <c r="ADP321" s="4"/>
      <c r="ADQ321" s="4"/>
      <c r="ADR321" s="4"/>
      <c r="ADS321" s="4"/>
      <c r="ADT321" s="4"/>
      <c r="ADU321" s="4"/>
      <c r="ADV321" s="4"/>
      <c r="ADW321" s="4"/>
      <c r="ADX321" s="4"/>
      <c r="ADY321" s="4"/>
      <c r="ADZ321" s="4"/>
      <c r="AEA321" s="4"/>
      <c r="AEB321" s="4"/>
      <c r="AEC321" s="4"/>
      <c r="AED321" s="4"/>
      <c r="AEE321" s="4"/>
      <c r="AEF321" s="4"/>
      <c r="AEG321" s="4"/>
      <c r="AEH321" s="4"/>
      <c r="AEI321" s="4"/>
      <c r="AEJ321" s="4"/>
      <c r="AEK321" s="4"/>
      <c r="AEL321" s="4"/>
      <c r="AEM321" s="4"/>
      <c r="AEN321" s="4"/>
      <c r="AEO321" s="4"/>
      <c r="AEP321" s="4"/>
      <c r="AEQ321" s="4"/>
      <c r="AER321" s="4"/>
      <c r="AES321" s="4"/>
      <c r="AET321" s="4"/>
      <c r="AEU321" s="4"/>
      <c r="AEV321" s="4"/>
      <c r="AEW321" s="4"/>
      <c r="AEX321" s="4"/>
      <c r="AEY321" s="4"/>
      <c r="AEZ321" s="4"/>
      <c r="AFA321" s="4"/>
      <c r="AFB321" s="4"/>
      <c r="AFC321" s="4"/>
      <c r="AFD321" s="4"/>
      <c r="AFE321" s="4"/>
      <c r="AFF321" s="4"/>
      <c r="AFG321" s="4"/>
      <c r="AFH321" s="4"/>
      <c r="AFI321" s="4"/>
      <c r="AFJ321" s="4"/>
      <c r="AFK321" s="4"/>
      <c r="AFL321" s="4"/>
      <c r="AFM321" s="4"/>
      <c r="AFN321" s="4"/>
      <c r="AFO321" s="4"/>
      <c r="AFP321" s="4"/>
      <c r="AFQ321" s="4"/>
      <c r="AFR321" s="4"/>
      <c r="AFS321" s="4"/>
      <c r="AFT321" s="4"/>
      <c r="AFU321" s="4"/>
      <c r="AFV321" s="4"/>
      <c r="AFW321" s="4"/>
      <c r="AFX321" s="4"/>
      <c r="AFY321" s="4"/>
      <c r="AFZ321" s="4"/>
      <c r="AGA321" s="4"/>
      <c r="AGB321" s="4"/>
      <c r="AGC321" s="4"/>
      <c r="AGD321" s="4"/>
      <c r="AGE321" s="4"/>
      <c r="AGF321" s="4"/>
      <c r="AGG321" s="4"/>
      <c r="AGH321" s="4"/>
      <c r="AGI321" s="4"/>
      <c r="AGJ321" s="4"/>
      <c r="AGK321" s="4"/>
      <c r="AGL321" s="4"/>
      <c r="AGM321" s="4"/>
      <c r="AGN321" s="4"/>
      <c r="AGO321" s="4"/>
      <c r="AGP321" s="4"/>
      <c r="AGQ321" s="4"/>
      <c r="AGR321" s="4"/>
      <c r="AGS321" s="4"/>
      <c r="AGT321" s="4"/>
      <c r="AGU321" s="4"/>
      <c r="AGV321" s="4"/>
      <c r="AGW321" s="4"/>
      <c r="AGX321" s="4"/>
      <c r="AGY321" s="4"/>
      <c r="AGZ321" s="4"/>
      <c r="AHA321" s="4"/>
      <c r="AHB321" s="4"/>
      <c r="AHC321" s="4"/>
      <c r="AHD321" s="4"/>
      <c r="AHE321" s="4"/>
      <c r="AHF321" s="4"/>
      <c r="AHG321" s="4"/>
      <c r="AHH321" s="4"/>
      <c r="AHI321" s="4"/>
      <c r="AHJ321" s="4"/>
      <c r="AHK321" s="4"/>
      <c r="AHL321" s="4"/>
      <c r="AHM321" s="4"/>
      <c r="AHN321" s="4"/>
      <c r="AHO321" s="4"/>
      <c r="AHP321" s="4"/>
      <c r="AHQ321" s="4"/>
      <c r="AHR321" s="4"/>
      <c r="AHS321" s="4"/>
      <c r="AHT321" s="4"/>
      <c r="AHU321" s="4"/>
      <c r="AHV321" s="4"/>
      <c r="AHW321" s="4"/>
      <c r="AHX321" s="4"/>
      <c r="AHY321" s="4"/>
      <c r="AHZ321" s="4"/>
      <c r="AIA321" s="4"/>
      <c r="AIB321" s="4"/>
      <c r="AIC321" s="4"/>
      <c r="AID321" s="4"/>
      <c r="AIE321" s="4"/>
      <c r="AIF321" s="4"/>
      <c r="AIG321" s="4"/>
      <c r="AIH321" s="4"/>
      <c r="AII321" s="4"/>
      <c r="AIJ321" s="4"/>
      <c r="AIK321" s="4"/>
      <c r="AIL321" s="4"/>
      <c r="AIM321" s="4"/>
      <c r="AIN321" s="4"/>
      <c r="AIO321" s="4"/>
      <c r="AIP321" s="4"/>
      <c r="AIQ321" s="4"/>
      <c r="AIR321" s="4"/>
      <c r="AIS321" s="4"/>
      <c r="AIT321" s="4"/>
      <c r="AIU321" s="4"/>
      <c r="AIV321" s="4"/>
      <c r="AIW321" s="4"/>
      <c r="AIX321" s="4"/>
      <c r="AIY321" s="4"/>
      <c r="AIZ321" s="4"/>
      <c r="AJA321" s="4"/>
      <c r="AJB321" s="4"/>
      <c r="AJC321" s="4"/>
      <c r="AJD321" s="4"/>
      <c r="AJE321" s="4"/>
      <c r="AJF321" s="4"/>
      <c r="AJG321" s="4"/>
      <c r="AJH321" s="4"/>
      <c r="AJI321" s="4"/>
      <c r="AJJ321" s="4"/>
      <c r="AJK321" s="4"/>
      <c r="AJL321" s="4"/>
      <c r="AJM321" s="4"/>
      <c r="AJN321" s="4"/>
      <c r="AJO321" s="4"/>
      <c r="AJP321" s="4"/>
      <c r="AJQ321" s="4"/>
      <c r="AJR321" s="4"/>
      <c r="AJS321" s="4"/>
      <c r="AJT321" s="4"/>
      <c r="AJU321" s="4"/>
      <c r="AJV321" s="4"/>
      <c r="AJW321" s="4"/>
      <c r="AJX321" s="4"/>
      <c r="AJY321" s="4"/>
      <c r="AJZ321" s="4"/>
      <c r="AKA321" s="4"/>
      <c r="AKB321" s="4"/>
      <c r="AKC321" s="4"/>
      <c r="AKD321" s="4"/>
      <c r="AKE321" s="4"/>
      <c r="AKF321" s="4"/>
      <c r="AKG321" s="4"/>
      <c r="AKH321" s="4"/>
      <c r="AKI321" s="4"/>
      <c r="AKJ321" s="4"/>
      <c r="AKK321" s="4"/>
      <c r="AKL321" s="4"/>
      <c r="AKM321" s="4"/>
      <c r="AKN321" s="4"/>
      <c r="AKO321" s="4"/>
      <c r="AKP321" s="4"/>
      <c r="AKQ321" s="4"/>
      <c r="AKR321" s="4"/>
      <c r="AKS321" s="4"/>
      <c r="AKT321" s="4"/>
      <c r="AKU321" s="4"/>
      <c r="AKV321" s="4"/>
      <c r="AKW321" s="4"/>
      <c r="AKX321" s="4"/>
      <c r="AKY321" s="4"/>
      <c r="AKZ321" s="4"/>
      <c r="ALA321" s="4"/>
      <c r="ALB321" s="4"/>
      <c r="ALC321" s="4"/>
      <c r="ALD321" s="4"/>
      <c r="ALE321" s="4"/>
      <c r="ALF321" s="4"/>
      <c r="ALG321" s="4"/>
      <c r="ALH321" s="4"/>
      <c r="ALI321" s="4"/>
      <c r="ALJ321" s="4"/>
      <c r="ALK321" s="4"/>
      <c r="ALL321" s="4"/>
      <c r="ALM321" s="4"/>
      <c r="ALN321" s="4"/>
      <c r="ALO321" s="4"/>
      <c r="ALP321" s="4"/>
      <c r="ALQ321" s="4"/>
      <c r="ALR321" s="4"/>
      <c r="ALS321" s="4"/>
      <c r="ALT321" s="4"/>
      <c r="ALU321" s="4"/>
      <c r="ALV321" s="4"/>
      <c r="ALW321" s="4"/>
      <c r="ALX321" s="4"/>
      <c r="ALY321" s="4"/>
      <c r="ALZ321" s="4"/>
      <c r="AMA321" s="4"/>
      <c r="AMB321" s="4"/>
      <c r="AMC321" s="4"/>
      <c r="AMD321" s="4"/>
      <c r="AME321" s="4"/>
      <c r="AMF321" s="4"/>
      <c r="AMG321" s="4"/>
      <c r="AMH321" s="4"/>
      <c r="AMI321" s="4"/>
      <c r="AMJ321" s="4"/>
    </row>
    <row r="322" spans="1:1024" ht="17" customHeight="1">
      <c r="A322" s="19" t="s">
        <v>1257</v>
      </c>
      <c r="B322" s="3">
        <f t="shared" ref="B322:B385" si="13">SUM(C322:V322)</f>
        <v>33</v>
      </c>
      <c r="C322" s="3">
        <f t="shared" si="12"/>
        <v>0</v>
      </c>
      <c r="D322" s="3">
        <v>0</v>
      </c>
      <c r="E322" s="3">
        <v>0</v>
      </c>
      <c r="G322" s="4"/>
      <c r="K322" s="4">
        <v>33</v>
      </c>
      <c r="IZ322" s="4"/>
      <c r="JA322" s="4"/>
      <c r="JB322" s="4"/>
      <c r="JC322" s="4"/>
      <c r="JD322" s="4"/>
      <c r="JE322" s="4"/>
      <c r="JF322" s="4"/>
      <c r="JG322" s="4"/>
      <c r="JH322" s="4"/>
      <c r="JI322" s="4"/>
      <c r="JJ322" s="4"/>
      <c r="JK322" s="4"/>
      <c r="JL322" s="4"/>
      <c r="JM322" s="4"/>
      <c r="JN322" s="4"/>
      <c r="JO322" s="4"/>
      <c r="JP322" s="4"/>
      <c r="JQ322" s="4"/>
      <c r="JR322" s="4"/>
      <c r="JS322" s="4"/>
      <c r="JT322" s="4"/>
      <c r="JU322" s="4"/>
      <c r="JV322" s="4"/>
      <c r="JW322" s="4"/>
      <c r="JX322" s="4"/>
      <c r="JY322" s="4"/>
      <c r="JZ322" s="4"/>
      <c r="KA322" s="4"/>
      <c r="KB322" s="4"/>
      <c r="KC322" s="4"/>
      <c r="KD322" s="4"/>
      <c r="KE322" s="4"/>
      <c r="KF322" s="4"/>
      <c r="KG322" s="4"/>
      <c r="KH322" s="4"/>
      <c r="KI322" s="4"/>
      <c r="KJ322" s="4"/>
      <c r="KK322" s="4"/>
      <c r="KL322" s="4"/>
      <c r="KM322" s="4"/>
      <c r="KN322" s="4"/>
      <c r="KO322" s="4"/>
      <c r="KP322" s="4"/>
      <c r="KQ322" s="4"/>
      <c r="KR322" s="4"/>
      <c r="KS322" s="4"/>
      <c r="KT322" s="4"/>
      <c r="KU322" s="4"/>
      <c r="KV322" s="4"/>
      <c r="KW322" s="4"/>
      <c r="KX322" s="4"/>
      <c r="KY322" s="4"/>
      <c r="KZ322" s="4"/>
      <c r="LA322" s="4"/>
      <c r="LB322" s="4"/>
      <c r="LC322" s="4"/>
      <c r="LD322" s="4"/>
      <c r="LE322" s="4"/>
      <c r="LF322" s="4"/>
      <c r="LG322" s="4"/>
      <c r="LH322" s="4"/>
      <c r="LI322" s="4"/>
      <c r="LJ322" s="4"/>
      <c r="LK322" s="4"/>
      <c r="LL322" s="4"/>
      <c r="LM322" s="4"/>
      <c r="LN322" s="4"/>
      <c r="LO322" s="4"/>
      <c r="LP322" s="4"/>
      <c r="LQ322" s="4"/>
      <c r="LR322" s="4"/>
      <c r="LS322" s="4"/>
      <c r="LT322" s="4"/>
      <c r="LU322" s="4"/>
      <c r="LV322" s="4"/>
      <c r="LW322" s="4"/>
      <c r="LX322" s="4"/>
      <c r="LY322" s="4"/>
      <c r="LZ322" s="4"/>
      <c r="MA322" s="4"/>
      <c r="MB322" s="4"/>
      <c r="MC322" s="4"/>
      <c r="MD322" s="4"/>
      <c r="ME322" s="4"/>
      <c r="MF322" s="4"/>
      <c r="MG322" s="4"/>
      <c r="MH322" s="4"/>
      <c r="MI322" s="4"/>
      <c r="MJ322" s="4"/>
      <c r="MK322" s="4"/>
      <c r="ML322" s="4"/>
      <c r="MM322" s="4"/>
      <c r="MN322" s="4"/>
      <c r="MO322" s="4"/>
      <c r="MP322" s="4"/>
      <c r="MQ322" s="4"/>
      <c r="MR322" s="4"/>
      <c r="MS322" s="4"/>
      <c r="MT322" s="4"/>
      <c r="MU322" s="4"/>
      <c r="MV322" s="4"/>
      <c r="MW322" s="4"/>
      <c r="MX322" s="4"/>
      <c r="MY322" s="4"/>
      <c r="MZ322" s="4"/>
      <c r="NA322" s="4"/>
      <c r="NB322" s="4"/>
      <c r="NC322" s="4"/>
      <c r="ND322" s="4"/>
      <c r="NE322" s="4"/>
      <c r="NF322" s="4"/>
      <c r="NG322" s="4"/>
      <c r="NH322" s="4"/>
      <c r="NI322" s="4"/>
      <c r="NJ322" s="4"/>
      <c r="NK322" s="4"/>
      <c r="NL322" s="4"/>
      <c r="NM322" s="4"/>
      <c r="NN322" s="4"/>
      <c r="NO322" s="4"/>
      <c r="NP322" s="4"/>
      <c r="NQ322" s="4"/>
      <c r="NR322" s="4"/>
      <c r="NS322" s="4"/>
      <c r="NT322" s="4"/>
      <c r="NU322" s="4"/>
      <c r="NV322" s="4"/>
      <c r="NW322" s="4"/>
      <c r="NX322" s="4"/>
      <c r="NY322" s="4"/>
      <c r="NZ322" s="4"/>
      <c r="OA322" s="4"/>
      <c r="OB322" s="4"/>
      <c r="OC322" s="4"/>
      <c r="OD322" s="4"/>
      <c r="OE322" s="4"/>
      <c r="OF322" s="4"/>
      <c r="OG322" s="4"/>
      <c r="OH322" s="4"/>
      <c r="OI322" s="4"/>
      <c r="OJ322" s="4"/>
      <c r="OK322" s="4"/>
      <c r="OL322" s="4"/>
      <c r="OM322" s="4"/>
      <c r="ON322" s="4"/>
      <c r="OO322" s="4"/>
      <c r="OP322" s="4"/>
      <c r="OQ322" s="4"/>
      <c r="OR322" s="4"/>
      <c r="OS322" s="4"/>
      <c r="OT322" s="4"/>
      <c r="OU322" s="4"/>
      <c r="OV322" s="4"/>
      <c r="OW322" s="4"/>
      <c r="OX322" s="4"/>
      <c r="OY322" s="4"/>
      <c r="OZ322" s="4"/>
      <c r="PA322" s="4"/>
      <c r="PB322" s="4"/>
      <c r="PC322" s="4"/>
      <c r="PD322" s="4"/>
      <c r="PE322" s="4"/>
      <c r="PF322" s="4"/>
      <c r="PG322" s="4"/>
      <c r="PH322" s="4"/>
      <c r="PI322" s="4"/>
      <c r="PJ322" s="4"/>
      <c r="PK322" s="4"/>
      <c r="PL322" s="4"/>
      <c r="PM322" s="4"/>
      <c r="PN322" s="4"/>
      <c r="PO322" s="4"/>
      <c r="PP322" s="4"/>
      <c r="PQ322" s="4"/>
      <c r="PR322" s="4"/>
      <c r="PS322" s="4"/>
      <c r="PT322" s="4"/>
      <c r="PU322" s="4"/>
      <c r="PV322" s="4"/>
      <c r="PW322" s="4"/>
      <c r="PX322" s="4"/>
      <c r="PY322" s="4"/>
      <c r="PZ322" s="4"/>
      <c r="QA322" s="4"/>
      <c r="QB322" s="4"/>
      <c r="QC322" s="4"/>
      <c r="QD322" s="4"/>
      <c r="QE322" s="4"/>
      <c r="QF322" s="4"/>
      <c r="QG322" s="4"/>
      <c r="QH322" s="4"/>
      <c r="QI322" s="4"/>
      <c r="QJ322" s="4"/>
      <c r="QK322" s="4"/>
      <c r="QL322" s="4"/>
      <c r="QM322" s="4"/>
      <c r="QN322" s="4"/>
      <c r="QO322" s="4"/>
      <c r="QP322" s="4"/>
      <c r="QQ322" s="4"/>
      <c r="QR322" s="4"/>
      <c r="QS322" s="4"/>
      <c r="QT322" s="4"/>
      <c r="QU322" s="4"/>
      <c r="QV322" s="4"/>
      <c r="QW322" s="4"/>
      <c r="QX322" s="4"/>
      <c r="QY322" s="4"/>
      <c r="QZ322" s="4"/>
      <c r="RA322" s="4"/>
      <c r="RB322" s="4"/>
      <c r="RC322" s="4"/>
      <c r="RD322" s="4"/>
      <c r="RE322" s="4"/>
      <c r="RF322" s="4"/>
      <c r="RG322" s="4"/>
      <c r="RH322" s="4"/>
      <c r="RI322" s="4"/>
      <c r="RJ322" s="4"/>
      <c r="RK322" s="4"/>
      <c r="RL322" s="4"/>
      <c r="RM322" s="4"/>
      <c r="RN322" s="4"/>
      <c r="RO322" s="4"/>
      <c r="RP322" s="4"/>
      <c r="RQ322" s="4"/>
      <c r="RR322" s="4"/>
      <c r="RS322" s="4"/>
      <c r="RT322" s="4"/>
      <c r="RU322" s="4"/>
      <c r="RV322" s="4"/>
      <c r="RW322" s="4"/>
      <c r="RX322" s="4"/>
      <c r="RY322" s="4"/>
      <c r="RZ322" s="4"/>
      <c r="SA322" s="4"/>
      <c r="SB322" s="4"/>
      <c r="SC322" s="4"/>
      <c r="SD322" s="4"/>
      <c r="SE322" s="4"/>
      <c r="SF322" s="4"/>
      <c r="SG322" s="4"/>
      <c r="SH322" s="4"/>
      <c r="SI322" s="4"/>
      <c r="SJ322" s="4"/>
      <c r="SK322" s="4"/>
      <c r="SL322" s="4"/>
      <c r="SM322" s="4"/>
      <c r="SN322" s="4"/>
      <c r="SO322" s="4"/>
      <c r="SP322" s="4"/>
      <c r="SQ322" s="4"/>
      <c r="SR322" s="4"/>
      <c r="SS322" s="4"/>
      <c r="ST322" s="4"/>
      <c r="SU322" s="4"/>
      <c r="SV322" s="4"/>
      <c r="SW322" s="4"/>
      <c r="SX322" s="4"/>
      <c r="SY322" s="4"/>
      <c r="SZ322" s="4"/>
      <c r="TA322" s="4"/>
      <c r="TB322" s="4"/>
      <c r="TC322" s="4"/>
      <c r="TD322" s="4"/>
      <c r="TE322" s="4"/>
      <c r="TF322" s="4"/>
      <c r="TG322" s="4"/>
      <c r="TH322" s="4"/>
      <c r="TI322" s="4"/>
      <c r="TJ322" s="4"/>
      <c r="TK322" s="4"/>
      <c r="TL322" s="4"/>
      <c r="TM322" s="4"/>
      <c r="TN322" s="4"/>
      <c r="TO322" s="4"/>
      <c r="TP322" s="4"/>
      <c r="TQ322" s="4"/>
      <c r="TR322" s="4"/>
      <c r="TS322" s="4"/>
      <c r="TT322" s="4"/>
      <c r="TU322" s="4"/>
      <c r="TV322" s="4"/>
      <c r="TW322" s="4"/>
      <c r="TX322" s="4"/>
      <c r="TY322" s="4"/>
      <c r="TZ322" s="4"/>
      <c r="UA322" s="4"/>
      <c r="UB322" s="4"/>
      <c r="UC322" s="4"/>
      <c r="UD322" s="4"/>
      <c r="UE322" s="4"/>
      <c r="UF322" s="4"/>
      <c r="UG322" s="4"/>
      <c r="UH322" s="4"/>
      <c r="UI322" s="4"/>
      <c r="UJ322" s="4"/>
      <c r="UK322" s="4"/>
      <c r="UL322" s="4"/>
      <c r="UM322" s="4"/>
      <c r="UN322" s="4"/>
      <c r="UO322" s="4"/>
      <c r="UP322" s="4"/>
      <c r="UQ322" s="4"/>
      <c r="UR322" s="4"/>
      <c r="US322" s="4"/>
      <c r="UT322" s="4"/>
      <c r="UU322" s="4"/>
      <c r="UV322" s="4"/>
      <c r="UW322" s="4"/>
      <c r="UX322" s="4"/>
      <c r="UY322" s="4"/>
      <c r="UZ322" s="4"/>
      <c r="VA322" s="4"/>
      <c r="VB322" s="4"/>
      <c r="VC322" s="4"/>
      <c r="VD322" s="4"/>
      <c r="VE322" s="4"/>
      <c r="VF322" s="4"/>
      <c r="VG322" s="4"/>
      <c r="VH322" s="4"/>
      <c r="VI322" s="4"/>
      <c r="VJ322" s="4"/>
      <c r="VK322" s="4"/>
      <c r="VL322" s="4"/>
      <c r="VM322" s="4"/>
      <c r="VN322" s="4"/>
      <c r="VO322" s="4"/>
      <c r="VP322" s="4"/>
      <c r="VQ322" s="4"/>
      <c r="VR322" s="4"/>
      <c r="VS322" s="4"/>
      <c r="VT322" s="4"/>
      <c r="VU322" s="4"/>
      <c r="VV322" s="4"/>
      <c r="VW322" s="4"/>
      <c r="VX322" s="4"/>
      <c r="VY322" s="4"/>
      <c r="VZ322" s="4"/>
      <c r="WA322" s="4"/>
      <c r="WB322" s="4"/>
      <c r="WC322" s="4"/>
      <c r="WD322" s="4"/>
      <c r="WE322" s="4"/>
      <c r="WF322" s="4"/>
      <c r="WG322" s="4"/>
      <c r="WH322" s="4"/>
      <c r="WI322" s="4"/>
      <c r="WJ322" s="4"/>
      <c r="WK322" s="4"/>
      <c r="WL322" s="4"/>
      <c r="WM322" s="4"/>
      <c r="WN322" s="4"/>
      <c r="WO322" s="4"/>
      <c r="WP322" s="4"/>
      <c r="WQ322" s="4"/>
      <c r="WR322" s="4"/>
      <c r="WS322" s="4"/>
      <c r="WT322" s="4"/>
      <c r="WU322" s="4"/>
      <c r="WV322" s="4"/>
      <c r="WW322" s="4"/>
      <c r="WX322" s="4"/>
      <c r="WY322" s="4"/>
      <c r="WZ322" s="4"/>
      <c r="XA322" s="4"/>
      <c r="XB322" s="4"/>
      <c r="XC322" s="4"/>
      <c r="XD322" s="4"/>
      <c r="XE322" s="4"/>
      <c r="XF322" s="4"/>
      <c r="XG322" s="4"/>
      <c r="XH322" s="4"/>
      <c r="XI322" s="4"/>
      <c r="XJ322" s="4"/>
      <c r="XK322" s="4"/>
      <c r="XL322" s="4"/>
      <c r="XM322" s="4"/>
      <c r="XN322" s="4"/>
      <c r="XO322" s="4"/>
      <c r="XP322" s="4"/>
      <c r="XQ322" s="4"/>
      <c r="XR322" s="4"/>
      <c r="XS322" s="4"/>
      <c r="XT322" s="4"/>
      <c r="XU322" s="4"/>
      <c r="XV322" s="4"/>
      <c r="XW322" s="4"/>
      <c r="XX322" s="4"/>
      <c r="XY322" s="4"/>
      <c r="XZ322" s="4"/>
      <c r="YA322" s="4"/>
      <c r="YB322" s="4"/>
      <c r="YC322" s="4"/>
      <c r="YD322" s="4"/>
      <c r="YE322" s="4"/>
      <c r="YF322" s="4"/>
      <c r="YG322" s="4"/>
      <c r="YH322" s="4"/>
      <c r="YI322" s="4"/>
      <c r="YJ322" s="4"/>
      <c r="YK322" s="4"/>
      <c r="YL322" s="4"/>
      <c r="YM322" s="4"/>
      <c r="YN322" s="4"/>
      <c r="YO322" s="4"/>
      <c r="YP322" s="4"/>
      <c r="YQ322" s="4"/>
      <c r="YR322" s="4"/>
      <c r="YS322" s="4"/>
      <c r="YT322" s="4"/>
      <c r="YU322" s="4"/>
      <c r="YV322" s="4"/>
      <c r="YW322" s="4"/>
      <c r="YX322" s="4"/>
      <c r="YY322" s="4"/>
      <c r="YZ322" s="4"/>
      <c r="ZA322" s="4"/>
      <c r="ZB322" s="4"/>
      <c r="ZC322" s="4"/>
      <c r="ZD322" s="4"/>
      <c r="ZE322" s="4"/>
      <c r="ZF322" s="4"/>
      <c r="ZG322" s="4"/>
      <c r="ZH322" s="4"/>
      <c r="ZI322" s="4"/>
      <c r="ZJ322" s="4"/>
      <c r="ZK322" s="4"/>
      <c r="ZL322" s="4"/>
      <c r="ZM322" s="4"/>
      <c r="ZN322" s="4"/>
      <c r="ZO322" s="4"/>
      <c r="ZP322" s="4"/>
      <c r="ZQ322" s="4"/>
      <c r="ZR322" s="4"/>
      <c r="ZS322" s="4"/>
      <c r="ZT322" s="4"/>
      <c r="ZU322" s="4"/>
      <c r="ZV322" s="4"/>
      <c r="ZW322" s="4"/>
      <c r="ZX322" s="4"/>
      <c r="ZY322" s="4"/>
      <c r="ZZ322" s="4"/>
      <c r="AAA322" s="4"/>
      <c r="AAB322" s="4"/>
      <c r="AAC322" s="4"/>
      <c r="AAD322" s="4"/>
      <c r="AAE322" s="4"/>
      <c r="AAF322" s="4"/>
      <c r="AAG322" s="4"/>
      <c r="AAH322" s="4"/>
      <c r="AAI322" s="4"/>
      <c r="AAJ322" s="4"/>
      <c r="AAK322" s="4"/>
      <c r="AAL322" s="4"/>
      <c r="AAM322" s="4"/>
      <c r="AAN322" s="4"/>
      <c r="AAO322" s="4"/>
      <c r="AAP322" s="4"/>
      <c r="AAQ322" s="4"/>
      <c r="AAR322" s="4"/>
      <c r="AAS322" s="4"/>
      <c r="AAT322" s="4"/>
      <c r="AAU322" s="4"/>
      <c r="AAV322" s="4"/>
      <c r="AAW322" s="4"/>
      <c r="AAX322" s="4"/>
      <c r="AAY322" s="4"/>
      <c r="AAZ322" s="4"/>
      <c r="ABA322" s="4"/>
      <c r="ABB322" s="4"/>
      <c r="ABC322" s="4"/>
      <c r="ABD322" s="4"/>
      <c r="ABE322" s="4"/>
      <c r="ABF322" s="4"/>
      <c r="ABG322" s="4"/>
      <c r="ABH322" s="4"/>
      <c r="ABI322" s="4"/>
      <c r="ABJ322" s="4"/>
      <c r="ABK322" s="4"/>
      <c r="ABL322" s="4"/>
      <c r="ABM322" s="4"/>
      <c r="ABN322" s="4"/>
      <c r="ABO322" s="4"/>
      <c r="ABP322" s="4"/>
      <c r="ABQ322" s="4"/>
      <c r="ABR322" s="4"/>
      <c r="ABS322" s="4"/>
      <c r="ABT322" s="4"/>
      <c r="ABU322" s="4"/>
      <c r="ABV322" s="4"/>
      <c r="ABW322" s="4"/>
      <c r="ABX322" s="4"/>
      <c r="ABY322" s="4"/>
      <c r="ABZ322" s="4"/>
      <c r="ACA322" s="4"/>
      <c r="ACB322" s="4"/>
      <c r="ACC322" s="4"/>
      <c r="ACD322" s="4"/>
      <c r="ACE322" s="4"/>
      <c r="ACF322" s="4"/>
      <c r="ACG322" s="4"/>
      <c r="ACH322" s="4"/>
      <c r="ACI322" s="4"/>
      <c r="ACJ322" s="4"/>
      <c r="ACK322" s="4"/>
      <c r="ACL322" s="4"/>
      <c r="ACM322" s="4"/>
      <c r="ACN322" s="4"/>
      <c r="ACO322" s="4"/>
      <c r="ACP322" s="4"/>
      <c r="ACQ322" s="4"/>
      <c r="ACR322" s="4"/>
      <c r="ACS322" s="4"/>
      <c r="ACT322" s="4"/>
      <c r="ACU322" s="4"/>
      <c r="ACV322" s="4"/>
      <c r="ACW322" s="4"/>
      <c r="ACX322" s="4"/>
      <c r="ACY322" s="4"/>
      <c r="ACZ322" s="4"/>
      <c r="ADA322" s="4"/>
      <c r="ADB322" s="4"/>
      <c r="ADC322" s="4"/>
      <c r="ADD322" s="4"/>
      <c r="ADE322" s="4"/>
      <c r="ADF322" s="4"/>
      <c r="ADG322" s="4"/>
      <c r="ADH322" s="4"/>
      <c r="ADI322" s="4"/>
      <c r="ADJ322" s="4"/>
      <c r="ADK322" s="4"/>
      <c r="ADL322" s="4"/>
      <c r="ADM322" s="4"/>
      <c r="ADN322" s="4"/>
      <c r="ADO322" s="4"/>
      <c r="ADP322" s="4"/>
      <c r="ADQ322" s="4"/>
      <c r="ADR322" s="4"/>
      <c r="ADS322" s="4"/>
      <c r="ADT322" s="4"/>
      <c r="ADU322" s="4"/>
      <c r="ADV322" s="4"/>
      <c r="ADW322" s="4"/>
      <c r="ADX322" s="4"/>
      <c r="ADY322" s="4"/>
      <c r="ADZ322" s="4"/>
      <c r="AEA322" s="4"/>
      <c r="AEB322" s="4"/>
      <c r="AEC322" s="4"/>
      <c r="AED322" s="4"/>
      <c r="AEE322" s="4"/>
      <c r="AEF322" s="4"/>
      <c r="AEG322" s="4"/>
      <c r="AEH322" s="4"/>
      <c r="AEI322" s="4"/>
      <c r="AEJ322" s="4"/>
      <c r="AEK322" s="4"/>
      <c r="AEL322" s="4"/>
      <c r="AEM322" s="4"/>
      <c r="AEN322" s="4"/>
      <c r="AEO322" s="4"/>
      <c r="AEP322" s="4"/>
      <c r="AEQ322" s="4"/>
      <c r="AER322" s="4"/>
      <c r="AES322" s="4"/>
      <c r="AET322" s="4"/>
      <c r="AEU322" s="4"/>
      <c r="AEV322" s="4"/>
      <c r="AEW322" s="4"/>
      <c r="AEX322" s="4"/>
      <c r="AEY322" s="4"/>
      <c r="AEZ322" s="4"/>
      <c r="AFA322" s="4"/>
      <c r="AFB322" s="4"/>
      <c r="AFC322" s="4"/>
      <c r="AFD322" s="4"/>
      <c r="AFE322" s="4"/>
      <c r="AFF322" s="4"/>
      <c r="AFG322" s="4"/>
      <c r="AFH322" s="4"/>
      <c r="AFI322" s="4"/>
      <c r="AFJ322" s="4"/>
      <c r="AFK322" s="4"/>
      <c r="AFL322" s="4"/>
      <c r="AFM322" s="4"/>
      <c r="AFN322" s="4"/>
      <c r="AFO322" s="4"/>
      <c r="AFP322" s="4"/>
      <c r="AFQ322" s="4"/>
      <c r="AFR322" s="4"/>
      <c r="AFS322" s="4"/>
      <c r="AFT322" s="4"/>
      <c r="AFU322" s="4"/>
      <c r="AFV322" s="4"/>
      <c r="AFW322" s="4"/>
      <c r="AFX322" s="4"/>
      <c r="AFY322" s="4"/>
      <c r="AFZ322" s="4"/>
      <c r="AGA322" s="4"/>
      <c r="AGB322" s="4"/>
      <c r="AGC322" s="4"/>
      <c r="AGD322" s="4"/>
      <c r="AGE322" s="4"/>
      <c r="AGF322" s="4"/>
      <c r="AGG322" s="4"/>
      <c r="AGH322" s="4"/>
      <c r="AGI322" s="4"/>
      <c r="AGJ322" s="4"/>
      <c r="AGK322" s="4"/>
      <c r="AGL322" s="4"/>
      <c r="AGM322" s="4"/>
      <c r="AGN322" s="4"/>
      <c r="AGO322" s="4"/>
      <c r="AGP322" s="4"/>
      <c r="AGQ322" s="4"/>
      <c r="AGR322" s="4"/>
      <c r="AGS322" s="4"/>
      <c r="AGT322" s="4"/>
      <c r="AGU322" s="4"/>
      <c r="AGV322" s="4"/>
      <c r="AGW322" s="4"/>
      <c r="AGX322" s="4"/>
      <c r="AGY322" s="4"/>
      <c r="AGZ322" s="4"/>
      <c r="AHA322" s="4"/>
      <c r="AHB322" s="4"/>
      <c r="AHC322" s="4"/>
      <c r="AHD322" s="4"/>
      <c r="AHE322" s="4"/>
      <c r="AHF322" s="4"/>
      <c r="AHG322" s="4"/>
      <c r="AHH322" s="4"/>
      <c r="AHI322" s="4"/>
      <c r="AHJ322" s="4"/>
      <c r="AHK322" s="4"/>
      <c r="AHL322" s="4"/>
      <c r="AHM322" s="4"/>
      <c r="AHN322" s="4"/>
      <c r="AHO322" s="4"/>
      <c r="AHP322" s="4"/>
      <c r="AHQ322" s="4"/>
      <c r="AHR322" s="4"/>
      <c r="AHS322" s="4"/>
      <c r="AHT322" s="4"/>
      <c r="AHU322" s="4"/>
      <c r="AHV322" s="4"/>
      <c r="AHW322" s="4"/>
      <c r="AHX322" s="4"/>
      <c r="AHY322" s="4"/>
      <c r="AHZ322" s="4"/>
      <c r="AIA322" s="4"/>
      <c r="AIB322" s="4"/>
      <c r="AIC322" s="4"/>
      <c r="AID322" s="4"/>
      <c r="AIE322" s="4"/>
      <c r="AIF322" s="4"/>
      <c r="AIG322" s="4"/>
      <c r="AIH322" s="4"/>
      <c r="AII322" s="4"/>
      <c r="AIJ322" s="4"/>
      <c r="AIK322" s="4"/>
      <c r="AIL322" s="4"/>
      <c r="AIM322" s="4"/>
      <c r="AIN322" s="4"/>
      <c r="AIO322" s="4"/>
      <c r="AIP322" s="4"/>
      <c r="AIQ322" s="4"/>
      <c r="AIR322" s="4"/>
      <c r="AIS322" s="4"/>
      <c r="AIT322" s="4"/>
      <c r="AIU322" s="4"/>
      <c r="AIV322" s="4"/>
      <c r="AIW322" s="4"/>
      <c r="AIX322" s="4"/>
      <c r="AIY322" s="4"/>
      <c r="AIZ322" s="4"/>
      <c r="AJA322" s="4"/>
      <c r="AJB322" s="4"/>
      <c r="AJC322" s="4"/>
      <c r="AJD322" s="4"/>
      <c r="AJE322" s="4"/>
      <c r="AJF322" s="4"/>
      <c r="AJG322" s="4"/>
      <c r="AJH322" s="4"/>
      <c r="AJI322" s="4"/>
      <c r="AJJ322" s="4"/>
      <c r="AJK322" s="4"/>
      <c r="AJL322" s="4"/>
      <c r="AJM322" s="4"/>
      <c r="AJN322" s="4"/>
      <c r="AJO322" s="4"/>
      <c r="AJP322" s="4"/>
      <c r="AJQ322" s="4"/>
      <c r="AJR322" s="4"/>
      <c r="AJS322" s="4"/>
      <c r="AJT322" s="4"/>
      <c r="AJU322" s="4"/>
      <c r="AJV322" s="4"/>
      <c r="AJW322" s="4"/>
      <c r="AJX322" s="4"/>
      <c r="AJY322" s="4"/>
      <c r="AJZ322" s="4"/>
      <c r="AKA322" s="4"/>
      <c r="AKB322" s="4"/>
      <c r="AKC322" s="4"/>
      <c r="AKD322" s="4"/>
      <c r="AKE322" s="4"/>
      <c r="AKF322" s="4"/>
      <c r="AKG322" s="4"/>
      <c r="AKH322" s="4"/>
      <c r="AKI322" s="4"/>
      <c r="AKJ322" s="4"/>
      <c r="AKK322" s="4"/>
      <c r="AKL322" s="4"/>
      <c r="AKM322" s="4"/>
      <c r="AKN322" s="4"/>
      <c r="AKO322" s="4"/>
      <c r="AKP322" s="4"/>
      <c r="AKQ322" s="4"/>
      <c r="AKR322" s="4"/>
      <c r="AKS322" s="4"/>
      <c r="AKT322" s="4"/>
      <c r="AKU322" s="4"/>
      <c r="AKV322" s="4"/>
      <c r="AKW322" s="4"/>
      <c r="AKX322" s="4"/>
      <c r="AKY322" s="4"/>
      <c r="AKZ322" s="4"/>
      <c r="ALA322" s="4"/>
      <c r="ALB322" s="4"/>
      <c r="ALC322" s="4"/>
      <c r="ALD322" s="4"/>
      <c r="ALE322" s="4"/>
      <c r="ALF322" s="4"/>
      <c r="ALG322" s="4"/>
      <c r="ALH322" s="4"/>
      <c r="ALI322" s="4"/>
      <c r="ALJ322" s="4"/>
      <c r="ALK322" s="4"/>
      <c r="ALL322" s="4"/>
      <c r="ALM322" s="4"/>
      <c r="ALN322" s="4"/>
      <c r="ALO322" s="4"/>
      <c r="ALP322" s="4"/>
      <c r="ALQ322" s="4"/>
      <c r="ALR322" s="4"/>
      <c r="ALS322" s="4"/>
      <c r="ALT322" s="4"/>
      <c r="ALU322" s="4"/>
      <c r="ALV322" s="4"/>
      <c r="ALW322" s="4"/>
      <c r="ALX322" s="4"/>
      <c r="ALY322" s="4"/>
      <c r="ALZ322" s="4"/>
      <c r="AMA322" s="4"/>
      <c r="AMB322" s="4"/>
      <c r="AMC322" s="4"/>
      <c r="AMD322" s="4"/>
      <c r="AME322" s="4"/>
      <c r="AMF322" s="4"/>
      <c r="AMG322" s="4"/>
      <c r="AMH322" s="4"/>
      <c r="AMI322" s="4"/>
      <c r="AMJ322" s="4"/>
    </row>
    <row r="323" spans="1:1024" ht="17" customHeight="1">
      <c r="A323" s="19" t="s">
        <v>1258</v>
      </c>
      <c r="B323" s="3">
        <f t="shared" si="13"/>
        <v>33</v>
      </c>
      <c r="C323" s="3">
        <f t="shared" si="12"/>
        <v>0</v>
      </c>
      <c r="D323" s="3">
        <v>0</v>
      </c>
      <c r="E323" s="3">
        <v>0</v>
      </c>
      <c r="F323" s="4">
        <f>SUM(33)</f>
        <v>33</v>
      </c>
      <c r="G323" s="4"/>
      <c r="IZ323" s="4"/>
      <c r="JA323" s="4"/>
      <c r="JB323" s="4"/>
      <c r="JC323" s="4"/>
      <c r="JD323" s="4"/>
      <c r="JE323" s="4"/>
      <c r="JF323" s="4"/>
      <c r="JG323" s="4"/>
      <c r="JH323" s="4"/>
      <c r="JI323" s="4"/>
      <c r="JJ323" s="4"/>
      <c r="JK323" s="4"/>
      <c r="JL323" s="4"/>
      <c r="JM323" s="4"/>
      <c r="JN323" s="4"/>
      <c r="JO323" s="4"/>
      <c r="JP323" s="4"/>
      <c r="JQ323" s="4"/>
      <c r="JR323" s="4"/>
      <c r="JS323" s="4"/>
      <c r="JT323" s="4"/>
      <c r="JU323" s="4"/>
      <c r="JV323" s="4"/>
      <c r="JW323" s="4"/>
      <c r="JX323" s="4"/>
      <c r="JY323" s="4"/>
      <c r="JZ323" s="4"/>
      <c r="KA323" s="4"/>
      <c r="KB323" s="4"/>
      <c r="KC323" s="4"/>
      <c r="KD323" s="4"/>
      <c r="KE323" s="4"/>
      <c r="KF323" s="4"/>
      <c r="KG323" s="4"/>
      <c r="KH323" s="4"/>
      <c r="KI323" s="4"/>
      <c r="KJ323" s="4"/>
      <c r="KK323" s="4"/>
      <c r="KL323" s="4"/>
      <c r="KM323" s="4"/>
      <c r="KN323" s="4"/>
      <c r="KO323" s="4"/>
      <c r="KP323" s="4"/>
      <c r="KQ323" s="4"/>
      <c r="KR323" s="4"/>
      <c r="KS323" s="4"/>
      <c r="KT323" s="4"/>
      <c r="KU323" s="4"/>
      <c r="KV323" s="4"/>
      <c r="KW323" s="4"/>
      <c r="KX323" s="4"/>
      <c r="KY323" s="4"/>
      <c r="KZ323" s="4"/>
      <c r="LA323" s="4"/>
      <c r="LB323" s="4"/>
      <c r="LC323" s="4"/>
      <c r="LD323" s="4"/>
      <c r="LE323" s="4"/>
      <c r="LF323" s="4"/>
      <c r="LG323" s="4"/>
      <c r="LH323" s="4"/>
      <c r="LI323" s="4"/>
      <c r="LJ323" s="4"/>
      <c r="LK323" s="4"/>
      <c r="LL323" s="4"/>
      <c r="LM323" s="4"/>
      <c r="LN323" s="4"/>
      <c r="LO323" s="4"/>
      <c r="LP323" s="4"/>
      <c r="LQ323" s="4"/>
      <c r="LR323" s="4"/>
      <c r="LS323" s="4"/>
      <c r="LT323" s="4"/>
      <c r="LU323" s="4"/>
      <c r="LV323" s="4"/>
      <c r="LW323" s="4"/>
      <c r="LX323" s="4"/>
      <c r="LY323" s="4"/>
      <c r="LZ323" s="4"/>
      <c r="MA323" s="4"/>
      <c r="MB323" s="4"/>
      <c r="MC323" s="4"/>
      <c r="MD323" s="4"/>
      <c r="ME323" s="4"/>
      <c r="MF323" s="4"/>
      <c r="MG323" s="4"/>
      <c r="MH323" s="4"/>
      <c r="MI323" s="4"/>
      <c r="MJ323" s="4"/>
      <c r="MK323" s="4"/>
      <c r="ML323" s="4"/>
      <c r="MM323" s="4"/>
      <c r="MN323" s="4"/>
      <c r="MO323" s="4"/>
      <c r="MP323" s="4"/>
      <c r="MQ323" s="4"/>
      <c r="MR323" s="4"/>
      <c r="MS323" s="4"/>
      <c r="MT323" s="4"/>
      <c r="MU323" s="4"/>
      <c r="MV323" s="4"/>
      <c r="MW323" s="4"/>
      <c r="MX323" s="4"/>
      <c r="MY323" s="4"/>
      <c r="MZ323" s="4"/>
      <c r="NA323" s="4"/>
      <c r="NB323" s="4"/>
      <c r="NC323" s="4"/>
      <c r="ND323" s="4"/>
      <c r="NE323" s="4"/>
      <c r="NF323" s="4"/>
      <c r="NG323" s="4"/>
      <c r="NH323" s="4"/>
      <c r="NI323" s="4"/>
      <c r="NJ323" s="4"/>
      <c r="NK323" s="4"/>
      <c r="NL323" s="4"/>
      <c r="NM323" s="4"/>
      <c r="NN323" s="4"/>
      <c r="NO323" s="4"/>
      <c r="NP323" s="4"/>
      <c r="NQ323" s="4"/>
      <c r="NR323" s="4"/>
      <c r="NS323" s="4"/>
      <c r="NT323" s="4"/>
      <c r="NU323" s="4"/>
      <c r="NV323" s="4"/>
      <c r="NW323" s="4"/>
      <c r="NX323" s="4"/>
      <c r="NY323" s="4"/>
      <c r="NZ323" s="4"/>
      <c r="OA323" s="4"/>
      <c r="OB323" s="4"/>
      <c r="OC323" s="4"/>
      <c r="OD323" s="4"/>
      <c r="OE323" s="4"/>
      <c r="OF323" s="4"/>
      <c r="OG323" s="4"/>
      <c r="OH323" s="4"/>
      <c r="OI323" s="4"/>
      <c r="OJ323" s="4"/>
      <c r="OK323" s="4"/>
      <c r="OL323" s="4"/>
      <c r="OM323" s="4"/>
      <c r="ON323" s="4"/>
      <c r="OO323" s="4"/>
      <c r="OP323" s="4"/>
      <c r="OQ323" s="4"/>
      <c r="OR323" s="4"/>
      <c r="OS323" s="4"/>
      <c r="OT323" s="4"/>
      <c r="OU323" s="4"/>
      <c r="OV323" s="4"/>
      <c r="OW323" s="4"/>
      <c r="OX323" s="4"/>
      <c r="OY323" s="4"/>
      <c r="OZ323" s="4"/>
      <c r="PA323" s="4"/>
      <c r="PB323" s="4"/>
      <c r="PC323" s="4"/>
      <c r="PD323" s="4"/>
      <c r="PE323" s="4"/>
      <c r="PF323" s="4"/>
      <c r="PG323" s="4"/>
      <c r="PH323" s="4"/>
      <c r="PI323" s="4"/>
      <c r="PJ323" s="4"/>
      <c r="PK323" s="4"/>
      <c r="PL323" s="4"/>
      <c r="PM323" s="4"/>
      <c r="PN323" s="4"/>
      <c r="PO323" s="4"/>
      <c r="PP323" s="4"/>
      <c r="PQ323" s="4"/>
      <c r="PR323" s="4"/>
      <c r="PS323" s="4"/>
      <c r="PT323" s="4"/>
      <c r="PU323" s="4"/>
      <c r="PV323" s="4"/>
      <c r="PW323" s="4"/>
      <c r="PX323" s="4"/>
      <c r="PY323" s="4"/>
      <c r="PZ323" s="4"/>
      <c r="QA323" s="4"/>
      <c r="QB323" s="4"/>
      <c r="QC323" s="4"/>
      <c r="QD323" s="4"/>
      <c r="QE323" s="4"/>
      <c r="QF323" s="4"/>
      <c r="QG323" s="4"/>
      <c r="QH323" s="4"/>
      <c r="QI323" s="4"/>
      <c r="QJ323" s="4"/>
      <c r="QK323" s="4"/>
      <c r="QL323" s="4"/>
      <c r="QM323" s="4"/>
      <c r="QN323" s="4"/>
      <c r="QO323" s="4"/>
      <c r="QP323" s="4"/>
      <c r="QQ323" s="4"/>
      <c r="QR323" s="4"/>
      <c r="QS323" s="4"/>
      <c r="QT323" s="4"/>
      <c r="QU323" s="4"/>
      <c r="QV323" s="4"/>
      <c r="QW323" s="4"/>
      <c r="QX323" s="4"/>
      <c r="QY323" s="4"/>
      <c r="QZ323" s="4"/>
      <c r="RA323" s="4"/>
      <c r="RB323" s="4"/>
      <c r="RC323" s="4"/>
      <c r="RD323" s="4"/>
      <c r="RE323" s="4"/>
      <c r="RF323" s="4"/>
      <c r="RG323" s="4"/>
      <c r="RH323" s="4"/>
      <c r="RI323" s="4"/>
      <c r="RJ323" s="4"/>
      <c r="RK323" s="4"/>
      <c r="RL323" s="4"/>
      <c r="RM323" s="4"/>
      <c r="RN323" s="4"/>
      <c r="RO323" s="4"/>
      <c r="RP323" s="4"/>
      <c r="RQ323" s="4"/>
      <c r="RR323" s="4"/>
      <c r="RS323" s="4"/>
      <c r="RT323" s="4"/>
      <c r="RU323" s="4"/>
      <c r="RV323" s="4"/>
      <c r="RW323" s="4"/>
      <c r="RX323" s="4"/>
      <c r="RY323" s="4"/>
      <c r="RZ323" s="4"/>
      <c r="SA323" s="4"/>
      <c r="SB323" s="4"/>
      <c r="SC323" s="4"/>
      <c r="SD323" s="4"/>
      <c r="SE323" s="4"/>
      <c r="SF323" s="4"/>
      <c r="SG323" s="4"/>
      <c r="SH323" s="4"/>
      <c r="SI323" s="4"/>
      <c r="SJ323" s="4"/>
      <c r="SK323" s="4"/>
      <c r="SL323" s="4"/>
      <c r="SM323" s="4"/>
      <c r="SN323" s="4"/>
      <c r="SO323" s="4"/>
      <c r="SP323" s="4"/>
      <c r="SQ323" s="4"/>
      <c r="SR323" s="4"/>
      <c r="SS323" s="4"/>
      <c r="ST323" s="4"/>
      <c r="SU323" s="4"/>
      <c r="SV323" s="4"/>
      <c r="SW323" s="4"/>
      <c r="SX323" s="4"/>
      <c r="SY323" s="4"/>
      <c r="SZ323" s="4"/>
      <c r="TA323" s="4"/>
      <c r="TB323" s="4"/>
      <c r="TC323" s="4"/>
      <c r="TD323" s="4"/>
      <c r="TE323" s="4"/>
      <c r="TF323" s="4"/>
      <c r="TG323" s="4"/>
      <c r="TH323" s="4"/>
      <c r="TI323" s="4"/>
      <c r="TJ323" s="4"/>
      <c r="TK323" s="4"/>
      <c r="TL323" s="4"/>
      <c r="TM323" s="4"/>
      <c r="TN323" s="4"/>
      <c r="TO323" s="4"/>
      <c r="TP323" s="4"/>
      <c r="TQ323" s="4"/>
      <c r="TR323" s="4"/>
      <c r="TS323" s="4"/>
      <c r="TT323" s="4"/>
      <c r="TU323" s="4"/>
      <c r="TV323" s="4"/>
      <c r="TW323" s="4"/>
      <c r="TX323" s="4"/>
      <c r="TY323" s="4"/>
      <c r="TZ323" s="4"/>
      <c r="UA323" s="4"/>
      <c r="UB323" s="4"/>
      <c r="UC323" s="4"/>
      <c r="UD323" s="4"/>
      <c r="UE323" s="4"/>
      <c r="UF323" s="4"/>
      <c r="UG323" s="4"/>
      <c r="UH323" s="4"/>
      <c r="UI323" s="4"/>
      <c r="UJ323" s="4"/>
      <c r="UK323" s="4"/>
      <c r="UL323" s="4"/>
      <c r="UM323" s="4"/>
      <c r="UN323" s="4"/>
      <c r="UO323" s="4"/>
      <c r="UP323" s="4"/>
      <c r="UQ323" s="4"/>
      <c r="UR323" s="4"/>
      <c r="US323" s="4"/>
      <c r="UT323" s="4"/>
      <c r="UU323" s="4"/>
      <c r="UV323" s="4"/>
      <c r="UW323" s="4"/>
      <c r="UX323" s="4"/>
      <c r="UY323" s="4"/>
      <c r="UZ323" s="4"/>
      <c r="VA323" s="4"/>
      <c r="VB323" s="4"/>
      <c r="VC323" s="4"/>
      <c r="VD323" s="4"/>
      <c r="VE323" s="4"/>
      <c r="VF323" s="4"/>
      <c r="VG323" s="4"/>
      <c r="VH323" s="4"/>
      <c r="VI323" s="4"/>
      <c r="VJ323" s="4"/>
      <c r="VK323" s="4"/>
      <c r="VL323" s="4"/>
      <c r="VM323" s="4"/>
      <c r="VN323" s="4"/>
      <c r="VO323" s="4"/>
      <c r="VP323" s="4"/>
      <c r="VQ323" s="4"/>
      <c r="VR323" s="4"/>
      <c r="VS323" s="4"/>
      <c r="VT323" s="4"/>
      <c r="VU323" s="4"/>
      <c r="VV323" s="4"/>
      <c r="VW323" s="4"/>
      <c r="VX323" s="4"/>
      <c r="VY323" s="4"/>
      <c r="VZ323" s="4"/>
      <c r="WA323" s="4"/>
      <c r="WB323" s="4"/>
      <c r="WC323" s="4"/>
      <c r="WD323" s="4"/>
      <c r="WE323" s="4"/>
      <c r="WF323" s="4"/>
      <c r="WG323" s="4"/>
      <c r="WH323" s="4"/>
      <c r="WI323" s="4"/>
      <c r="WJ323" s="4"/>
      <c r="WK323" s="4"/>
      <c r="WL323" s="4"/>
      <c r="WM323" s="4"/>
      <c r="WN323" s="4"/>
      <c r="WO323" s="4"/>
      <c r="WP323" s="4"/>
      <c r="WQ323" s="4"/>
      <c r="WR323" s="4"/>
      <c r="WS323" s="4"/>
      <c r="WT323" s="4"/>
      <c r="WU323" s="4"/>
      <c r="WV323" s="4"/>
      <c r="WW323" s="4"/>
      <c r="WX323" s="4"/>
      <c r="WY323" s="4"/>
      <c r="WZ323" s="4"/>
      <c r="XA323" s="4"/>
      <c r="XB323" s="4"/>
      <c r="XC323" s="4"/>
      <c r="XD323" s="4"/>
      <c r="XE323" s="4"/>
      <c r="XF323" s="4"/>
      <c r="XG323" s="4"/>
      <c r="XH323" s="4"/>
      <c r="XI323" s="4"/>
      <c r="XJ323" s="4"/>
      <c r="XK323" s="4"/>
      <c r="XL323" s="4"/>
      <c r="XM323" s="4"/>
      <c r="XN323" s="4"/>
      <c r="XO323" s="4"/>
      <c r="XP323" s="4"/>
      <c r="XQ323" s="4"/>
      <c r="XR323" s="4"/>
      <c r="XS323" s="4"/>
      <c r="XT323" s="4"/>
      <c r="XU323" s="4"/>
      <c r="XV323" s="4"/>
      <c r="XW323" s="4"/>
      <c r="XX323" s="4"/>
      <c r="XY323" s="4"/>
      <c r="XZ323" s="4"/>
      <c r="YA323" s="4"/>
      <c r="YB323" s="4"/>
      <c r="YC323" s="4"/>
      <c r="YD323" s="4"/>
      <c r="YE323" s="4"/>
      <c r="YF323" s="4"/>
      <c r="YG323" s="4"/>
      <c r="YH323" s="4"/>
      <c r="YI323" s="4"/>
      <c r="YJ323" s="4"/>
      <c r="YK323" s="4"/>
      <c r="YL323" s="4"/>
      <c r="YM323" s="4"/>
      <c r="YN323" s="4"/>
      <c r="YO323" s="4"/>
      <c r="YP323" s="4"/>
      <c r="YQ323" s="4"/>
      <c r="YR323" s="4"/>
      <c r="YS323" s="4"/>
      <c r="YT323" s="4"/>
      <c r="YU323" s="4"/>
      <c r="YV323" s="4"/>
      <c r="YW323" s="4"/>
      <c r="YX323" s="4"/>
      <c r="YY323" s="4"/>
      <c r="YZ323" s="4"/>
      <c r="ZA323" s="4"/>
      <c r="ZB323" s="4"/>
      <c r="ZC323" s="4"/>
      <c r="ZD323" s="4"/>
      <c r="ZE323" s="4"/>
      <c r="ZF323" s="4"/>
      <c r="ZG323" s="4"/>
      <c r="ZH323" s="4"/>
      <c r="ZI323" s="4"/>
      <c r="ZJ323" s="4"/>
      <c r="ZK323" s="4"/>
      <c r="ZL323" s="4"/>
      <c r="ZM323" s="4"/>
      <c r="ZN323" s="4"/>
      <c r="ZO323" s="4"/>
      <c r="ZP323" s="4"/>
      <c r="ZQ323" s="4"/>
      <c r="ZR323" s="4"/>
      <c r="ZS323" s="4"/>
      <c r="ZT323" s="4"/>
      <c r="ZU323" s="4"/>
      <c r="ZV323" s="4"/>
      <c r="ZW323" s="4"/>
      <c r="ZX323" s="4"/>
      <c r="ZY323" s="4"/>
      <c r="ZZ323" s="4"/>
      <c r="AAA323" s="4"/>
      <c r="AAB323" s="4"/>
      <c r="AAC323" s="4"/>
      <c r="AAD323" s="4"/>
      <c r="AAE323" s="4"/>
      <c r="AAF323" s="4"/>
      <c r="AAG323" s="4"/>
      <c r="AAH323" s="4"/>
      <c r="AAI323" s="4"/>
      <c r="AAJ323" s="4"/>
      <c r="AAK323" s="4"/>
      <c r="AAL323" s="4"/>
      <c r="AAM323" s="4"/>
      <c r="AAN323" s="4"/>
      <c r="AAO323" s="4"/>
      <c r="AAP323" s="4"/>
      <c r="AAQ323" s="4"/>
      <c r="AAR323" s="4"/>
      <c r="AAS323" s="4"/>
      <c r="AAT323" s="4"/>
      <c r="AAU323" s="4"/>
      <c r="AAV323" s="4"/>
      <c r="AAW323" s="4"/>
      <c r="AAX323" s="4"/>
      <c r="AAY323" s="4"/>
      <c r="AAZ323" s="4"/>
      <c r="ABA323" s="4"/>
      <c r="ABB323" s="4"/>
      <c r="ABC323" s="4"/>
      <c r="ABD323" s="4"/>
      <c r="ABE323" s="4"/>
      <c r="ABF323" s="4"/>
      <c r="ABG323" s="4"/>
      <c r="ABH323" s="4"/>
      <c r="ABI323" s="4"/>
      <c r="ABJ323" s="4"/>
      <c r="ABK323" s="4"/>
      <c r="ABL323" s="4"/>
      <c r="ABM323" s="4"/>
      <c r="ABN323" s="4"/>
      <c r="ABO323" s="4"/>
      <c r="ABP323" s="4"/>
      <c r="ABQ323" s="4"/>
      <c r="ABR323" s="4"/>
      <c r="ABS323" s="4"/>
      <c r="ABT323" s="4"/>
      <c r="ABU323" s="4"/>
      <c r="ABV323" s="4"/>
      <c r="ABW323" s="4"/>
      <c r="ABX323" s="4"/>
      <c r="ABY323" s="4"/>
      <c r="ABZ323" s="4"/>
      <c r="ACA323" s="4"/>
      <c r="ACB323" s="4"/>
      <c r="ACC323" s="4"/>
      <c r="ACD323" s="4"/>
      <c r="ACE323" s="4"/>
      <c r="ACF323" s="4"/>
      <c r="ACG323" s="4"/>
      <c r="ACH323" s="4"/>
      <c r="ACI323" s="4"/>
      <c r="ACJ323" s="4"/>
      <c r="ACK323" s="4"/>
      <c r="ACL323" s="4"/>
      <c r="ACM323" s="4"/>
      <c r="ACN323" s="4"/>
      <c r="ACO323" s="4"/>
      <c r="ACP323" s="4"/>
      <c r="ACQ323" s="4"/>
      <c r="ACR323" s="4"/>
      <c r="ACS323" s="4"/>
      <c r="ACT323" s="4"/>
      <c r="ACU323" s="4"/>
      <c r="ACV323" s="4"/>
      <c r="ACW323" s="4"/>
      <c r="ACX323" s="4"/>
      <c r="ACY323" s="4"/>
      <c r="ACZ323" s="4"/>
      <c r="ADA323" s="4"/>
      <c r="ADB323" s="4"/>
      <c r="ADC323" s="4"/>
      <c r="ADD323" s="4"/>
      <c r="ADE323" s="4"/>
      <c r="ADF323" s="4"/>
      <c r="ADG323" s="4"/>
      <c r="ADH323" s="4"/>
      <c r="ADI323" s="4"/>
      <c r="ADJ323" s="4"/>
      <c r="ADK323" s="4"/>
      <c r="ADL323" s="4"/>
      <c r="ADM323" s="4"/>
      <c r="ADN323" s="4"/>
      <c r="ADO323" s="4"/>
      <c r="ADP323" s="4"/>
      <c r="ADQ323" s="4"/>
      <c r="ADR323" s="4"/>
      <c r="ADS323" s="4"/>
      <c r="ADT323" s="4"/>
      <c r="ADU323" s="4"/>
      <c r="ADV323" s="4"/>
      <c r="ADW323" s="4"/>
      <c r="ADX323" s="4"/>
      <c r="ADY323" s="4"/>
      <c r="ADZ323" s="4"/>
      <c r="AEA323" s="4"/>
      <c r="AEB323" s="4"/>
      <c r="AEC323" s="4"/>
      <c r="AED323" s="4"/>
      <c r="AEE323" s="4"/>
      <c r="AEF323" s="4"/>
      <c r="AEG323" s="4"/>
      <c r="AEH323" s="4"/>
      <c r="AEI323" s="4"/>
      <c r="AEJ323" s="4"/>
      <c r="AEK323" s="4"/>
      <c r="AEL323" s="4"/>
      <c r="AEM323" s="4"/>
      <c r="AEN323" s="4"/>
      <c r="AEO323" s="4"/>
      <c r="AEP323" s="4"/>
      <c r="AEQ323" s="4"/>
      <c r="AER323" s="4"/>
      <c r="AES323" s="4"/>
      <c r="AET323" s="4"/>
      <c r="AEU323" s="4"/>
      <c r="AEV323" s="4"/>
      <c r="AEW323" s="4"/>
      <c r="AEX323" s="4"/>
      <c r="AEY323" s="4"/>
      <c r="AEZ323" s="4"/>
      <c r="AFA323" s="4"/>
      <c r="AFB323" s="4"/>
      <c r="AFC323" s="4"/>
      <c r="AFD323" s="4"/>
      <c r="AFE323" s="4"/>
      <c r="AFF323" s="4"/>
      <c r="AFG323" s="4"/>
      <c r="AFH323" s="4"/>
      <c r="AFI323" s="4"/>
      <c r="AFJ323" s="4"/>
      <c r="AFK323" s="4"/>
      <c r="AFL323" s="4"/>
      <c r="AFM323" s="4"/>
      <c r="AFN323" s="4"/>
      <c r="AFO323" s="4"/>
      <c r="AFP323" s="4"/>
      <c r="AFQ323" s="4"/>
      <c r="AFR323" s="4"/>
      <c r="AFS323" s="4"/>
      <c r="AFT323" s="4"/>
      <c r="AFU323" s="4"/>
      <c r="AFV323" s="4"/>
      <c r="AFW323" s="4"/>
      <c r="AFX323" s="4"/>
      <c r="AFY323" s="4"/>
      <c r="AFZ323" s="4"/>
      <c r="AGA323" s="4"/>
      <c r="AGB323" s="4"/>
      <c r="AGC323" s="4"/>
      <c r="AGD323" s="4"/>
      <c r="AGE323" s="4"/>
      <c r="AGF323" s="4"/>
      <c r="AGG323" s="4"/>
      <c r="AGH323" s="4"/>
      <c r="AGI323" s="4"/>
      <c r="AGJ323" s="4"/>
      <c r="AGK323" s="4"/>
      <c r="AGL323" s="4"/>
      <c r="AGM323" s="4"/>
      <c r="AGN323" s="4"/>
      <c r="AGO323" s="4"/>
      <c r="AGP323" s="4"/>
      <c r="AGQ323" s="4"/>
      <c r="AGR323" s="4"/>
      <c r="AGS323" s="4"/>
      <c r="AGT323" s="4"/>
      <c r="AGU323" s="4"/>
      <c r="AGV323" s="4"/>
      <c r="AGW323" s="4"/>
      <c r="AGX323" s="4"/>
      <c r="AGY323" s="4"/>
      <c r="AGZ323" s="4"/>
      <c r="AHA323" s="4"/>
      <c r="AHB323" s="4"/>
      <c r="AHC323" s="4"/>
      <c r="AHD323" s="4"/>
      <c r="AHE323" s="4"/>
      <c r="AHF323" s="4"/>
      <c r="AHG323" s="4"/>
      <c r="AHH323" s="4"/>
      <c r="AHI323" s="4"/>
      <c r="AHJ323" s="4"/>
      <c r="AHK323" s="4"/>
      <c r="AHL323" s="4"/>
      <c r="AHM323" s="4"/>
      <c r="AHN323" s="4"/>
      <c r="AHO323" s="4"/>
      <c r="AHP323" s="4"/>
      <c r="AHQ323" s="4"/>
      <c r="AHR323" s="4"/>
      <c r="AHS323" s="4"/>
      <c r="AHT323" s="4"/>
      <c r="AHU323" s="4"/>
      <c r="AHV323" s="4"/>
      <c r="AHW323" s="4"/>
      <c r="AHX323" s="4"/>
      <c r="AHY323" s="4"/>
      <c r="AHZ323" s="4"/>
      <c r="AIA323" s="4"/>
      <c r="AIB323" s="4"/>
      <c r="AIC323" s="4"/>
      <c r="AID323" s="4"/>
      <c r="AIE323" s="4"/>
      <c r="AIF323" s="4"/>
      <c r="AIG323" s="4"/>
      <c r="AIH323" s="4"/>
      <c r="AII323" s="4"/>
      <c r="AIJ323" s="4"/>
      <c r="AIK323" s="4"/>
      <c r="AIL323" s="4"/>
      <c r="AIM323" s="4"/>
      <c r="AIN323" s="4"/>
      <c r="AIO323" s="4"/>
      <c r="AIP323" s="4"/>
      <c r="AIQ323" s="4"/>
      <c r="AIR323" s="4"/>
      <c r="AIS323" s="4"/>
      <c r="AIT323" s="4"/>
      <c r="AIU323" s="4"/>
      <c r="AIV323" s="4"/>
      <c r="AIW323" s="4"/>
      <c r="AIX323" s="4"/>
      <c r="AIY323" s="4"/>
      <c r="AIZ323" s="4"/>
      <c r="AJA323" s="4"/>
      <c r="AJB323" s="4"/>
      <c r="AJC323" s="4"/>
      <c r="AJD323" s="4"/>
      <c r="AJE323" s="4"/>
      <c r="AJF323" s="4"/>
      <c r="AJG323" s="4"/>
      <c r="AJH323" s="4"/>
      <c r="AJI323" s="4"/>
      <c r="AJJ323" s="4"/>
      <c r="AJK323" s="4"/>
      <c r="AJL323" s="4"/>
      <c r="AJM323" s="4"/>
      <c r="AJN323" s="4"/>
      <c r="AJO323" s="4"/>
      <c r="AJP323" s="4"/>
      <c r="AJQ323" s="4"/>
      <c r="AJR323" s="4"/>
      <c r="AJS323" s="4"/>
      <c r="AJT323" s="4"/>
      <c r="AJU323" s="4"/>
      <c r="AJV323" s="4"/>
      <c r="AJW323" s="4"/>
      <c r="AJX323" s="4"/>
      <c r="AJY323" s="4"/>
      <c r="AJZ323" s="4"/>
      <c r="AKA323" s="4"/>
      <c r="AKB323" s="4"/>
      <c r="AKC323" s="4"/>
      <c r="AKD323" s="4"/>
      <c r="AKE323" s="4"/>
      <c r="AKF323" s="4"/>
      <c r="AKG323" s="4"/>
      <c r="AKH323" s="4"/>
      <c r="AKI323" s="4"/>
      <c r="AKJ323" s="4"/>
      <c r="AKK323" s="4"/>
      <c r="AKL323" s="4"/>
      <c r="AKM323" s="4"/>
      <c r="AKN323" s="4"/>
      <c r="AKO323" s="4"/>
      <c r="AKP323" s="4"/>
      <c r="AKQ323" s="4"/>
      <c r="AKR323" s="4"/>
      <c r="AKS323" s="4"/>
      <c r="AKT323" s="4"/>
      <c r="AKU323" s="4"/>
      <c r="AKV323" s="4"/>
      <c r="AKW323" s="4"/>
      <c r="AKX323" s="4"/>
      <c r="AKY323" s="4"/>
      <c r="AKZ323" s="4"/>
      <c r="ALA323" s="4"/>
      <c r="ALB323" s="4"/>
      <c r="ALC323" s="4"/>
      <c r="ALD323" s="4"/>
      <c r="ALE323" s="4"/>
      <c r="ALF323" s="4"/>
      <c r="ALG323" s="4"/>
      <c r="ALH323" s="4"/>
      <c r="ALI323" s="4"/>
      <c r="ALJ323" s="4"/>
      <c r="ALK323" s="4"/>
      <c r="ALL323" s="4"/>
      <c r="ALM323" s="4"/>
      <c r="ALN323" s="4"/>
      <c r="ALO323" s="4"/>
      <c r="ALP323" s="4"/>
      <c r="ALQ323" s="4"/>
      <c r="ALR323" s="4"/>
      <c r="ALS323" s="4"/>
      <c r="ALT323" s="4"/>
      <c r="ALU323" s="4"/>
      <c r="ALV323" s="4"/>
      <c r="ALW323" s="4"/>
      <c r="ALX323" s="4"/>
      <c r="ALY323" s="4"/>
      <c r="ALZ323" s="4"/>
      <c r="AMA323" s="4"/>
      <c r="AMB323" s="4"/>
      <c r="AMC323" s="4"/>
      <c r="AMD323" s="4"/>
      <c r="AME323" s="4"/>
      <c r="AMF323" s="4"/>
      <c r="AMG323" s="4"/>
      <c r="AMH323" s="4"/>
      <c r="AMI323" s="4"/>
      <c r="AMJ323" s="4"/>
    </row>
    <row r="324" spans="1:1024" ht="17" customHeight="1">
      <c r="A324" s="19" t="s">
        <v>1259</v>
      </c>
      <c r="B324" s="3">
        <f t="shared" si="13"/>
        <v>32.799999999999997</v>
      </c>
      <c r="C324" s="3">
        <f t="shared" si="12"/>
        <v>0</v>
      </c>
      <c r="D324" s="3">
        <v>0</v>
      </c>
      <c r="E324" s="3">
        <f>SUM(32.8)</f>
        <v>32.799999999999997</v>
      </c>
      <c r="IZ324" s="4"/>
      <c r="JA324" s="4"/>
      <c r="JB324" s="4"/>
      <c r="JC324" s="4"/>
      <c r="JD324" s="4"/>
      <c r="JE324" s="4"/>
      <c r="JF324" s="4"/>
      <c r="JG324" s="4"/>
      <c r="JH324" s="4"/>
      <c r="JI324" s="4"/>
      <c r="JJ324" s="4"/>
      <c r="JK324" s="4"/>
      <c r="JL324" s="4"/>
      <c r="JM324" s="4"/>
      <c r="JN324" s="4"/>
      <c r="JO324" s="4"/>
      <c r="JP324" s="4"/>
      <c r="JQ324" s="4"/>
      <c r="JR324" s="4"/>
      <c r="JS324" s="4"/>
      <c r="JT324" s="4"/>
      <c r="JU324" s="4"/>
      <c r="JV324" s="4"/>
      <c r="JW324" s="4"/>
      <c r="JX324" s="4"/>
      <c r="JY324" s="4"/>
      <c r="JZ324" s="4"/>
      <c r="KA324" s="4"/>
      <c r="KB324" s="4"/>
      <c r="KC324" s="4"/>
      <c r="KD324" s="4"/>
      <c r="KE324" s="4"/>
      <c r="KF324" s="4"/>
      <c r="KG324" s="4"/>
      <c r="KH324" s="4"/>
      <c r="KI324" s="4"/>
      <c r="KJ324" s="4"/>
      <c r="KK324" s="4"/>
      <c r="KL324" s="4"/>
      <c r="KM324" s="4"/>
      <c r="KN324" s="4"/>
      <c r="KO324" s="4"/>
      <c r="KP324" s="4"/>
      <c r="KQ324" s="4"/>
      <c r="KR324" s="4"/>
      <c r="KS324" s="4"/>
      <c r="KT324" s="4"/>
      <c r="KU324" s="4"/>
      <c r="KV324" s="4"/>
      <c r="KW324" s="4"/>
      <c r="KX324" s="4"/>
      <c r="KY324" s="4"/>
      <c r="KZ324" s="4"/>
      <c r="LA324" s="4"/>
      <c r="LB324" s="4"/>
      <c r="LC324" s="4"/>
      <c r="LD324" s="4"/>
      <c r="LE324" s="4"/>
      <c r="LF324" s="4"/>
      <c r="LG324" s="4"/>
      <c r="LH324" s="4"/>
      <c r="LI324" s="4"/>
      <c r="LJ324" s="4"/>
      <c r="LK324" s="4"/>
      <c r="LL324" s="4"/>
      <c r="LM324" s="4"/>
      <c r="LN324" s="4"/>
      <c r="LO324" s="4"/>
      <c r="LP324" s="4"/>
      <c r="LQ324" s="4"/>
      <c r="LR324" s="4"/>
      <c r="LS324" s="4"/>
      <c r="LT324" s="4"/>
      <c r="LU324" s="4"/>
      <c r="LV324" s="4"/>
      <c r="LW324" s="4"/>
      <c r="LX324" s="4"/>
      <c r="LY324" s="4"/>
      <c r="LZ324" s="4"/>
      <c r="MA324" s="4"/>
      <c r="MB324" s="4"/>
      <c r="MC324" s="4"/>
      <c r="MD324" s="4"/>
      <c r="ME324" s="4"/>
      <c r="MF324" s="4"/>
      <c r="MG324" s="4"/>
      <c r="MH324" s="4"/>
      <c r="MI324" s="4"/>
      <c r="MJ324" s="4"/>
      <c r="MK324" s="4"/>
      <c r="ML324" s="4"/>
      <c r="MM324" s="4"/>
      <c r="MN324" s="4"/>
      <c r="MO324" s="4"/>
      <c r="MP324" s="4"/>
      <c r="MQ324" s="4"/>
      <c r="MR324" s="4"/>
      <c r="MS324" s="4"/>
      <c r="MT324" s="4"/>
      <c r="MU324" s="4"/>
      <c r="MV324" s="4"/>
      <c r="MW324" s="4"/>
      <c r="MX324" s="4"/>
      <c r="MY324" s="4"/>
      <c r="MZ324" s="4"/>
      <c r="NA324" s="4"/>
      <c r="NB324" s="4"/>
      <c r="NC324" s="4"/>
      <c r="ND324" s="4"/>
      <c r="NE324" s="4"/>
      <c r="NF324" s="4"/>
      <c r="NG324" s="4"/>
      <c r="NH324" s="4"/>
      <c r="NI324" s="4"/>
      <c r="NJ324" s="4"/>
      <c r="NK324" s="4"/>
      <c r="NL324" s="4"/>
      <c r="NM324" s="4"/>
      <c r="NN324" s="4"/>
      <c r="NO324" s="4"/>
      <c r="NP324" s="4"/>
      <c r="NQ324" s="4"/>
      <c r="NR324" s="4"/>
      <c r="NS324" s="4"/>
      <c r="NT324" s="4"/>
      <c r="NU324" s="4"/>
      <c r="NV324" s="4"/>
      <c r="NW324" s="4"/>
      <c r="NX324" s="4"/>
      <c r="NY324" s="4"/>
      <c r="NZ324" s="4"/>
      <c r="OA324" s="4"/>
      <c r="OB324" s="4"/>
      <c r="OC324" s="4"/>
      <c r="OD324" s="4"/>
      <c r="OE324" s="4"/>
      <c r="OF324" s="4"/>
      <c r="OG324" s="4"/>
      <c r="OH324" s="4"/>
      <c r="OI324" s="4"/>
      <c r="OJ324" s="4"/>
      <c r="OK324" s="4"/>
      <c r="OL324" s="4"/>
      <c r="OM324" s="4"/>
      <c r="ON324" s="4"/>
      <c r="OO324" s="4"/>
      <c r="OP324" s="4"/>
      <c r="OQ324" s="4"/>
      <c r="OR324" s="4"/>
      <c r="OS324" s="4"/>
      <c r="OT324" s="4"/>
      <c r="OU324" s="4"/>
      <c r="OV324" s="4"/>
      <c r="OW324" s="4"/>
      <c r="OX324" s="4"/>
      <c r="OY324" s="4"/>
      <c r="OZ324" s="4"/>
      <c r="PA324" s="4"/>
      <c r="PB324" s="4"/>
      <c r="PC324" s="4"/>
      <c r="PD324" s="4"/>
      <c r="PE324" s="4"/>
      <c r="PF324" s="4"/>
      <c r="PG324" s="4"/>
      <c r="PH324" s="4"/>
      <c r="PI324" s="4"/>
      <c r="PJ324" s="4"/>
      <c r="PK324" s="4"/>
      <c r="PL324" s="4"/>
      <c r="PM324" s="4"/>
      <c r="PN324" s="4"/>
      <c r="PO324" s="4"/>
      <c r="PP324" s="4"/>
      <c r="PQ324" s="4"/>
      <c r="PR324" s="4"/>
      <c r="PS324" s="4"/>
      <c r="PT324" s="4"/>
      <c r="PU324" s="4"/>
      <c r="PV324" s="4"/>
      <c r="PW324" s="4"/>
      <c r="PX324" s="4"/>
      <c r="PY324" s="4"/>
      <c r="PZ324" s="4"/>
      <c r="QA324" s="4"/>
      <c r="QB324" s="4"/>
      <c r="QC324" s="4"/>
      <c r="QD324" s="4"/>
      <c r="QE324" s="4"/>
      <c r="QF324" s="4"/>
      <c r="QG324" s="4"/>
      <c r="QH324" s="4"/>
      <c r="QI324" s="4"/>
      <c r="QJ324" s="4"/>
      <c r="QK324" s="4"/>
      <c r="QL324" s="4"/>
      <c r="QM324" s="4"/>
      <c r="QN324" s="4"/>
      <c r="QO324" s="4"/>
      <c r="QP324" s="4"/>
      <c r="QQ324" s="4"/>
      <c r="QR324" s="4"/>
      <c r="QS324" s="4"/>
      <c r="QT324" s="4"/>
      <c r="QU324" s="4"/>
      <c r="QV324" s="4"/>
      <c r="QW324" s="4"/>
      <c r="QX324" s="4"/>
      <c r="QY324" s="4"/>
      <c r="QZ324" s="4"/>
      <c r="RA324" s="4"/>
      <c r="RB324" s="4"/>
      <c r="RC324" s="4"/>
      <c r="RD324" s="4"/>
      <c r="RE324" s="4"/>
      <c r="RF324" s="4"/>
      <c r="RG324" s="4"/>
      <c r="RH324" s="4"/>
      <c r="RI324" s="4"/>
      <c r="RJ324" s="4"/>
      <c r="RK324" s="4"/>
      <c r="RL324" s="4"/>
      <c r="RM324" s="4"/>
      <c r="RN324" s="4"/>
      <c r="RO324" s="4"/>
      <c r="RP324" s="4"/>
      <c r="RQ324" s="4"/>
      <c r="RR324" s="4"/>
      <c r="RS324" s="4"/>
      <c r="RT324" s="4"/>
      <c r="RU324" s="4"/>
      <c r="RV324" s="4"/>
      <c r="RW324" s="4"/>
      <c r="RX324" s="4"/>
      <c r="RY324" s="4"/>
      <c r="RZ324" s="4"/>
      <c r="SA324" s="4"/>
      <c r="SB324" s="4"/>
      <c r="SC324" s="4"/>
      <c r="SD324" s="4"/>
      <c r="SE324" s="4"/>
      <c r="SF324" s="4"/>
      <c r="SG324" s="4"/>
      <c r="SH324" s="4"/>
      <c r="SI324" s="4"/>
      <c r="SJ324" s="4"/>
      <c r="SK324" s="4"/>
      <c r="SL324" s="4"/>
      <c r="SM324" s="4"/>
      <c r="SN324" s="4"/>
      <c r="SO324" s="4"/>
      <c r="SP324" s="4"/>
      <c r="SQ324" s="4"/>
      <c r="SR324" s="4"/>
      <c r="SS324" s="4"/>
      <c r="ST324" s="4"/>
      <c r="SU324" s="4"/>
      <c r="SV324" s="4"/>
      <c r="SW324" s="4"/>
      <c r="SX324" s="4"/>
      <c r="SY324" s="4"/>
      <c r="SZ324" s="4"/>
      <c r="TA324" s="4"/>
      <c r="TB324" s="4"/>
      <c r="TC324" s="4"/>
      <c r="TD324" s="4"/>
      <c r="TE324" s="4"/>
      <c r="TF324" s="4"/>
      <c r="TG324" s="4"/>
      <c r="TH324" s="4"/>
      <c r="TI324" s="4"/>
      <c r="TJ324" s="4"/>
      <c r="TK324" s="4"/>
      <c r="TL324" s="4"/>
      <c r="TM324" s="4"/>
      <c r="TN324" s="4"/>
      <c r="TO324" s="4"/>
      <c r="TP324" s="4"/>
      <c r="TQ324" s="4"/>
      <c r="TR324" s="4"/>
      <c r="TS324" s="4"/>
      <c r="TT324" s="4"/>
      <c r="TU324" s="4"/>
      <c r="TV324" s="4"/>
      <c r="TW324" s="4"/>
      <c r="TX324" s="4"/>
      <c r="TY324" s="4"/>
      <c r="TZ324" s="4"/>
      <c r="UA324" s="4"/>
      <c r="UB324" s="4"/>
      <c r="UC324" s="4"/>
      <c r="UD324" s="4"/>
      <c r="UE324" s="4"/>
      <c r="UF324" s="4"/>
      <c r="UG324" s="4"/>
      <c r="UH324" s="4"/>
      <c r="UI324" s="4"/>
      <c r="UJ324" s="4"/>
      <c r="UK324" s="4"/>
      <c r="UL324" s="4"/>
      <c r="UM324" s="4"/>
      <c r="UN324" s="4"/>
      <c r="UO324" s="4"/>
      <c r="UP324" s="4"/>
      <c r="UQ324" s="4"/>
      <c r="UR324" s="4"/>
      <c r="US324" s="4"/>
      <c r="UT324" s="4"/>
      <c r="UU324" s="4"/>
      <c r="UV324" s="4"/>
      <c r="UW324" s="4"/>
      <c r="UX324" s="4"/>
      <c r="UY324" s="4"/>
      <c r="UZ324" s="4"/>
      <c r="VA324" s="4"/>
      <c r="VB324" s="4"/>
      <c r="VC324" s="4"/>
      <c r="VD324" s="4"/>
      <c r="VE324" s="4"/>
      <c r="VF324" s="4"/>
      <c r="VG324" s="4"/>
      <c r="VH324" s="4"/>
      <c r="VI324" s="4"/>
      <c r="VJ324" s="4"/>
      <c r="VK324" s="4"/>
      <c r="VL324" s="4"/>
      <c r="VM324" s="4"/>
      <c r="VN324" s="4"/>
      <c r="VO324" s="4"/>
      <c r="VP324" s="4"/>
      <c r="VQ324" s="4"/>
      <c r="VR324" s="4"/>
      <c r="VS324" s="4"/>
      <c r="VT324" s="4"/>
      <c r="VU324" s="4"/>
      <c r="VV324" s="4"/>
      <c r="VW324" s="4"/>
      <c r="VX324" s="4"/>
      <c r="VY324" s="4"/>
      <c r="VZ324" s="4"/>
      <c r="WA324" s="4"/>
      <c r="WB324" s="4"/>
      <c r="WC324" s="4"/>
      <c r="WD324" s="4"/>
      <c r="WE324" s="4"/>
      <c r="WF324" s="4"/>
      <c r="WG324" s="4"/>
      <c r="WH324" s="4"/>
      <c r="WI324" s="4"/>
      <c r="WJ324" s="4"/>
      <c r="WK324" s="4"/>
      <c r="WL324" s="4"/>
      <c r="WM324" s="4"/>
      <c r="WN324" s="4"/>
      <c r="WO324" s="4"/>
      <c r="WP324" s="4"/>
      <c r="WQ324" s="4"/>
      <c r="WR324" s="4"/>
      <c r="WS324" s="4"/>
      <c r="WT324" s="4"/>
      <c r="WU324" s="4"/>
      <c r="WV324" s="4"/>
      <c r="WW324" s="4"/>
      <c r="WX324" s="4"/>
      <c r="WY324" s="4"/>
      <c r="WZ324" s="4"/>
      <c r="XA324" s="4"/>
      <c r="XB324" s="4"/>
      <c r="XC324" s="4"/>
      <c r="XD324" s="4"/>
      <c r="XE324" s="4"/>
      <c r="XF324" s="4"/>
      <c r="XG324" s="4"/>
      <c r="XH324" s="4"/>
      <c r="XI324" s="4"/>
      <c r="XJ324" s="4"/>
      <c r="XK324" s="4"/>
      <c r="XL324" s="4"/>
      <c r="XM324" s="4"/>
      <c r="XN324" s="4"/>
      <c r="XO324" s="4"/>
      <c r="XP324" s="4"/>
      <c r="XQ324" s="4"/>
      <c r="XR324" s="4"/>
      <c r="XS324" s="4"/>
      <c r="XT324" s="4"/>
      <c r="XU324" s="4"/>
      <c r="XV324" s="4"/>
      <c r="XW324" s="4"/>
      <c r="XX324" s="4"/>
      <c r="XY324" s="4"/>
      <c r="XZ324" s="4"/>
      <c r="YA324" s="4"/>
      <c r="YB324" s="4"/>
      <c r="YC324" s="4"/>
      <c r="YD324" s="4"/>
      <c r="YE324" s="4"/>
      <c r="YF324" s="4"/>
      <c r="YG324" s="4"/>
      <c r="YH324" s="4"/>
      <c r="YI324" s="4"/>
      <c r="YJ324" s="4"/>
      <c r="YK324" s="4"/>
      <c r="YL324" s="4"/>
      <c r="YM324" s="4"/>
      <c r="YN324" s="4"/>
      <c r="YO324" s="4"/>
      <c r="YP324" s="4"/>
      <c r="YQ324" s="4"/>
      <c r="YR324" s="4"/>
      <c r="YS324" s="4"/>
      <c r="YT324" s="4"/>
      <c r="YU324" s="4"/>
      <c r="YV324" s="4"/>
      <c r="YW324" s="4"/>
      <c r="YX324" s="4"/>
      <c r="YY324" s="4"/>
      <c r="YZ324" s="4"/>
      <c r="ZA324" s="4"/>
      <c r="ZB324" s="4"/>
      <c r="ZC324" s="4"/>
      <c r="ZD324" s="4"/>
      <c r="ZE324" s="4"/>
      <c r="ZF324" s="4"/>
      <c r="ZG324" s="4"/>
      <c r="ZH324" s="4"/>
      <c r="ZI324" s="4"/>
      <c r="ZJ324" s="4"/>
      <c r="ZK324" s="4"/>
      <c r="ZL324" s="4"/>
      <c r="ZM324" s="4"/>
      <c r="ZN324" s="4"/>
      <c r="ZO324" s="4"/>
      <c r="ZP324" s="4"/>
      <c r="ZQ324" s="4"/>
      <c r="ZR324" s="4"/>
      <c r="ZS324" s="4"/>
      <c r="ZT324" s="4"/>
      <c r="ZU324" s="4"/>
      <c r="ZV324" s="4"/>
      <c r="ZW324" s="4"/>
      <c r="ZX324" s="4"/>
      <c r="ZY324" s="4"/>
      <c r="ZZ324" s="4"/>
      <c r="AAA324" s="4"/>
      <c r="AAB324" s="4"/>
      <c r="AAC324" s="4"/>
      <c r="AAD324" s="4"/>
      <c r="AAE324" s="4"/>
      <c r="AAF324" s="4"/>
      <c r="AAG324" s="4"/>
      <c r="AAH324" s="4"/>
      <c r="AAI324" s="4"/>
      <c r="AAJ324" s="4"/>
      <c r="AAK324" s="4"/>
      <c r="AAL324" s="4"/>
      <c r="AAM324" s="4"/>
      <c r="AAN324" s="4"/>
      <c r="AAO324" s="4"/>
      <c r="AAP324" s="4"/>
      <c r="AAQ324" s="4"/>
      <c r="AAR324" s="4"/>
      <c r="AAS324" s="4"/>
      <c r="AAT324" s="4"/>
      <c r="AAU324" s="4"/>
      <c r="AAV324" s="4"/>
      <c r="AAW324" s="4"/>
      <c r="AAX324" s="4"/>
      <c r="AAY324" s="4"/>
      <c r="AAZ324" s="4"/>
      <c r="ABA324" s="4"/>
      <c r="ABB324" s="4"/>
      <c r="ABC324" s="4"/>
      <c r="ABD324" s="4"/>
      <c r="ABE324" s="4"/>
      <c r="ABF324" s="4"/>
      <c r="ABG324" s="4"/>
      <c r="ABH324" s="4"/>
      <c r="ABI324" s="4"/>
      <c r="ABJ324" s="4"/>
      <c r="ABK324" s="4"/>
      <c r="ABL324" s="4"/>
      <c r="ABM324" s="4"/>
      <c r="ABN324" s="4"/>
      <c r="ABO324" s="4"/>
      <c r="ABP324" s="4"/>
      <c r="ABQ324" s="4"/>
      <c r="ABR324" s="4"/>
      <c r="ABS324" s="4"/>
      <c r="ABT324" s="4"/>
      <c r="ABU324" s="4"/>
      <c r="ABV324" s="4"/>
      <c r="ABW324" s="4"/>
      <c r="ABX324" s="4"/>
      <c r="ABY324" s="4"/>
      <c r="ABZ324" s="4"/>
      <c r="ACA324" s="4"/>
      <c r="ACB324" s="4"/>
      <c r="ACC324" s="4"/>
      <c r="ACD324" s="4"/>
      <c r="ACE324" s="4"/>
      <c r="ACF324" s="4"/>
      <c r="ACG324" s="4"/>
      <c r="ACH324" s="4"/>
      <c r="ACI324" s="4"/>
      <c r="ACJ324" s="4"/>
      <c r="ACK324" s="4"/>
      <c r="ACL324" s="4"/>
      <c r="ACM324" s="4"/>
      <c r="ACN324" s="4"/>
      <c r="ACO324" s="4"/>
      <c r="ACP324" s="4"/>
      <c r="ACQ324" s="4"/>
      <c r="ACR324" s="4"/>
      <c r="ACS324" s="4"/>
      <c r="ACT324" s="4"/>
      <c r="ACU324" s="4"/>
      <c r="ACV324" s="4"/>
      <c r="ACW324" s="4"/>
      <c r="ACX324" s="4"/>
      <c r="ACY324" s="4"/>
      <c r="ACZ324" s="4"/>
      <c r="ADA324" s="4"/>
      <c r="ADB324" s="4"/>
      <c r="ADC324" s="4"/>
      <c r="ADD324" s="4"/>
      <c r="ADE324" s="4"/>
      <c r="ADF324" s="4"/>
      <c r="ADG324" s="4"/>
      <c r="ADH324" s="4"/>
      <c r="ADI324" s="4"/>
      <c r="ADJ324" s="4"/>
      <c r="ADK324" s="4"/>
      <c r="ADL324" s="4"/>
      <c r="ADM324" s="4"/>
      <c r="ADN324" s="4"/>
      <c r="ADO324" s="4"/>
      <c r="ADP324" s="4"/>
      <c r="ADQ324" s="4"/>
      <c r="ADR324" s="4"/>
      <c r="ADS324" s="4"/>
      <c r="ADT324" s="4"/>
      <c r="ADU324" s="4"/>
      <c r="ADV324" s="4"/>
      <c r="ADW324" s="4"/>
      <c r="ADX324" s="4"/>
      <c r="ADY324" s="4"/>
      <c r="ADZ324" s="4"/>
      <c r="AEA324" s="4"/>
      <c r="AEB324" s="4"/>
      <c r="AEC324" s="4"/>
      <c r="AED324" s="4"/>
      <c r="AEE324" s="4"/>
      <c r="AEF324" s="4"/>
      <c r="AEG324" s="4"/>
      <c r="AEH324" s="4"/>
      <c r="AEI324" s="4"/>
      <c r="AEJ324" s="4"/>
      <c r="AEK324" s="4"/>
      <c r="AEL324" s="4"/>
      <c r="AEM324" s="4"/>
      <c r="AEN324" s="4"/>
      <c r="AEO324" s="4"/>
      <c r="AEP324" s="4"/>
      <c r="AEQ324" s="4"/>
      <c r="AER324" s="4"/>
      <c r="AES324" s="4"/>
      <c r="AET324" s="4"/>
      <c r="AEU324" s="4"/>
      <c r="AEV324" s="4"/>
      <c r="AEW324" s="4"/>
      <c r="AEX324" s="4"/>
      <c r="AEY324" s="4"/>
      <c r="AEZ324" s="4"/>
      <c r="AFA324" s="4"/>
      <c r="AFB324" s="4"/>
      <c r="AFC324" s="4"/>
      <c r="AFD324" s="4"/>
      <c r="AFE324" s="4"/>
      <c r="AFF324" s="4"/>
      <c r="AFG324" s="4"/>
      <c r="AFH324" s="4"/>
      <c r="AFI324" s="4"/>
      <c r="AFJ324" s="4"/>
      <c r="AFK324" s="4"/>
      <c r="AFL324" s="4"/>
      <c r="AFM324" s="4"/>
      <c r="AFN324" s="4"/>
      <c r="AFO324" s="4"/>
      <c r="AFP324" s="4"/>
      <c r="AFQ324" s="4"/>
      <c r="AFR324" s="4"/>
      <c r="AFS324" s="4"/>
      <c r="AFT324" s="4"/>
      <c r="AFU324" s="4"/>
      <c r="AFV324" s="4"/>
      <c r="AFW324" s="4"/>
      <c r="AFX324" s="4"/>
      <c r="AFY324" s="4"/>
      <c r="AFZ324" s="4"/>
      <c r="AGA324" s="4"/>
      <c r="AGB324" s="4"/>
      <c r="AGC324" s="4"/>
      <c r="AGD324" s="4"/>
      <c r="AGE324" s="4"/>
      <c r="AGF324" s="4"/>
      <c r="AGG324" s="4"/>
      <c r="AGH324" s="4"/>
      <c r="AGI324" s="4"/>
      <c r="AGJ324" s="4"/>
      <c r="AGK324" s="4"/>
      <c r="AGL324" s="4"/>
      <c r="AGM324" s="4"/>
      <c r="AGN324" s="4"/>
      <c r="AGO324" s="4"/>
      <c r="AGP324" s="4"/>
      <c r="AGQ324" s="4"/>
      <c r="AGR324" s="4"/>
      <c r="AGS324" s="4"/>
      <c r="AGT324" s="4"/>
      <c r="AGU324" s="4"/>
      <c r="AGV324" s="4"/>
      <c r="AGW324" s="4"/>
      <c r="AGX324" s="4"/>
      <c r="AGY324" s="4"/>
      <c r="AGZ324" s="4"/>
      <c r="AHA324" s="4"/>
      <c r="AHB324" s="4"/>
      <c r="AHC324" s="4"/>
      <c r="AHD324" s="4"/>
      <c r="AHE324" s="4"/>
      <c r="AHF324" s="4"/>
      <c r="AHG324" s="4"/>
      <c r="AHH324" s="4"/>
      <c r="AHI324" s="4"/>
      <c r="AHJ324" s="4"/>
      <c r="AHK324" s="4"/>
      <c r="AHL324" s="4"/>
      <c r="AHM324" s="4"/>
      <c r="AHN324" s="4"/>
      <c r="AHO324" s="4"/>
      <c r="AHP324" s="4"/>
      <c r="AHQ324" s="4"/>
      <c r="AHR324" s="4"/>
      <c r="AHS324" s="4"/>
      <c r="AHT324" s="4"/>
      <c r="AHU324" s="4"/>
      <c r="AHV324" s="4"/>
      <c r="AHW324" s="4"/>
      <c r="AHX324" s="4"/>
      <c r="AHY324" s="4"/>
      <c r="AHZ324" s="4"/>
      <c r="AIA324" s="4"/>
      <c r="AIB324" s="4"/>
      <c r="AIC324" s="4"/>
      <c r="AID324" s="4"/>
      <c r="AIE324" s="4"/>
      <c r="AIF324" s="4"/>
      <c r="AIG324" s="4"/>
      <c r="AIH324" s="4"/>
      <c r="AII324" s="4"/>
      <c r="AIJ324" s="4"/>
      <c r="AIK324" s="4"/>
      <c r="AIL324" s="4"/>
      <c r="AIM324" s="4"/>
      <c r="AIN324" s="4"/>
      <c r="AIO324" s="4"/>
      <c r="AIP324" s="4"/>
      <c r="AIQ324" s="4"/>
      <c r="AIR324" s="4"/>
      <c r="AIS324" s="4"/>
      <c r="AIT324" s="4"/>
      <c r="AIU324" s="4"/>
      <c r="AIV324" s="4"/>
      <c r="AIW324" s="4"/>
      <c r="AIX324" s="4"/>
      <c r="AIY324" s="4"/>
      <c r="AIZ324" s="4"/>
      <c r="AJA324" s="4"/>
      <c r="AJB324" s="4"/>
      <c r="AJC324" s="4"/>
      <c r="AJD324" s="4"/>
      <c r="AJE324" s="4"/>
      <c r="AJF324" s="4"/>
      <c r="AJG324" s="4"/>
      <c r="AJH324" s="4"/>
      <c r="AJI324" s="4"/>
      <c r="AJJ324" s="4"/>
      <c r="AJK324" s="4"/>
      <c r="AJL324" s="4"/>
      <c r="AJM324" s="4"/>
      <c r="AJN324" s="4"/>
      <c r="AJO324" s="4"/>
      <c r="AJP324" s="4"/>
      <c r="AJQ324" s="4"/>
      <c r="AJR324" s="4"/>
      <c r="AJS324" s="4"/>
      <c r="AJT324" s="4"/>
      <c r="AJU324" s="4"/>
      <c r="AJV324" s="4"/>
      <c r="AJW324" s="4"/>
      <c r="AJX324" s="4"/>
      <c r="AJY324" s="4"/>
      <c r="AJZ324" s="4"/>
      <c r="AKA324" s="4"/>
      <c r="AKB324" s="4"/>
      <c r="AKC324" s="4"/>
      <c r="AKD324" s="4"/>
      <c r="AKE324" s="4"/>
      <c r="AKF324" s="4"/>
      <c r="AKG324" s="4"/>
      <c r="AKH324" s="4"/>
      <c r="AKI324" s="4"/>
      <c r="AKJ324" s="4"/>
      <c r="AKK324" s="4"/>
      <c r="AKL324" s="4"/>
      <c r="AKM324" s="4"/>
      <c r="AKN324" s="4"/>
      <c r="AKO324" s="4"/>
      <c r="AKP324" s="4"/>
      <c r="AKQ324" s="4"/>
      <c r="AKR324" s="4"/>
      <c r="AKS324" s="4"/>
      <c r="AKT324" s="4"/>
      <c r="AKU324" s="4"/>
      <c r="AKV324" s="4"/>
      <c r="AKW324" s="4"/>
      <c r="AKX324" s="4"/>
      <c r="AKY324" s="4"/>
      <c r="AKZ324" s="4"/>
      <c r="ALA324" s="4"/>
      <c r="ALB324" s="4"/>
      <c r="ALC324" s="4"/>
      <c r="ALD324" s="4"/>
      <c r="ALE324" s="4"/>
      <c r="ALF324" s="4"/>
      <c r="ALG324" s="4"/>
      <c r="ALH324" s="4"/>
      <c r="ALI324" s="4"/>
      <c r="ALJ324" s="4"/>
      <c r="ALK324" s="4"/>
      <c r="ALL324" s="4"/>
      <c r="ALM324" s="4"/>
      <c r="ALN324" s="4"/>
      <c r="ALO324" s="4"/>
      <c r="ALP324" s="4"/>
      <c r="ALQ324" s="4"/>
      <c r="ALR324" s="4"/>
      <c r="ALS324" s="4"/>
      <c r="ALT324" s="4"/>
      <c r="ALU324" s="4"/>
      <c r="ALV324" s="4"/>
      <c r="ALW324" s="4"/>
      <c r="ALX324" s="4"/>
      <c r="ALY324" s="4"/>
      <c r="ALZ324" s="4"/>
      <c r="AMA324" s="4"/>
      <c r="AMB324" s="4"/>
      <c r="AMC324" s="4"/>
      <c r="AMD324" s="4"/>
      <c r="AME324" s="4"/>
      <c r="AMF324" s="4"/>
      <c r="AMG324" s="4"/>
      <c r="AMH324" s="4"/>
      <c r="AMI324" s="4"/>
      <c r="AMJ324" s="4"/>
    </row>
    <row r="325" spans="1:1024" ht="17" customHeight="1">
      <c r="A325" s="19" t="s">
        <v>1260</v>
      </c>
      <c r="B325" s="3">
        <f t="shared" si="13"/>
        <v>32.799999999999997</v>
      </c>
      <c r="C325" s="3">
        <f t="shared" si="12"/>
        <v>0</v>
      </c>
      <c r="D325" s="3">
        <v>0</v>
      </c>
      <c r="E325" s="3">
        <f>SUM(32.8)</f>
        <v>32.799999999999997</v>
      </c>
    </row>
    <row r="326" spans="1:1024" ht="17" customHeight="1">
      <c r="A326" s="19" t="s">
        <v>1262</v>
      </c>
      <c r="B326" s="3">
        <f t="shared" si="13"/>
        <v>32</v>
      </c>
      <c r="C326" s="3">
        <f t="shared" si="12"/>
        <v>0</v>
      </c>
      <c r="D326" s="3">
        <v>0</v>
      </c>
      <c r="E326" s="3">
        <f t="shared" ref="E326:E332" si="14">SUM(32)</f>
        <v>32</v>
      </c>
    </row>
    <row r="327" spans="1:1024" ht="17" customHeight="1">
      <c r="A327" s="19" t="s">
        <v>1263</v>
      </c>
      <c r="B327" s="3">
        <f t="shared" si="13"/>
        <v>32</v>
      </c>
      <c r="C327" s="3">
        <f t="shared" si="12"/>
        <v>0</v>
      </c>
      <c r="D327" s="3">
        <v>0</v>
      </c>
      <c r="E327" s="3">
        <f t="shared" si="14"/>
        <v>32</v>
      </c>
    </row>
    <row r="328" spans="1:1024" ht="17" customHeight="1">
      <c r="A328" s="19" t="s">
        <v>1264</v>
      </c>
      <c r="B328" s="3">
        <f t="shared" si="13"/>
        <v>32</v>
      </c>
      <c r="C328" s="3">
        <f t="shared" si="12"/>
        <v>0</v>
      </c>
      <c r="D328" s="3">
        <v>0</v>
      </c>
      <c r="E328" s="3">
        <f t="shared" si="14"/>
        <v>32</v>
      </c>
    </row>
    <row r="329" spans="1:1024" ht="17" customHeight="1">
      <c r="A329" s="19" t="s">
        <v>1265</v>
      </c>
      <c r="B329" s="3">
        <f t="shared" si="13"/>
        <v>32</v>
      </c>
      <c r="C329" s="3">
        <f t="shared" si="12"/>
        <v>0</v>
      </c>
      <c r="D329" s="3">
        <v>0</v>
      </c>
      <c r="E329" s="3">
        <f t="shared" si="14"/>
        <v>32</v>
      </c>
    </row>
    <row r="330" spans="1:1024" ht="17" customHeight="1">
      <c r="A330" s="19" t="s">
        <v>1266</v>
      </c>
      <c r="B330" s="3">
        <f t="shared" si="13"/>
        <v>32</v>
      </c>
      <c r="C330" s="3">
        <f t="shared" si="12"/>
        <v>0</v>
      </c>
      <c r="D330" s="3">
        <v>0</v>
      </c>
      <c r="E330" s="3">
        <f t="shared" si="14"/>
        <v>32</v>
      </c>
    </row>
    <row r="331" spans="1:1024" ht="17" customHeight="1">
      <c r="A331" s="19" t="s">
        <v>1267</v>
      </c>
      <c r="B331" s="3">
        <f t="shared" si="13"/>
        <v>32</v>
      </c>
      <c r="C331" s="3">
        <f t="shared" si="12"/>
        <v>0</v>
      </c>
      <c r="D331" s="3">
        <v>0</v>
      </c>
      <c r="E331" s="3">
        <f t="shared" si="14"/>
        <v>32</v>
      </c>
    </row>
    <row r="332" spans="1:1024" ht="17" customHeight="1">
      <c r="A332" s="19" t="s">
        <v>1269</v>
      </c>
      <c r="B332" s="3">
        <f t="shared" si="13"/>
        <v>32</v>
      </c>
      <c r="C332" s="3">
        <f t="shared" si="12"/>
        <v>0</v>
      </c>
      <c r="D332" s="3">
        <v>0</v>
      </c>
      <c r="E332" s="3">
        <f t="shared" si="14"/>
        <v>32</v>
      </c>
    </row>
    <row r="333" spans="1:1024" ht="17" customHeight="1">
      <c r="A333" s="19" t="s">
        <v>1270</v>
      </c>
      <c r="B333" s="3">
        <f t="shared" si="13"/>
        <v>32</v>
      </c>
      <c r="C333" s="3">
        <f t="shared" si="12"/>
        <v>0</v>
      </c>
      <c r="D333" s="3">
        <v>0</v>
      </c>
      <c r="E333" s="3">
        <v>0</v>
      </c>
      <c r="G333" s="4"/>
      <c r="M333" s="4">
        <v>32</v>
      </c>
    </row>
    <row r="334" spans="1:1024" ht="17" customHeight="1">
      <c r="A334" s="19" t="s">
        <v>1271</v>
      </c>
      <c r="B334" s="3">
        <f t="shared" si="13"/>
        <v>32</v>
      </c>
      <c r="C334" s="3">
        <f t="shared" si="12"/>
        <v>0</v>
      </c>
      <c r="D334" s="3">
        <v>0</v>
      </c>
      <c r="E334" s="3">
        <v>0</v>
      </c>
      <c r="G334" s="4"/>
      <c r="M334" s="4">
        <v>32</v>
      </c>
    </row>
    <row r="335" spans="1:1024" ht="17" customHeight="1">
      <c r="A335" s="19" t="s">
        <v>1272</v>
      </c>
      <c r="B335" s="3">
        <f t="shared" si="13"/>
        <v>32</v>
      </c>
      <c r="C335" s="3">
        <f t="shared" si="12"/>
        <v>0</v>
      </c>
      <c r="D335" s="3">
        <v>0</v>
      </c>
      <c r="E335" s="3">
        <v>0</v>
      </c>
      <c r="G335" s="4">
        <f>SUM(32)</f>
        <v>32</v>
      </c>
    </row>
    <row r="336" spans="1:1024" ht="17" customHeight="1">
      <c r="A336" s="19" t="s">
        <v>1273</v>
      </c>
      <c r="B336" s="3">
        <f t="shared" si="13"/>
        <v>32</v>
      </c>
      <c r="C336" s="3">
        <f t="shared" si="12"/>
        <v>0</v>
      </c>
      <c r="D336" s="3">
        <v>0</v>
      </c>
      <c r="E336" s="3">
        <v>0</v>
      </c>
      <c r="G336" s="4">
        <f>SUM(32)</f>
        <v>32</v>
      </c>
    </row>
    <row r="337" spans="1:7" ht="17" customHeight="1">
      <c r="A337" s="19" t="s">
        <v>1275</v>
      </c>
      <c r="B337" s="3">
        <f t="shared" si="13"/>
        <v>32</v>
      </c>
      <c r="C337" s="3">
        <f t="shared" si="12"/>
        <v>0</v>
      </c>
      <c r="D337" s="3">
        <v>0</v>
      </c>
      <c r="E337" s="3">
        <f>SUM(32)</f>
        <v>32</v>
      </c>
    </row>
    <row r="338" spans="1:7" ht="17" customHeight="1">
      <c r="A338" s="19" t="s">
        <v>1360</v>
      </c>
      <c r="B338" s="3">
        <f t="shared" si="13"/>
        <v>32</v>
      </c>
      <c r="C338" s="3">
        <f>SUM(32)</f>
        <v>32</v>
      </c>
      <c r="E338" s="3">
        <v>0</v>
      </c>
    </row>
    <row r="339" spans="1:7" ht="17" customHeight="1">
      <c r="A339" s="19" t="s">
        <v>1375</v>
      </c>
      <c r="B339" s="3">
        <f t="shared" si="13"/>
        <v>32</v>
      </c>
      <c r="C339" s="3">
        <f>SUM(32)</f>
        <v>32</v>
      </c>
      <c r="E339" s="3">
        <v>0</v>
      </c>
    </row>
    <row r="340" spans="1:7" ht="17" customHeight="1">
      <c r="A340" s="19" t="s">
        <v>1376</v>
      </c>
      <c r="B340" s="3">
        <f t="shared" si="13"/>
        <v>32</v>
      </c>
      <c r="C340" s="3">
        <f>SUM(32)</f>
        <v>32</v>
      </c>
      <c r="E340" s="3">
        <v>0</v>
      </c>
    </row>
    <row r="341" spans="1:7" ht="17" customHeight="1">
      <c r="A341" s="19" t="s">
        <v>1377</v>
      </c>
      <c r="B341" s="3">
        <f t="shared" si="13"/>
        <v>32</v>
      </c>
      <c r="C341" s="3">
        <f>SUM(32)</f>
        <v>32</v>
      </c>
      <c r="E341" s="3">
        <v>0</v>
      </c>
    </row>
    <row r="342" spans="1:7" ht="17" customHeight="1">
      <c r="A342" s="19" t="s">
        <v>1281</v>
      </c>
      <c r="B342" s="3">
        <f t="shared" si="13"/>
        <v>31.6</v>
      </c>
      <c r="C342" s="3">
        <f>SUM(0)</f>
        <v>0</v>
      </c>
      <c r="D342" s="3">
        <v>0</v>
      </c>
      <c r="E342" s="3">
        <v>0</v>
      </c>
      <c r="F342" s="4">
        <f>SUM(31.6)</f>
        <v>31.6</v>
      </c>
      <c r="G342" s="4"/>
    </row>
    <row r="343" spans="1:7" ht="17" customHeight="1">
      <c r="A343" s="19" t="s">
        <v>1283</v>
      </c>
      <c r="B343" s="3">
        <f t="shared" si="13"/>
        <v>31</v>
      </c>
      <c r="C343" s="3">
        <f>SUM(0)</f>
        <v>0</v>
      </c>
      <c r="D343" s="3">
        <v>0</v>
      </c>
      <c r="E343" s="3">
        <v>0</v>
      </c>
      <c r="F343" s="4">
        <f>SUM(31)</f>
        <v>31</v>
      </c>
      <c r="G343" s="4"/>
    </row>
    <row r="344" spans="1:7" ht="17" customHeight="1">
      <c r="A344" s="19" t="s">
        <v>1285</v>
      </c>
      <c r="B344" s="3">
        <f t="shared" si="13"/>
        <v>31</v>
      </c>
      <c r="C344" s="3">
        <f>SUM(0)</f>
        <v>0</v>
      </c>
      <c r="D344" s="3">
        <v>0</v>
      </c>
      <c r="E344" s="3">
        <v>0</v>
      </c>
      <c r="F344" s="4">
        <f>SUM(31)</f>
        <v>31</v>
      </c>
      <c r="G344" s="4"/>
    </row>
    <row r="345" spans="1:7" ht="17" customHeight="1">
      <c r="A345" s="19" t="s">
        <v>1361</v>
      </c>
      <c r="B345" s="3">
        <f t="shared" si="13"/>
        <v>31</v>
      </c>
      <c r="C345" s="3">
        <f t="shared" ref="C345:C352" si="15">SUM(31)</f>
        <v>31</v>
      </c>
      <c r="E345" s="3">
        <v>0</v>
      </c>
    </row>
    <row r="346" spans="1:7" ht="17" customHeight="1">
      <c r="A346" s="19" t="s">
        <v>1201</v>
      </c>
      <c r="B346" s="3">
        <f t="shared" si="13"/>
        <v>31</v>
      </c>
      <c r="C346" s="3">
        <f t="shared" si="15"/>
        <v>31</v>
      </c>
      <c r="E346" s="3">
        <v>0</v>
      </c>
    </row>
    <row r="347" spans="1:7" ht="17" customHeight="1">
      <c r="A347" s="19" t="s">
        <v>1362</v>
      </c>
      <c r="B347" s="3">
        <f t="shared" si="13"/>
        <v>31</v>
      </c>
      <c r="C347" s="3">
        <f t="shared" si="15"/>
        <v>31</v>
      </c>
      <c r="E347" s="3">
        <v>0</v>
      </c>
    </row>
    <row r="348" spans="1:7" ht="17" customHeight="1">
      <c r="A348" s="19" t="s">
        <v>1363</v>
      </c>
      <c r="B348" s="3">
        <f t="shared" si="13"/>
        <v>31</v>
      </c>
      <c r="C348" s="3">
        <f t="shared" si="15"/>
        <v>31</v>
      </c>
      <c r="E348" s="3">
        <v>0</v>
      </c>
    </row>
    <row r="349" spans="1:7" ht="17" customHeight="1">
      <c r="A349" s="19" t="s">
        <v>1365</v>
      </c>
      <c r="B349" s="3">
        <f t="shared" si="13"/>
        <v>31</v>
      </c>
      <c r="C349" s="3">
        <f t="shared" si="15"/>
        <v>31</v>
      </c>
      <c r="E349" s="3">
        <v>0</v>
      </c>
    </row>
    <row r="350" spans="1:7" ht="17" customHeight="1">
      <c r="A350" s="19" t="s">
        <v>1366</v>
      </c>
      <c r="B350" s="3">
        <f t="shared" si="13"/>
        <v>31</v>
      </c>
      <c r="C350" s="3">
        <f t="shared" si="15"/>
        <v>31</v>
      </c>
      <c r="E350" s="3">
        <v>0</v>
      </c>
    </row>
    <row r="351" spans="1:7" ht="17" customHeight="1">
      <c r="A351" s="19" t="s">
        <v>1374</v>
      </c>
      <c r="B351" s="3">
        <f t="shared" si="13"/>
        <v>31</v>
      </c>
      <c r="C351" s="3">
        <f t="shared" si="15"/>
        <v>31</v>
      </c>
      <c r="E351" s="3">
        <v>0</v>
      </c>
    </row>
    <row r="352" spans="1:7" ht="17" customHeight="1">
      <c r="A352" s="19" t="s">
        <v>1132</v>
      </c>
      <c r="B352" s="3">
        <f t="shared" si="13"/>
        <v>31</v>
      </c>
      <c r="C352" s="3">
        <f t="shared" si="15"/>
        <v>31</v>
      </c>
      <c r="E352" s="3">
        <v>0</v>
      </c>
    </row>
    <row r="353" spans="1:14" ht="17" customHeight="1">
      <c r="A353" s="19" t="s">
        <v>1287</v>
      </c>
      <c r="B353" s="3">
        <f t="shared" si="13"/>
        <v>30.6</v>
      </c>
      <c r="C353" s="3">
        <f t="shared" ref="C353:C380" si="16">SUM(0)</f>
        <v>0</v>
      </c>
      <c r="D353" s="3">
        <v>0</v>
      </c>
      <c r="E353" s="3">
        <v>0</v>
      </c>
      <c r="F353" s="4">
        <f>SUM(30.6)</f>
        <v>30.6</v>
      </c>
      <c r="G353" s="4"/>
    </row>
    <row r="354" spans="1:14" ht="17" customHeight="1">
      <c r="A354" s="19" t="s">
        <v>1329</v>
      </c>
      <c r="B354" s="3">
        <f t="shared" si="13"/>
        <v>30.5</v>
      </c>
      <c r="C354" s="3">
        <f t="shared" si="16"/>
        <v>0</v>
      </c>
      <c r="D354" s="3">
        <f t="shared" ref="D354:D359" si="17">SUM(30.5)</f>
        <v>30.5</v>
      </c>
      <c r="E354" s="3">
        <v>0</v>
      </c>
    </row>
    <row r="355" spans="1:14" ht="17" customHeight="1">
      <c r="A355" s="19" t="s">
        <v>1330</v>
      </c>
      <c r="B355" s="3">
        <f t="shared" si="13"/>
        <v>30.5</v>
      </c>
      <c r="C355" s="3">
        <f t="shared" si="16"/>
        <v>0</v>
      </c>
      <c r="D355" s="3">
        <f t="shared" si="17"/>
        <v>30.5</v>
      </c>
      <c r="E355" s="3">
        <v>0</v>
      </c>
    </row>
    <row r="356" spans="1:14" ht="17" customHeight="1">
      <c r="A356" s="19" t="s">
        <v>1331</v>
      </c>
      <c r="B356" s="3">
        <f t="shared" si="13"/>
        <v>30.5</v>
      </c>
      <c r="C356" s="3">
        <f t="shared" si="16"/>
        <v>0</v>
      </c>
      <c r="D356" s="3">
        <f t="shared" si="17"/>
        <v>30.5</v>
      </c>
      <c r="E356" s="3">
        <v>0</v>
      </c>
    </row>
    <row r="357" spans="1:14" ht="17" customHeight="1">
      <c r="A357" s="19" t="s">
        <v>1332</v>
      </c>
      <c r="B357" s="3">
        <f t="shared" si="13"/>
        <v>30.5</v>
      </c>
      <c r="C357" s="3">
        <f t="shared" si="16"/>
        <v>0</v>
      </c>
      <c r="D357" s="3">
        <f t="shared" si="17"/>
        <v>30.5</v>
      </c>
      <c r="E357" s="3">
        <v>0</v>
      </c>
    </row>
    <row r="358" spans="1:14" ht="17" customHeight="1">
      <c r="A358" s="19" t="s">
        <v>1333</v>
      </c>
      <c r="B358" s="3">
        <f t="shared" si="13"/>
        <v>30.5</v>
      </c>
      <c r="C358" s="3">
        <f t="shared" si="16"/>
        <v>0</v>
      </c>
      <c r="D358" s="3">
        <f t="shared" si="17"/>
        <v>30.5</v>
      </c>
      <c r="E358" s="3">
        <v>0</v>
      </c>
    </row>
    <row r="359" spans="1:14" ht="17" customHeight="1">
      <c r="A359" s="19" t="s">
        <v>1334</v>
      </c>
      <c r="B359" s="3">
        <f t="shared" si="13"/>
        <v>30.5</v>
      </c>
      <c r="C359" s="3">
        <f t="shared" si="16"/>
        <v>0</v>
      </c>
      <c r="D359" s="3">
        <f t="shared" si="17"/>
        <v>30.5</v>
      </c>
      <c r="E359" s="3">
        <v>0</v>
      </c>
    </row>
    <row r="360" spans="1:14" ht="17" customHeight="1">
      <c r="A360" s="19" t="s">
        <v>1288</v>
      </c>
      <c r="B360" s="3">
        <f t="shared" si="13"/>
        <v>30</v>
      </c>
      <c r="C360" s="3">
        <f t="shared" si="16"/>
        <v>0</v>
      </c>
      <c r="D360" s="3">
        <v>0</v>
      </c>
      <c r="E360" s="3">
        <v>0</v>
      </c>
      <c r="G360" s="4">
        <f>SUM(30)</f>
        <v>30</v>
      </c>
    </row>
    <row r="361" spans="1:14" ht="17" customHeight="1">
      <c r="A361" s="19" t="s">
        <v>1289</v>
      </c>
      <c r="B361" s="3">
        <f t="shared" si="13"/>
        <v>30</v>
      </c>
      <c r="C361" s="3">
        <f t="shared" si="16"/>
        <v>0</v>
      </c>
      <c r="D361" s="3">
        <v>0</v>
      </c>
      <c r="E361" s="3">
        <v>0</v>
      </c>
      <c r="G361" s="4">
        <f>SUM(30)</f>
        <v>30</v>
      </c>
    </row>
    <row r="362" spans="1:14" ht="17" customHeight="1">
      <c r="A362" s="19" t="s">
        <v>1290</v>
      </c>
      <c r="B362" s="3">
        <f t="shared" si="13"/>
        <v>30</v>
      </c>
      <c r="C362" s="3">
        <f t="shared" si="16"/>
        <v>0</v>
      </c>
      <c r="D362" s="3">
        <v>0</v>
      </c>
      <c r="E362" s="3">
        <v>0</v>
      </c>
      <c r="G362" s="4">
        <f>SUM(30)</f>
        <v>30</v>
      </c>
    </row>
    <row r="363" spans="1:14" ht="17" customHeight="1">
      <c r="A363" s="19" t="s">
        <v>1291</v>
      </c>
      <c r="B363" s="3">
        <f t="shared" si="13"/>
        <v>30</v>
      </c>
      <c r="C363" s="3">
        <f t="shared" si="16"/>
        <v>0</v>
      </c>
      <c r="D363" s="3">
        <v>0</v>
      </c>
      <c r="E363" s="3">
        <v>0</v>
      </c>
      <c r="G363" s="4">
        <f>SUM(30)</f>
        <v>30</v>
      </c>
    </row>
    <row r="364" spans="1:14" ht="17" customHeight="1">
      <c r="A364" s="19" t="s">
        <v>1292</v>
      </c>
      <c r="B364" s="3">
        <f t="shared" si="13"/>
        <v>30</v>
      </c>
      <c r="C364" s="3">
        <f t="shared" si="16"/>
        <v>0</v>
      </c>
      <c r="D364" s="3">
        <v>0</v>
      </c>
      <c r="E364" s="3">
        <v>0</v>
      </c>
      <c r="G364" s="4">
        <f>SUM(30)</f>
        <v>30</v>
      </c>
    </row>
    <row r="365" spans="1:14" ht="17" customHeight="1">
      <c r="A365" s="19" t="s">
        <v>1226</v>
      </c>
      <c r="B365" s="3">
        <f t="shared" si="13"/>
        <v>30</v>
      </c>
      <c r="C365" s="3">
        <f t="shared" si="16"/>
        <v>0</v>
      </c>
      <c r="D365" s="3">
        <v>0</v>
      </c>
      <c r="E365" s="3">
        <v>0</v>
      </c>
      <c r="G365" s="4"/>
      <c r="M365" s="4">
        <v>30</v>
      </c>
    </row>
    <row r="366" spans="1:14" ht="17" customHeight="1">
      <c r="A366" s="19" t="s">
        <v>1294</v>
      </c>
      <c r="B366" s="3">
        <f t="shared" si="13"/>
        <v>30</v>
      </c>
      <c r="C366" s="3">
        <f t="shared" si="16"/>
        <v>0</v>
      </c>
      <c r="D366" s="3">
        <v>0</v>
      </c>
      <c r="E366" s="3">
        <v>0</v>
      </c>
      <c r="G366" s="4"/>
      <c r="N366" s="4">
        <v>30</v>
      </c>
    </row>
    <row r="367" spans="1:14" ht="17" customHeight="1">
      <c r="A367" s="19" t="s">
        <v>1295</v>
      </c>
      <c r="B367" s="3">
        <f t="shared" si="13"/>
        <v>30</v>
      </c>
      <c r="C367" s="3">
        <f t="shared" si="16"/>
        <v>0</v>
      </c>
      <c r="D367" s="3">
        <v>0</v>
      </c>
      <c r="E367" s="3">
        <v>0</v>
      </c>
      <c r="G367" s="4"/>
      <c r="N367" s="4">
        <v>30</v>
      </c>
    </row>
    <row r="368" spans="1:14" ht="17" customHeight="1">
      <c r="A368" s="19" t="s">
        <v>1296</v>
      </c>
      <c r="B368" s="3">
        <f t="shared" si="13"/>
        <v>30</v>
      </c>
      <c r="C368" s="3">
        <f t="shared" si="16"/>
        <v>0</v>
      </c>
      <c r="D368" s="3">
        <v>0</v>
      </c>
      <c r="E368" s="3">
        <f>SUM(30)</f>
        <v>30</v>
      </c>
    </row>
    <row r="369" spans="1:5" ht="17" customHeight="1">
      <c r="A369" s="19" t="s">
        <v>1297</v>
      </c>
      <c r="B369" s="3">
        <f t="shared" si="13"/>
        <v>30</v>
      </c>
      <c r="C369" s="3">
        <f t="shared" si="16"/>
        <v>0</v>
      </c>
      <c r="D369" s="3">
        <v>0</v>
      </c>
      <c r="E369" s="3">
        <f>SUM(30)</f>
        <v>30</v>
      </c>
    </row>
    <row r="370" spans="1:5" ht="17" customHeight="1">
      <c r="A370" s="19" t="s">
        <v>1300</v>
      </c>
      <c r="B370" s="3">
        <f t="shared" si="13"/>
        <v>30</v>
      </c>
      <c r="C370" s="3">
        <f t="shared" si="16"/>
        <v>0</v>
      </c>
      <c r="D370" s="3">
        <f>SUM(30)</f>
        <v>30</v>
      </c>
      <c r="E370" s="3">
        <v>0</v>
      </c>
    </row>
    <row r="371" spans="1:5" ht="17" customHeight="1">
      <c r="A371" s="19" t="s">
        <v>1319</v>
      </c>
      <c r="B371" s="3">
        <f t="shared" si="13"/>
        <v>30</v>
      </c>
      <c r="C371" s="3">
        <f t="shared" si="16"/>
        <v>0</v>
      </c>
      <c r="D371" s="3">
        <f>SUM(30)</f>
        <v>30</v>
      </c>
      <c r="E371" s="3">
        <v>0</v>
      </c>
    </row>
    <row r="372" spans="1:5" ht="17" customHeight="1">
      <c r="B372" s="3">
        <f t="shared" si="13"/>
        <v>0</v>
      </c>
      <c r="C372" s="3">
        <f t="shared" si="16"/>
        <v>0</v>
      </c>
      <c r="E372" s="3">
        <v>0</v>
      </c>
    </row>
    <row r="373" spans="1:5" ht="17" customHeight="1">
      <c r="B373" s="3">
        <f t="shared" si="13"/>
        <v>0</v>
      </c>
      <c r="C373" s="3">
        <f t="shared" si="16"/>
        <v>0</v>
      </c>
      <c r="E373" s="3">
        <v>0</v>
      </c>
    </row>
    <row r="374" spans="1:5" ht="17" customHeight="1">
      <c r="B374" s="3">
        <f t="shared" si="13"/>
        <v>0</v>
      </c>
      <c r="C374" s="3">
        <f t="shared" si="16"/>
        <v>0</v>
      </c>
      <c r="E374" s="3">
        <v>0</v>
      </c>
    </row>
    <row r="375" spans="1:5" ht="17" customHeight="1">
      <c r="B375" s="3">
        <f t="shared" si="13"/>
        <v>0</v>
      </c>
      <c r="C375" s="3">
        <f t="shared" si="16"/>
        <v>0</v>
      </c>
      <c r="E375" s="3">
        <v>0</v>
      </c>
    </row>
    <row r="376" spans="1:5" ht="17" customHeight="1">
      <c r="B376" s="3">
        <f t="shared" si="13"/>
        <v>0</v>
      </c>
      <c r="C376" s="3">
        <f t="shared" si="16"/>
        <v>0</v>
      </c>
      <c r="E376" s="3">
        <v>0</v>
      </c>
    </row>
    <row r="377" spans="1:5" ht="17" customHeight="1">
      <c r="B377" s="3">
        <f t="shared" si="13"/>
        <v>0</v>
      </c>
      <c r="C377" s="3">
        <f t="shared" si="16"/>
        <v>0</v>
      </c>
      <c r="E377" s="3">
        <v>0</v>
      </c>
    </row>
    <row r="378" spans="1:5" ht="17" customHeight="1">
      <c r="B378" s="3">
        <f t="shared" si="13"/>
        <v>0</v>
      </c>
      <c r="C378" s="3">
        <f t="shared" si="16"/>
        <v>0</v>
      </c>
      <c r="E378" s="3">
        <v>0</v>
      </c>
    </row>
    <row r="379" spans="1:5" ht="17" customHeight="1">
      <c r="B379" s="3">
        <f t="shared" si="13"/>
        <v>0</v>
      </c>
      <c r="C379" s="3">
        <f t="shared" si="16"/>
        <v>0</v>
      </c>
    </row>
    <row r="380" spans="1:5" ht="17" customHeight="1">
      <c r="B380" s="3">
        <f t="shared" si="13"/>
        <v>0</v>
      </c>
      <c r="C380" s="3">
        <f t="shared" si="16"/>
        <v>0</v>
      </c>
    </row>
  </sheetData>
  <pageMargins left="0.70000000000000007" right="0.70000000000000007" top="1.4389763779527549" bottom="1.4389763779527549" header="1.0452755905511799" footer="1.0452755905511799"/>
  <pageSetup paperSize="0" fitToWidth="0" fitToHeight="0" pageOrder="overThenDown" orientation="portrait" horizontalDpi="0" verticalDpi="0" copies="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51"/>
  <sheetViews>
    <sheetView workbookViewId="0"/>
  </sheetViews>
  <sheetFormatPr defaultColWidth="13" defaultRowHeight="12.75" customHeight="1"/>
  <cols>
    <col min="1" max="1" width="22.875" style="7" customWidth="1"/>
    <col min="2" max="3" width="6.625" style="7" customWidth="1"/>
    <col min="4" max="4" width="4.625" style="7" customWidth="1"/>
    <col min="5" max="5" width="5" style="7" customWidth="1"/>
    <col min="6" max="6" width="5.75" style="7" customWidth="1"/>
    <col min="7" max="7" width="4.875" style="7" customWidth="1"/>
    <col min="8" max="8" width="4.625" style="7" customWidth="1"/>
    <col min="9" max="10" width="5.125" style="7" customWidth="1"/>
    <col min="11" max="11" width="5" style="7" customWidth="1"/>
    <col min="12" max="12" width="4.75" style="7" customWidth="1"/>
    <col min="13" max="13" width="6" style="7" customWidth="1"/>
    <col min="14" max="14" width="5.125" style="7" customWidth="1"/>
    <col min="15" max="15" width="4.5" style="7" customWidth="1"/>
    <col min="16" max="16" width="4.75" style="7" customWidth="1"/>
    <col min="17" max="17" width="9" style="7" customWidth="1"/>
    <col min="18" max="257" width="8.25" style="7" customWidth="1"/>
    <col min="258" max="1024" width="8.25" customWidth="1"/>
    <col min="1025" max="1025" width="13" customWidth="1"/>
  </cols>
  <sheetData>
    <row r="1" spans="1:17" ht="12.75" customHeight="1">
      <c r="A1" s="5"/>
      <c r="B1" s="5"/>
      <c r="C1" s="6"/>
      <c r="D1" s="5">
        <v>2012</v>
      </c>
      <c r="E1" s="5">
        <v>2011</v>
      </c>
      <c r="F1" s="5">
        <v>2010</v>
      </c>
      <c r="G1" s="5">
        <v>2009</v>
      </c>
      <c r="H1" s="6">
        <v>2008</v>
      </c>
      <c r="I1" s="5">
        <v>2007</v>
      </c>
      <c r="J1" s="5">
        <v>2006</v>
      </c>
      <c r="K1" s="5">
        <v>2005</v>
      </c>
      <c r="L1" s="5">
        <v>2004</v>
      </c>
      <c r="M1" s="5">
        <v>2003</v>
      </c>
      <c r="N1" s="5">
        <v>2002</v>
      </c>
      <c r="O1" s="5">
        <v>2001</v>
      </c>
      <c r="P1" s="5">
        <v>2000</v>
      </c>
      <c r="Q1" s="5" t="s">
        <v>1381</v>
      </c>
    </row>
    <row r="2" spans="1:17" ht="12.75" customHeight="1">
      <c r="A2" s="8" t="s">
        <v>1034</v>
      </c>
      <c r="B2" s="8">
        <v>1973</v>
      </c>
      <c r="C2" s="8"/>
      <c r="D2" s="9"/>
      <c r="E2" s="9"/>
      <c r="F2" s="9"/>
      <c r="G2" s="9">
        <v>401</v>
      </c>
      <c r="H2" s="9">
        <v>63</v>
      </c>
      <c r="I2" s="9">
        <v>261</v>
      </c>
      <c r="J2" s="9">
        <v>371</v>
      </c>
      <c r="K2" s="9">
        <v>350</v>
      </c>
      <c r="L2" s="9">
        <v>306</v>
      </c>
      <c r="M2" s="9">
        <v>188</v>
      </c>
      <c r="N2" s="9">
        <v>33</v>
      </c>
      <c r="O2" s="9"/>
      <c r="P2" s="9"/>
      <c r="Q2" s="9"/>
    </row>
    <row r="3" spans="1:17" ht="12.75" customHeight="1">
      <c r="A3" s="10" t="s">
        <v>1039</v>
      </c>
      <c r="B3" s="10">
        <f>SUM(J3:AV3)</f>
        <v>952</v>
      </c>
      <c r="C3" s="10"/>
      <c r="D3" s="11"/>
      <c r="E3" s="11">
        <v>23</v>
      </c>
      <c r="F3" s="11">
        <v>144</v>
      </c>
      <c r="G3" s="11">
        <v>142</v>
      </c>
      <c r="H3" s="11">
        <v>106</v>
      </c>
      <c r="I3" s="11"/>
      <c r="J3" s="11">
        <v>183</v>
      </c>
      <c r="K3" s="11">
        <v>249</v>
      </c>
      <c r="L3" s="11">
        <v>305</v>
      </c>
      <c r="M3" s="11">
        <v>182</v>
      </c>
      <c r="N3" s="11">
        <v>33</v>
      </c>
      <c r="O3" s="11"/>
      <c r="P3" s="11"/>
      <c r="Q3" s="11"/>
    </row>
    <row r="4" spans="1:17" ht="12.75" customHeight="1">
      <c r="A4" s="12" t="s">
        <v>1047</v>
      </c>
      <c r="B4" s="12">
        <v>1169</v>
      </c>
      <c r="C4" s="12"/>
      <c r="D4" s="11"/>
      <c r="E4" s="11">
        <v>400</v>
      </c>
      <c r="F4" s="11">
        <v>374.5</v>
      </c>
      <c r="G4" s="11">
        <v>249.5</v>
      </c>
      <c r="H4" s="11">
        <v>50</v>
      </c>
      <c r="I4" s="11">
        <v>55</v>
      </c>
      <c r="J4" s="11">
        <v>40</v>
      </c>
      <c r="K4" s="11"/>
      <c r="L4" s="11"/>
      <c r="M4" s="11"/>
      <c r="N4" s="11"/>
      <c r="O4" s="11"/>
      <c r="P4" s="11"/>
      <c r="Q4" s="11"/>
    </row>
    <row r="5" spans="1:17" ht="12.75" customHeight="1">
      <c r="A5" s="11" t="s">
        <v>1075</v>
      </c>
      <c r="B5" s="11">
        <f>SUM(J5:AV5)</f>
        <v>449</v>
      </c>
      <c r="C5" s="11"/>
      <c r="D5" s="11"/>
      <c r="E5" s="11"/>
      <c r="F5" s="11"/>
      <c r="G5" s="11"/>
      <c r="H5" s="11"/>
      <c r="I5" s="11">
        <v>85</v>
      </c>
      <c r="J5" s="11">
        <v>129</v>
      </c>
      <c r="K5" s="11"/>
      <c r="L5" s="11"/>
      <c r="M5" s="11">
        <v>50</v>
      </c>
      <c r="N5" s="11">
        <v>160</v>
      </c>
      <c r="O5" s="11">
        <v>110</v>
      </c>
      <c r="P5" s="11"/>
      <c r="Q5" s="11"/>
    </row>
    <row r="6" spans="1:17" ht="12.75" customHeight="1">
      <c r="A6" s="11" t="s">
        <v>1071</v>
      </c>
      <c r="B6" s="11">
        <v>520</v>
      </c>
      <c r="C6" s="11"/>
      <c r="D6" s="11"/>
      <c r="E6" s="11"/>
      <c r="F6" s="11"/>
      <c r="G6" s="11">
        <v>59</v>
      </c>
      <c r="H6" s="11">
        <v>355</v>
      </c>
      <c r="I6" s="11">
        <v>123</v>
      </c>
      <c r="J6" s="11">
        <v>34</v>
      </c>
      <c r="K6" s="11"/>
      <c r="L6" s="11"/>
      <c r="M6" s="11"/>
      <c r="N6" s="11"/>
      <c r="O6" s="11"/>
      <c r="P6" s="11"/>
      <c r="Q6" s="11"/>
    </row>
    <row r="7" spans="1:17" ht="12.75" customHeight="1">
      <c r="A7" s="11" t="s">
        <v>1083</v>
      </c>
      <c r="B7" s="11">
        <v>500</v>
      </c>
      <c r="C7" s="11"/>
      <c r="D7" s="11"/>
      <c r="E7" s="11"/>
      <c r="F7" s="11"/>
      <c r="G7" s="11"/>
      <c r="H7" s="11"/>
      <c r="I7" s="11"/>
      <c r="J7" s="11">
        <v>107</v>
      </c>
      <c r="K7" s="11">
        <v>131</v>
      </c>
      <c r="L7" s="11">
        <v>82</v>
      </c>
      <c r="M7" s="11">
        <v>180</v>
      </c>
      <c r="N7" s="11"/>
      <c r="O7" s="11"/>
      <c r="P7" s="11"/>
      <c r="Q7" s="11"/>
    </row>
    <row r="8" spans="1:17" ht="12.75" customHeight="1">
      <c r="A8" s="11" t="s">
        <v>1091</v>
      </c>
      <c r="B8" s="11">
        <v>420.5</v>
      </c>
      <c r="C8" s="11"/>
      <c r="D8" s="11"/>
      <c r="E8" s="11"/>
      <c r="F8" s="11"/>
      <c r="G8" s="11">
        <v>369</v>
      </c>
      <c r="H8" s="11">
        <v>71</v>
      </c>
      <c r="I8" s="11"/>
      <c r="J8" s="11"/>
      <c r="K8" s="11"/>
      <c r="L8" s="11"/>
      <c r="M8" s="11"/>
      <c r="N8" s="11"/>
      <c r="O8" s="11"/>
      <c r="P8" s="11"/>
      <c r="Q8" s="11"/>
    </row>
    <row r="9" spans="1:17" ht="12.75" customHeight="1">
      <c r="A9" s="11" t="s">
        <v>1115</v>
      </c>
      <c r="B9" s="11">
        <v>358</v>
      </c>
      <c r="C9" s="11"/>
      <c r="D9" s="11"/>
      <c r="E9" s="11"/>
      <c r="F9" s="11"/>
      <c r="G9" s="11">
        <v>94</v>
      </c>
      <c r="H9" s="11">
        <v>102</v>
      </c>
      <c r="I9" s="11"/>
      <c r="J9" s="11"/>
      <c r="K9" s="11"/>
      <c r="L9" s="11"/>
      <c r="M9" s="11"/>
      <c r="N9" s="11"/>
      <c r="O9" s="11"/>
      <c r="P9" s="11"/>
      <c r="Q9" s="11"/>
    </row>
    <row r="10" spans="1:17" ht="12.75" customHeight="1">
      <c r="A10" s="11" t="s">
        <v>1102</v>
      </c>
      <c r="B10" s="11">
        <f>SUM(J10:AV10)</f>
        <v>34</v>
      </c>
      <c r="C10" s="11"/>
      <c r="D10" s="11"/>
      <c r="E10" s="11"/>
      <c r="F10" s="11"/>
      <c r="G10" s="11"/>
      <c r="H10" s="11"/>
      <c r="I10" s="11">
        <v>289</v>
      </c>
      <c r="J10" s="11">
        <v>34</v>
      </c>
      <c r="K10" s="11"/>
      <c r="L10" s="11"/>
      <c r="M10" s="11"/>
      <c r="N10" s="11"/>
      <c r="O10" s="11"/>
      <c r="P10" s="11"/>
      <c r="Q10" s="11"/>
    </row>
    <row r="11" spans="1:17" ht="12.75" customHeight="1">
      <c r="A11" s="11" t="s">
        <v>1107</v>
      </c>
      <c r="B11" s="11">
        <f>SUM(J11:AV11)</f>
        <v>80</v>
      </c>
      <c r="C11" s="11"/>
      <c r="D11" s="11"/>
      <c r="E11" s="11"/>
      <c r="F11" s="11"/>
      <c r="G11" s="11"/>
      <c r="H11" s="11">
        <v>55</v>
      </c>
      <c r="I11" s="11">
        <v>140</v>
      </c>
      <c r="J11" s="11"/>
      <c r="K11" s="11"/>
      <c r="L11" s="11"/>
      <c r="M11" s="11"/>
      <c r="N11" s="11">
        <v>80</v>
      </c>
      <c r="O11" s="11"/>
      <c r="P11" s="11"/>
      <c r="Q11" s="11"/>
    </row>
    <row r="12" spans="1:17" ht="12.75" customHeight="1">
      <c r="A12" s="11" t="s">
        <v>1109</v>
      </c>
      <c r="B12" s="11">
        <v>270</v>
      </c>
      <c r="C12" s="11"/>
      <c r="D12" s="11"/>
      <c r="E12" s="11"/>
      <c r="F12" s="11"/>
      <c r="G12" s="11"/>
      <c r="H12" s="11"/>
      <c r="I12" s="11">
        <v>270</v>
      </c>
      <c r="J12" s="11"/>
      <c r="K12" s="11"/>
      <c r="L12" s="11"/>
      <c r="M12" s="11"/>
      <c r="N12" s="11"/>
      <c r="O12" s="11"/>
      <c r="P12" s="11"/>
      <c r="Q12" s="11"/>
    </row>
    <row r="13" spans="1:17" ht="12.75" customHeight="1">
      <c r="A13" s="11" t="s">
        <v>1119</v>
      </c>
      <c r="B13" s="11">
        <v>225.85</v>
      </c>
      <c r="C13" s="11"/>
      <c r="D13" s="11">
        <v>118.85</v>
      </c>
      <c r="E13" s="11">
        <v>107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 customHeight="1">
      <c r="A14" s="11" t="s">
        <v>1131</v>
      </c>
      <c r="B14" s="11">
        <f>SUM(J14:AV14)</f>
        <v>31</v>
      </c>
      <c r="C14" s="11"/>
      <c r="D14" s="11"/>
      <c r="E14" s="11"/>
      <c r="F14" s="11"/>
      <c r="G14" s="11">
        <v>39</v>
      </c>
      <c r="H14" s="11">
        <v>92</v>
      </c>
      <c r="I14" s="11">
        <v>30</v>
      </c>
      <c r="J14" s="11">
        <v>31</v>
      </c>
      <c r="K14" s="11"/>
      <c r="L14" s="11"/>
      <c r="M14" s="11"/>
      <c r="N14" s="11"/>
      <c r="O14" s="11"/>
      <c r="P14" s="11"/>
      <c r="Q14" s="11"/>
    </row>
    <row r="15" spans="1:17" ht="12.75" customHeight="1">
      <c r="A15" s="11" t="s">
        <v>1133</v>
      </c>
      <c r="B15" s="11">
        <f>SUM(J15:AV15)</f>
        <v>73</v>
      </c>
      <c r="C15" s="11"/>
      <c r="D15" s="11"/>
      <c r="E15" s="11"/>
      <c r="F15" s="11"/>
      <c r="G15" s="11"/>
      <c r="H15" s="11">
        <v>38</v>
      </c>
      <c r="I15" s="11">
        <v>74</v>
      </c>
      <c r="J15" s="11">
        <v>73</v>
      </c>
      <c r="K15" s="11"/>
      <c r="L15" s="11"/>
      <c r="M15" s="11"/>
      <c r="N15" s="11"/>
      <c r="O15" s="11"/>
      <c r="P15" s="11"/>
      <c r="Q15" s="11"/>
    </row>
    <row r="16" spans="1:17" ht="12.75" customHeight="1">
      <c r="A16" s="11" t="s">
        <v>1134</v>
      </c>
      <c r="B16" s="11">
        <f>SUM(J16:AV16)</f>
        <v>0</v>
      </c>
      <c r="C16" s="11"/>
      <c r="D16" s="11"/>
      <c r="E16" s="11"/>
      <c r="F16" s="11"/>
      <c r="G16" s="11"/>
      <c r="H16" s="11"/>
      <c r="I16" s="11">
        <v>176</v>
      </c>
      <c r="J16" s="11"/>
      <c r="K16" s="11"/>
      <c r="L16" s="11"/>
      <c r="M16" s="11"/>
      <c r="N16" s="11"/>
      <c r="O16" s="11"/>
      <c r="P16" s="11"/>
      <c r="Q16" s="11"/>
    </row>
    <row r="17" spans="1:17" ht="12.75" customHeight="1">
      <c r="A17" s="11" t="s">
        <v>1141</v>
      </c>
      <c r="B17" s="11">
        <f>SUM(J17:AV17)</f>
        <v>0</v>
      </c>
      <c r="C17" s="11"/>
      <c r="D17" s="11"/>
      <c r="E17" s="11"/>
      <c r="F17" s="11"/>
      <c r="G17" s="11"/>
      <c r="H17" s="11"/>
      <c r="I17" s="11">
        <v>165</v>
      </c>
      <c r="J17" s="11"/>
      <c r="K17" s="11"/>
      <c r="L17" s="11"/>
      <c r="M17" s="11"/>
      <c r="N17" s="11"/>
      <c r="O17" s="11"/>
      <c r="P17" s="11"/>
      <c r="Q17" s="11"/>
    </row>
    <row r="18" spans="1:17" ht="12.75" customHeight="1">
      <c r="A18" s="11" t="s">
        <v>1147</v>
      </c>
      <c r="B18" s="11">
        <f>SUM(J18:AV18)</f>
        <v>110</v>
      </c>
      <c r="C18" s="11"/>
      <c r="D18" s="11"/>
      <c r="E18" s="11"/>
      <c r="F18" s="11"/>
      <c r="G18" s="11"/>
      <c r="H18" s="11"/>
      <c r="I18" s="11">
        <v>34</v>
      </c>
      <c r="J18" s="11"/>
      <c r="K18" s="11"/>
      <c r="L18" s="11"/>
      <c r="M18" s="11"/>
      <c r="N18" s="11">
        <v>80</v>
      </c>
      <c r="O18" s="11">
        <v>30</v>
      </c>
      <c r="P18" s="11"/>
      <c r="Q18" s="11"/>
    </row>
    <row r="19" spans="1:17" ht="12.75" customHeight="1">
      <c r="A19" s="11" t="s">
        <v>1160</v>
      </c>
      <c r="B19" s="11">
        <v>122</v>
      </c>
      <c r="C19" s="11"/>
      <c r="D19" s="11"/>
      <c r="E19" s="11"/>
      <c r="F19" s="11"/>
      <c r="G19" s="11"/>
      <c r="H19" s="11">
        <v>51</v>
      </c>
      <c r="I19" s="11">
        <v>40</v>
      </c>
      <c r="J19" s="11">
        <v>31</v>
      </c>
      <c r="K19" s="11"/>
      <c r="L19" s="11"/>
      <c r="M19" s="11"/>
      <c r="N19" s="11"/>
      <c r="O19" s="11"/>
      <c r="P19" s="11"/>
      <c r="Q19" s="11"/>
    </row>
    <row r="20" spans="1:17" ht="12.75" customHeight="1">
      <c r="A20" s="13" t="s">
        <v>1174</v>
      </c>
      <c r="B20" s="11">
        <f>SUM(J20:AV20)</f>
        <v>0</v>
      </c>
      <c r="C20" s="11"/>
      <c r="D20" s="11"/>
      <c r="E20" s="11"/>
      <c r="F20" s="11"/>
      <c r="G20" s="11"/>
      <c r="H20" s="11"/>
      <c r="I20" s="11">
        <v>90</v>
      </c>
      <c r="J20" s="11"/>
      <c r="K20" s="11"/>
      <c r="L20" s="11"/>
      <c r="M20" s="11"/>
      <c r="N20" s="11"/>
      <c r="O20" s="11"/>
      <c r="P20" s="11"/>
      <c r="Q20" s="11"/>
    </row>
    <row r="21" spans="1:17" ht="12.75" customHeight="1">
      <c r="A21" s="11" t="s">
        <v>1144</v>
      </c>
      <c r="B21" s="11">
        <v>89</v>
      </c>
      <c r="C21" s="11"/>
      <c r="D21" s="11"/>
      <c r="E21" s="11"/>
      <c r="F21" s="11"/>
      <c r="G21" s="11"/>
      <c r="H21" s="11">
        <v>146</v>
      </c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 customHeight="1">
      <c r="A22" s="11" t="s">
        <v>1181</v>
      </c>
      <c r="B22" s="11">
        <v>83</v>
      </c>
      <c r="C22" s="11"/>
      <c r="D22" s="11"/>
      <c r="E22" s="11"/>
      <c r="F22" s="11"/>
      <c r="G22" s="11">
        <v>83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 customHeight="1">
      <c r="A23" s="11" t="s">
        <v>1196</v>
      </c>
      <c r="B23" s="11">
        <f>SUM(J23:AV23)</f>
        <v>0</v>
      </c>
      <c r="C23" s="11"/>
      <c r="D23" s="11"/>
      <c r="E23" s="11"/>
      <c r="F23" s="11"/>
      <c r="G23" s="11"/>
      <c r="H23" s="11"/>
      <c r="I23" s="11">
        <v>72</v>
      </c>
      <c r="J23" s="11"/>
      <c r="K23" s="11"/>
      <c r="L23" s="11"/>
      <c r="M23" s="11"/>
      <c r="N23" s="11"/>
      <c r="O23" s="11"/>
      <c r="P23" s="11"/>
      <c r="Q23" s="11"/>
    </row>
    <row r="24" spans="1:17" ht="12.75" customHeight="1">
      <c r="A24" s="11" t="s">
        <v>1199</v>
      </c>
      <c r="B24" s="11">
        <f>SUM(J24:AV24)</f>
        <v>0</v>
      </c>
      <c r="C24" s="11"/>
      <c r="D24" s="11"/>
      <c r="E24" s="11"/>
      <c r="F24" s="11"/>
      <c r="G24" s="11"/>
      <c r="H24" s="11"/>
      <c r="I24" s="11">
        <v>69</v>
      </c>
      <c r="J24" s="11"/>
      <c r="K24" s="11"/>
      <c r="L24" s="11"/>
      <c r="M24" s="11"/>
      <c r="N24" s="11"/>
      <c r="O24" s="11"/>
      <c r="P24" s="11"/>
      <c r="Q24" s="11"/>
    </row>
    <row r="25" spans="1:17" ht="12.75" customHeight="1">
      <c r="A25" s="11" t="s">
        <v>1200</v>
      </c>
      <c r="B25" s="11">
        <f>SUM(J25:AV25)</f>
        <v>0</v>
      </c>
      <c r="C25" s="11"/>
      <c r="D25" s="11"/>
      <c r="E25" s="11"/>
      <c r="F25" s="11"/>
      <c r="G25" s="11"/>
      <c r="H25" s="11"/>
      <c r="I25" s="11">
        <v>69</v>
      </c>
      <c r="J25" s="11"/>
      <c r="K25" s="11"/>
      <c r="L25" s="11"/>
      <c r="M25" s="11"/>
      <c r="N25" s="11"/>
      <c r="O25" s="11"/>
      <c r="P25" s="11"/>
      <c r="Q25" s="11"/>
    </row>
    <row r="26" spans="1:17" ht="12.75" customHeight="1">
      <c r="A26" s="11" t="s">
        <v>1198</v>
      </c>
      <c r="B26" s="11">
        <v>69</v>
      </c>
      <c r="C26" s="11"/>
      <c r="D26" s="11"/>
      <c r="E26" s="11"/>
      <c r="F26" s="11"/>
      <c r="G26" s="11"/>
      <c r="H26" s="11"/>
      <c r="I26" s="11">
        <v>69</v>
      </c>
      <c r="J26" s="11"/>
      <c r="K26" s="11"/>
      <c r="L26" s="11"/>
      <c r="M26" s="11"/>
      <c r="N26" s="11"/>
      <c r="O26" s="11"/>
      <c r="P26" s="11"/>
      <c r="Q26" s="11"/>
    </row>
    <row r="27" spans="1:17" ht="12.75" customHeight="1">
      <c r="A27" s="11" t="s">
        <v>1175</v>
      </c>
      <c r="B27" s="11">
        <v>69</v>
      </c>
      <c r="C27" s="11"/>
      <c r="D27" s="11"/>
      <c r="E27" s="11"/>
      <c r="F27" s="11"/>
      <c r="G27" s="11"/>
      <c r="H27" s="11"/>
      <c r="I27" s="11">
        <v>89</v>
      </c>
      <c r="J27" s="11"/>
      <c r="K27" s="11"/>
      <c r="L27" s="11"/>
      <c r="M27" s="11"/>
      <c r="N27" s="11"/>
      <c r="O27" s="11"/>
      <c r="P27" s="11"/>
      <c r="Q27" s="11"/>
    </row>
    <row r="28" spans="1:17" ht="12.75" customHeight="1">
      <c r="A28" s="13" t="s">
        <v>1201</v>
      </c>
      <c r="B28" s="11">
        <f>SUM(J28:AV28)</f>
        <v>0</v>
      </c>
      <c r="C28" s="11"/>
      <c r="D28" s="11"/>
      <c r="E28" s="11"/>
      <c r="F28" s="11"/>
      <c r="G28" s="11"/>
      <c r="H28" s="11"/>
      <c r="I28" s="11">
        <v>68</v>
      </c>
      <c r="J28" s="11"/>
      <c r="K28" s="11"/>
      <c r="L28" s="11"/>
      <c r="M28" s="11"/>
      <c r="N28" s="11"/>
      <c r="O28" s="11"/>
      <c r="P28" s="11"/>
      <c r="Q28" s="11"/>
    </row>
    <row r="29" spans="1:17" ht="12.75" customHeight="1">
      <c r="A29" s="11" t="s">
        <v>1198</v>
      </c>
      <c r="B29" s="11">
        <v>66</v>
      </c>
      <c r="C29" s="11"/>
      <c r="D29" s="11"/>
      <c r="E29" s="11"/>
      <c r="F29" s="11"/>
      <c r="G29" s="11"/>
      <c r="H29" s="11"/>
      <c r="I29" s="11">
        <v>69</v>
      </c>
      <c r="J29" s="11"/>
      <c r="K29" s="11"/>
      <c r="L29" s="11"/>
      <c r="M29" s="11"/>
      <c r="N29" s="11"/>
      <c r="O29" s="11"/>
      <c r="P29" s="11"/>
      <c r="Q29" s="11"/>
    </row>
    <row r="30" spans="1:17" ht="12.75" customHeight="1">
      <c r="A30" s="11" t="s">
        <v>1229</v>
      </c>
      <c r="B30" s="11">
        <f>SUM(J30:AV30)</f>
        <v>0</v>
      </c>
      <c r="C30" s="11"/>
      <c r="D30" s="11"/>
      <c r="E30" s="11"/>
      <c r="F30" s="11"/>
      <c r="G30" s="11"/>
      <c r="H30" s="11"/>
      <c r="I30" s="11">
        <v>40</v>
      </c>
      <c r="J30" s="11"/>
      <c r="K30" s="11"/>
      <c r="L30" s="11"/>
      <c r="M30" s="11"/>
      <c r="N30" s="11"/>
      <c r="O30" s="11"/>
      <c r="P30" s="11"/>
      <c r="Q30" s="11"/>
    </row>
    <row r="31" spans="1:17" ht="12.75" customHeight="1">
      <c r="A31" s="11" t="s">
        <v>1230</v>
      </c>
      <c r="B31" s="11">
        <f>SUM(J31:AV31)</f>
        <v>0</v>
      </c>
      <c r="C31" s="11"/>
      <c r="D31" s="11"/>
      <c r="E31" s="11"/>
      <c r="F31" s="11"/>
      <c r="G31" s="11"/>
      <c r="H31" s="11"/>
      <c r="I31" s="11">
        <v>40</v>
      </c>
      <c r="J31" s="11"/>
      <c r="K31" s="11"/>
      <c r="L31" s="11"/>
      <c r="M31" s="11"/>
      <c r="N31" s="11"/>
      <c r="O31" s="11"/>
      <c r="P31" s="11"/>
      <c r="Q31" s="11"/>
    </row>
    <row r="32" spans="1:17" ht="12.75" customHeight="1">
      <c r="A32" s="11" t="s">
        <v>1233</v>
      </c>
      <c r="B32" s="11">
        <f>SUM(J32:AV32)</f>
        <v>0</v>
      </c>
      <c r="C32" s="11"/>
      <c r="D32" s="11"/>
      <c r="E32" s="11"/>
      <c r="F32" s="11"/>
      <c r="G32" s="11"/>
      <c r="H32" s="11">
        <v>39</v>
      </c>
      <c r="I32" s="11"/>
      <c r="J32" s="11"/>
      <c r="K32" s="11"/>
      <c r="L32" s="11"/>
      <c r="M32" s="11"/>
      <c r="N32" s="11"/>
      <c r="O32" s="11"/>
      <c r="P32" s="11"/>
      <c r="Q32" s="11"/>
    </row>
    <row r="33" spans="1:18" ht="12.75" customHeight="1">
      <c r="A33" s="11" t="s">
        <v>1231</v>
      </c>
      <c r="B33" s="11">
        <v>39</v>
      </c>
      <c r="C33" s="11"/>
      <c r="D33" s="11"/>
      <c r="E33" s="11"/>
      <c r="F33" s="11"/>
      <c r="G33" s="11">
        <v>39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8" ht="12.75" customHeight="1">
      <c r="A34" s="11" t="s">
        <v>1232</v>
      </c>
      <c r="B34" s="11">
        <v>39</v>
      </c>
      <c r="C34" s="11"/>
      <c r="D34" s="11"/>
      <c r="E34" s="11"/>
      <c r="F34" s="11"/>
      <c r="G34" s="11">
        <v>39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8" ht="12.75" customHeight="1">
      <c r="A35" s="11" t="s">
        <v>1237</v>
      </c>
      <c r="B35" s="11">
        <v>37</v>
      </c>
      <c r="C35" s="11"/>
      <c r="D35" s="11"/>
      <c r="E35" s="11"/>
      <c r="F35" s="11"/>
      <c r="G35" s="11">
        <v>37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8" ht="12.75" customHeight="1">
      <c r="A36" s="13" t="s">
        <v>1243</v>
      </c>
      <c r="B36" s="11">
        <f>SUM(J36:AV36)</f>
        <v>0</v>
      </c>
      <c r="C36" s="11"/>
      <c r="D36" s="11"/>
      <c r="E36" s="11"/>
      <c r="F36" s="11"/>
      <c r="G36" s="11"/>
      <c r="H36" s="11"/>
      <c r="I36" s="11">
        <v>34</v>
      </c>
      <c r="J36" s="11"/>
      <c r="K36" s="11"/>
      <c r="L36" s="11"/>
      <c r="M36" s="11"/>
      <c r="N36" s="11"/>
      <c r="O36" s="11"/>
      <c r="P36" s="11"/>
      <c r="Q36" s="11"/>
    </row>
    <row r="37" spans="1:18" ht="12.75" customHeight="1">
      <c r="A37" s="13" t="s">
        <v>1135</v>
      </c>
      <c r="B37" s="11">
        <f>SUM(Hobused_koos!O73:AW73)</f>
        <v>0</v>
      </c>
      <c r="C37" s="11"/>
      <c r="D37" s="11"/>
      <c r="E37" s="11"/>
      <c r="F37" s="11"/>
      <c r="G37" s="11"/>
      <c r="H37" s="11">
        <v>174</v>
      </c>
      <c r="I37" s="11"/>
      <c r="J37" s="11"/>
      <c r="K37" s="11"/>
      <c r="L37" s="11"/>
      <c r="M37" s="11"/>
      <c r="N37" s="11"/>
      <c r="O37" s="11"/>
      <c r="P37" s="11"/>
      <c r="Q37" s="11"/>
    </row>
    <row r="38" spans="1:18" ht="12.75" customHeight="1">
      <c r="A38" s="11" t="s">
        <v>1206</v>
      </c>
      <c r="B38" s="11">
        <v>32</v>
      </c>
      <c r="C38" s="11"/>
      <c r="D38" s="11"/>
      <c r="E38" s="11"/>
      <c r="F38" s="11"/>
      <c r="G38" s="11"/>
      <c r="H38" s="11">
        <v>66</v>
      </c>
      <c r="I38" s="11"/>
      <c r="J38" s="11"/>
      <c r="K38" s="11"/>
      <c r="L38" s="11"/>
      <c r="M38" s="11"/>
      <c r="N38" s="11"/>
      <c r="O38" s="11"/>
      <c r="P38" s="11"/>
      <c r="Q38" s="11"/>
    </row>
    <row r="39" spans="1:18" ht="12.75" customHeight="1">
      <c r="A39" s="11" t="s">
        <v>1270</v>
      </c>
      <c r="B39" s="11">
        <v>32</v>
      </c>
      <c r="C39" s="11"/>
      <c r="D39" s="11"/>
      <c r="E39" s="11"/>
      <c r="F39" s="11"/>
      <c r="G39" s="11"/>
      <c r="H39" s="11">
        <v>32</v>
      </c>
      <c r="I39" s="11"/>
      <c r="J39" s="11"/>
      <c r="K39" s="11"/>
      <c r="L39" s="11"/>
      <c r="M39" s="11"/>
      <c r="N39" s="11"/>
      <c r="O39" s="11"/>
      <c r="P39" s="11"/>
      <c r="Q39" s="11"/>
    </row>
    <row r="40" spans="1:18" ht="12.75" customHeight="1">
      <c r="A40" s="11" t="s">
        <v>1271</v>
      </c>
      <c r="B40" s="11">
        <v>32</v>
      </c>
      <c r="C40" s="11"/>
      <c r="D40" s="11"/>
      <c r="E40" s="11"/>
      <c r="F40" s="11"/>
      <c r="G40" s="11"/>
      <c r="H40" s="11">
        <v>32</v>
      </c>
      <c r="I40" s="11"/>
      <c r="J40" s="11"/>
      <c r="K40" s="11"/>
      <c r="L40" s="11"/>
      <c r="M40" s="11"/>
      <c r="N40" s="11"/>
      <c r="O40" s="11"/>
      <c r="P40" s="11"/>
      <c r="Q40" s="11"/>
    </row>
    <row r="41" spans="1:18" ht="12.75" customHeight="1">
      <c r="A41" s="11" t="s">
        <v>1294</v>
      </c>
      <c r="B41" s="11">
        <f>SUM(J41:AV41)</f>
        <v>0</v>
      </c>
      <c r="C41" s="11"/>
      <c r="D41" s="11"/>
      <c r="E41" s="11"/>
      <c r="F41" s="11"/>
      <c r="G41" s="11"/>
      <c r="H41" s="11"/>
      <c r="I41" s="11">
        <v>30</v>
      </c>
      <c r="J41" s="11"/>
      <c r="K41" s="11"/>
      <c r="L41" s="11"/>
      <c r="M41" s="11"/>
      <c r="N41" s="11"/>
      <c r="O41" s="11"/>
      <c r="P41" s="11"/>
      <c r="Q41" s="11"/>
    </row>
    <row r="42" spans="1:18" ht="12.75" customHeight="1">
      <c r="A42" s="11" t="s">
        <v>1295</v>
      </c>
      <c r="B42" s="11">
        <f>SUM(J42:AV42)</f>
        <v>0</v>
      </c>
      <c r="C42" s="11"/>
      <c r="D42" s="11"/>
      <c r="E42" s="11"/>
      <c r="F42" s="11"/>
      <c r="G42" s="11"/>
      <c r="H42" s="11"/>
      <c r="I42" s="11">
        <v>30</v>
      </c>
      <c r="J42" s="11"/>
      <c r="K42" s="11"/>
      <c r="L42" s="11"/>
      <c r="M42" s="11"/>
      <c r="N42" s="11"/>
      <c r="O42" s="11"/>
      <c r="P42" s="11"/>
      <c r="Q42" s="11"/>
    </row>
    <row r="43" spans="1:18" ht="12.75" customHeight="1">
      <c r="A43" s="11" t="s">
        <v>1226</v>
      </c>
      <c r="B43" s="11">
        <v>30</v>
      </c>
      <c r="C43" s="11"/>
      <c r="D43" s="11"/>
      <c r="E43" s="11"/>
      <c r="F43" s="11"/>
      <c r="G43" s="11"/>
      <c r="H43" s="11">
        <v>30</v>
      </c>
      <c r="I43" s="11"/>
      <c r="J43" s="11"/>
      <c r="K43" s="11"/>
      <c r="L43" s="11"/>
      <c r="M43" s="11"/>
      <c r="N43" s="11"/>
      <c r="O43" s="11"/>
      <c r="P43" s="11"/>
      <c r="Q43" s="11"/>
    </row>
    <row r="44" spans="1:18" ht="12.75" customHeight="1">
      <c r="A44" s="11" t="s">
        <v>1154</v>
      </c>
      <c r="B44" s="11">
        <f>SUM(Hobused_koos!O82:AW82)</f>
        <v>0</v>
      </c>
      <c r="C44" s="11"/>
      <c r="D44" s="11"/>
      <c r="E44" s="11"/>
      <c r="F44" s="11"/>
      <c r="G44" s="11"/>
      <c r="H44" s="11">
        <v>128</v>
      </c>
      <c r="I44" s="11"/>
      <c r="J44" s="11"/>
      <c r="K44" s="11"/>
      <c r="L44" s="11"/>
      <c r="M44" s="11"/>
      <c r="N44" s="11"/>
      <c r="O44" s="11"/>
      <c r="P44" s="11"/>
      <c r="Q44" s="11"/>
    </row>
    <row r="45" spans="1:18" ht="12.75" customHeight="1">
      <c r="A45" s="14" t="s">
        <v>1046</v>
      </c>
      <c r="B45" s="12">
        <v>1188.2</v>
      </c>
      <c r="C45" s="15"/>
      <c r="D45" s="16">
        <v>206.2</v>
      </c>
      <c r="E45" s="11">
        <v>428</v>
      </c>
      <c r="F45" s="11">
        <v>522</v>
      </c>
      <c r="G45" s="11">
        <v>32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 customHeight="1">
      <c r="A46" s="11" t="s">
        <v>1057</v>
      </c>
      <c r="B46" s="11">
        <v>638.70000000000005</v>
      </c>
      <c r="C46" s="16"/>
      <c r="D46" s="16"/>
      <c r="E46" s="11"/>
      <c r="F46" s="11">
        <v>44</v>
      </c>
      <c r="G46" s="11">
        <v>98</v>
      </c>
      <c r="H46" s="11">
        <v>360</v>
      </c>
      <c r="I46" s="11">
        <v>213</v>
      </c>
      <c r="J46" s="11">
        <v>240</v>
      </c>
      <c r="K46" s="11"/>
      <c r="L46" s="11"/>
      <c r="M46" s="11"/>
      <c r="N46" s="11"/>
      <c r="O46" s="11"/>
      <c r="P46" s="11"/>
      <c r="Q46" s="11"/>
      <c r="R46" s="11"/>
    </row>
    <row r="47" spans="1:18" ht="12.75" customHeight="1">
      <c r="A47" s="11" t="s">
        <v>1065</v>
      </c>
      <c r="B47" s="11">
        <v>614</v>
      </c>
      <c r="C47" s="16"/>
      <c r="D47" s="16"/>
      <c r="E47" s="11"/>
      <c r="F47" s="11"/>
      <c r="G47" s="11">
        <v>135</v>
      </c>
      <c r="H47" s="11">
        <v>286</v>
      </c>
      <c r="I47" s="11">
        <v>193</v>
      </c>
      <c r="J47" s="11"/>
      <c r="K47" s="11"/>
      <c r="L47" s="11"/>
      <c r="M47" s="11"/>
      <c r="N47" s="13"/>
      <c r="O47" s="11"/>
      <c r="P47" s="11"/>
      <c r="Q47" s="11"/>
      <c r="R47" s="11"/>
    </row>
    <row r="48" spans="1:18" ht="12.75" customHeight="1">
      <c r="A48" s="17" t="s">
        <v>1076</v>
      </c>
      <c r="B48" s="11">
        <v>522</v>
      </c>
      <c r="C48" s="16"/>
      <c r="D48" s="16"/>
      <c r="E48" s="11"/>
      <c r="F48" s="11">
        <v>301</v>
      </c>
      <c r="G48" s="11">
        <v>221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ht="12.75" customHeight="1">
      <c r="A49" s="11" t="s">
        <v>1089</v>
      </c>
      <c r="B49" s="11">
        <v>472.5</v>
      </c>
      <c r="C49" s="16"/>
      <c r="D49" s="16"/>
      <c r="E49" s="11"/>
      <c r="F49" s="11"/>
      <c r="G49" s="11">
        <v>136</v>
      </c>
      <c r="H49" s="11">
        <v>89</v>
      </c>
      <c r="I49" s="11">
        <v>295</v>
      </c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12.75" customHeight="1">
      <c r="A50" s="11" t="s">
        <v>1222</v>
      </c>
      <c r="B50" s="11">
        <v>42</v>
      </c>
      <c r="C50" s="16"/>
      <c r="D50" s="16"/>
      <c r="E50" s="11">
        <v>42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ht="12.75" customHeight="1">
      <c r="A51" s="11" t="s">
        <v>1140</v>
      </c>
      <c r="B51" s="11">
        <v>167</v>
      </c>
      <c r="C51" s="16"/>
      <c r="D51" s="16"/>
      <c r="E51" s="11"/>
      <c r="F51" s="11"/>
      <c r="G51" s="11">
        <v>135</v>
      </c>
      <c r="H51" s="11">
        <v>32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</row>
  </sheetData>
  <pageMargins left="0.70000000000000007" right="0.70000000000000007" top="1.4389763779527549" bottom="1.4389763779527549" header="1.0452755905511799" footer="1.0452755905511799"/>
  <pageSetup paperSize="0" fitToWidth="0" fitToHeight="0" pageOrder="overThenDown" orientation="portrait" horizontalDpi="0" verticalDpi="0" copies="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663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Hobused_koos</vt:lpstr>
      <vt:lpstr>aegunud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Greta</dc:creator>
  <cp:lastModifiedBy>Lauri Maldre</cp:lastModifiedBy>
  <cp:revision>43</cp:revision>
  <dcterms:created xsi:type="dcterms:W3CDTF">2018-11-01T17:11:52Z</dcterms:created>
  <dcterms:modified xsi:type="dcterms:W3CDTF">2018-12-01T13:18:39Z</dcterms:modified>
</cp:coreProperties>
</file>