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\Documents\"/>
    </mc:Choice>
  </mc:AlternateContent>
  <bookViews>
    <workbookView xWindow="0" yWindow="0" windowWidth="24000" windowHeight="9285"/>
  </bookViews>
  <sheets>
    <sheet name="Hobused koos" sheetId="1" r:id="rId1"/>
    <sheet name="aegunud" sheetId="2" r:id="rId2"/>
  </sheets>
  <calcPr calcId="171027" fullCalcOnLoad="1" iterateDelta="1E-4"/>
</workbook>
</file>

<file path=xl/calcChain.xml><?xml version="1.0" encoding="utf-8"?>
<calcChain xmlns="http://schemas.openxmlformats.org/spreadsheetml/2006/main">
  <c r="B44" i="2" l="1"/>
  <c r="B37" i="2"/>
  <c r="B42" i="2"/>
  <c r="B41" i="2"/>
  <c r="B36" i="2"/>
  <c r="B32" i="2"/>
  <c r="B31" i="2"/>
  <c r="B30" i="2"/>
  <c r="B28" i="2"/>
  <c r="B25" i="2"/>
  <c r="B24" i="2"/>
  <c r="B23" i="2"/>
  <c r="B20" i="2"/>
  <c r="B18" i="2"/>
  <c r="B17" i="2"/>
  <c r="B16" i="2"/>
  <c r="B15" i="2"/>
  <c r="B14" i="2"/>
  <c r="B11" i="2"/>
  <c r="B10" i="2"/>
  <c r="B5" i="2"/>
  <c r="B3" i="2"/>
  <c r="C306" i="1"/>
  <c r="B306" i="1"/>
  <c r="C305" i="1"/>
  <c r="B305" i="1" s="1"/>
  <c r="C304" i="1"/>
  <c r="B304" i="1"/>
  <c r="C303" i="1"/>
  <c r="B303" i="1" s="1"/>
  <c r="C302" i="1"/>
  <c r="B302" i="1"/>
  <c r="C301" i="1"/>
  <c r="B301" i="1" s="1"/>
  <c r="C300" i="1"/>
  <c r="B300" i="1"/>
  <c r="C323" i="1"/>
  <c r="B323" i="1" s="1"/>
  <c r="C322" i="1"/>
  <c r="B322" i="1"/>
  <c r="C321" i="1"/>
  <c r="B321" i="1" s="1"/>
  <c r="C188" i="1"/>
  <c r="B188" i="1"/>
  <c r="C187" i="1"/>
  <c r="B187" i="1" s="1"/>
  <c r="C186" i="1"/>
  <c r="B186" i="1"/>
  <c r="C229" i="1"/>
  <c r="B229" i="1" s="1"/>
  <c r="C320" i="1"/>
  <c r="B320" i="1"/>
  <c r="C319" i="1"/>
  <c r="B319" i="1" s="1"/>
  <c r="C191" i="1"/>
  <c r="B191" i="1"/>
  <c r="C318" i="1"/>
  <c r="B318" i="1" s="1"/>
  <c r="C250" i="1"/>
  <c r="B250" i="1"/>
  <c r="C228" i="1"/>
  <c r="B228" i="1" s="1"/>
  <c r="C117" i="1"/>
  <c r="B117" i="1"/>
  <c r="C190" i="1"/>
  <c r="B190" i="1" s="1"/>
  <c r="C153" i="1"/>
  <c r="B153" i="1"/>
  <c r="C154" i="1"/>
  <c r="B154" i="1" s="1"/>
  <c r="C152" i="1"/>
  <c r="B152" i="1"/>
  <c r="C143" i="1"/>
  <c r="B143" i="1" s="1"/>
  <c r="C116" i="1"/>
  <c r="B116" i="1"/>
  <c r="C210" i="1"/>
  <c r="B210" i="1" s="1"/>
  <c r="C194" i="1"/>
  <c r="B194" i="1"/>
  <c r="E124" i="1"/>
  <c r="D124" i="1"/>
  <c r="B124" i="1" s="1"/>
  <c r="C124" i="1"/>
  <c r="C203" i="1"/>
  <c r="B203" i="1" s="1"/>
  <c r="C100" i="1"/>
  <c r="B100" i="1"/>
  <c r="C258" i="1"/>
  <c r="B258" i="1" s="1"/>
  <c r="C132" i="1"/>
  <c r="B132" i="1"/>
  <c r="C317" i="1"/>
  <c r="B317" i="1" s="1"/>
  <c r="C189" i="1"/>
  <c r="B189" i="1"/>
  <c r="C126" i="1"/>
  <c r="B126" i="1" s="1"/>
  <c r="D316" i="1"/>
  <c r="B316" i="1"/>
  <c r="D315" i="1"/>
  <c r="B315" i="1" s="1"/>
  <c r="B314" i="1"/>
  <c r="B313" i="1"/>
  <c r="B312" i="1"/>
  <c r="F227" i="1"/>
  <c r="B227" i="1" s="1"/>
  <c r="C227" i="1"/>
  <c r="F311" i="1"/>
  <c r="B311" i="1" s="1"/>
  <c r="F310" i="1"/>
  <c r="B310" i="1"/>
  <c r="F309" i="1"/>
  <c r="B309" i="1" s="1"/>
  <c r="F308" i="1"/>
  <c r="B308" i="1"/>
  <c r="F307" i="1"/>
  <c r="B307" i="1" s="1"/>
  <c r="D182" i="1"/>
  <c r="C182" i="1"/>
  <c r="B182" i="1"/>
  <c r="E299" i="1"/>
  <c r="B299" i="1" s="1"/>
  <c r="D298" i="1"/>
  <c r="B298" i="1"/>
  <c r="E297" i="1"/>
  <c r="B297" i="1"/>
  <c r="E169" i="1"/>
  <c r="C169" i="1"/>
  <c r="B169" i="1" s="1"/>
  <c r="E296" i="1"/>
  <c r="B296" i="1" s="1"/>
  <c r="D193" i="1"/>
  <c r="B193" i="1" s="1"/>
  <c r="C193" i="1"/>
  <c r="E295" i="1"/>
  <c r="B295" i="1"/>
  <c r="D224" i="1"/>
  <c r="C224" i="1"/>
  <c r="B224" i="1" s="1"/>
  <c r="D223" i="1"/>
  <c r="B223" i="1" s="1"/>
  <c r="D222" i="1"/>
  <c r="C222" i="1"/>
  <c r="B222" i="1"/>
  <c r="D221" i="1"/>
  <c r="C221" i="1"/>
  <c r="B221" i="1" s="1"/>
  <c r="D82" i="1"/>
  <c r="B82" i="1" s="1"/>
  <c r="C82" i="1"/>
  <c r="D294" i="1"/>
  <c r="B294" i="1"/>
  <c r="D293" i="1"/>
  <c r="B293" i="1"/>
  <c r="F292" i="1"/>
  <c r="B292" i="1"/>
  <c r="F291" i="1"/>
  <c r="B291" i="1"/>
  <c r="B290" i="1"/>
  <c r="B289" i="1"/>
  <c r="D288" i="1"/>
  <c r="B288" i="1"/>
  <c r="D101" i="1"/>
  <c r="C101" i="1"/>
  <c r="B101" i="1" s="1"/>
  <c r="D287" i="1"/>
  <c r="B287" i="1" s="1"/>
  <c r="D286" i="1"/>
  <c r="B286" i="1" s="1"/>
  <c r="D285" i="1"/>
  <c r="B285" i="1" s="1"/>
  <c r="D284" i="1"/>
  <c r="B284" i="1" s="1"/>
  <c r="D283" i="1"/>
  <c r="B283" i="1" s="1"/>
  <c r="D282" i="1"/>
  <c r="B282" i="1" s="1"/>
  <c r="D281" i="1"/>
  <c r="B281" i="1" s="1"/>
  <c r="D219" i="1"/>
  <c r="B219" i="1" s="1"/>
  <c r="C219" i="1"/>
  <c r="D280" i="1"/>
  <c r="B280" i="1"/>
  <c r="D279" i="1"/>
  <c r="B279" i="1"/>
  <c r="E185" i="1"/>
  <c r="C185" i="1"/>
  <c r="B185" i="1" s="1"/>
  <c r="E278" i="1"/>
  <c r="B278" i="1" s="1"/>
  <c r="B277" i="1"/>
  <c r="B276" i="1"/>
  <c r="D275" i="1"/>
  <c r="B275" i="1" s="1"/>
  <c r="D274" i="1"/>
  <c r="B274" i="1" s="1"/>
  <c r="E273" i="1"/>
  <c r="B273" i="1" s="1"/>
  <c r="E218" i="1"/>
  <c r="B218" i="1" s="1"/>
  <c r="C218" i="1"/>
  <c r="E272" i="1"/>
  <c r="B272" i="1"/>
  <c r="E271" i="1"/>
  <c r="B271" i="1"/>
  <c r="E270" i="1"/>
  <c r="B270" i="1"/>
  <c r="F269" i="1"/>
  <c r="B269" i="1"/>
  <c r="F268" i="1"/>
  <c r="B268" i="1"/>
  <c r="F267" i="1"/>
  <c r="B267" i="1"/>
  <c r="F266" i="1"/>
  <c r="B266" i="1"/>
  <c r="F265" i="1"/>
  <c r="B265" i="1"/>
  <c r="B264" i="1"/>
  <c r="B263" i="1"/>
  <c r="F262" i="1"/>
  <c r="B262" i="1"/>
  <c r="F261" i="1"/>
  <c r="B261" i="1"/>
  <c r="D260" i="1"/>
  <c r="B260" i="1"/>
  <c r="E259" i="1"/>
  <c r="B259" i="1"/>
  <c r="B257" i="1"/>
  <c r="F256" i="1"/>
  <c r="B256" i="1" s="1"/>
  <c r="F255" i="1"/>
  <c r="B255" i="1" s="1"/>
  <c r="F254" i="1"/>
  <c r="B254" i="1" s="1"/>
  <c r="B253" i="1"/>
  <c r="B252" i="1"/>
  <c r="B251" i="1"/>
  <c r="B249" i="1"/>
  <c r="B248" i="1"/>
  <c r="B247" i="1"/>
  <c r="B246" i="1"/>
  <c r="B245" i="1"/>
  <c r="B244" i="1"/>
  <c r="E243" i="1"/>
  <c r="B243" i="1"/>
  <c r="E242" i="1"/>
  <c r="B242" i="1"/>
  <c r="B241" i="1"/>
  <c r="B240" i="1"/>
  <c r="B239" i="1"/>
  <c r="B238" i="1"/>
  <c r="B237" i="1"/>
  <c r="B236" i="1"/>
  <c r="D235" i="1"/>
  <c r="B235" i="1"/>
  <c r="D234" i="1"/>
  <c r="B234" i="1"/>
  <c r="B233" i="1"/>
  <c r="B232" i="1"/>
  <c r="B231" i="1"/>
  <c r="B230" i="1"/>
  <c r="E226" i="1"/>
  <c r="B226" i="1"/>
  <c r="F225" i="1"/>
  <c r="E225" i="1"/>
  <c r="B225" i="1" s="1"/>
  <c r="D88" i="1"/>
  <c r="B88" i="1" s="1"/>
  <c r="C88" i="1"/>
  <c r="B220" i="1"/>
  <c r="B217" i="1"/>
  <c r="D134" i="1"/>
  <c r="C134" i="1"/>
  <c r="B134" i="1" s="1"/>
  <c r="D165" i="1"/>
  <c r="B165" i="1" s="1"/>
  <c r="C165" i="1"/>
  <c r="F216" i="1"/>
  <c r="B216" i="1"/>
  <c r="F215" i="1"/>
  <c r="B215" i="1"/>
  <c r="B214" i="1"/>
  <c r="B213" i="1"/>
  <c r="B212" i="1"/>
  <c r="B211" i="1"/>
  <c r="E209" i="1"/>
  <c r="B209" i="1"/>
  <c r="B208" i="1"/>
  <c r="B207" i="1"/>
  <c r="B206" i="1"/>
  <c r="F205" i="1"/>
  <c r="B205" i="1" s="1"/>
  <c r="E204" i="1"/>
  <c r="D204" i="1"/>
  <c r="B204" i="1"/>
  <c r="D95" i="1"/>
  <c r="C95" i="1"/>
  <c r="B95" i="1" s="1"/>
  <c r="B202" i="1"/>
  <c r="D93" i="1"/>
  <c r="C93" i="1"/>
  <c r="B93" i="1" s="1"/>
  <c r="D201" i="1"/>
  <c r="B201" i="1" s="1"/>
  <c r="D200" i="1"/>
  <c r="B200" i="1" s="1"/>
  <c r="F199" i="1"/>
  <c r="B199" i="1" s="1"/>
  <c r="F198" i="1"/>
  <c r="B198" i="1" s="1"/>
  <c r="F197" i="1"/>
  <c r="B197" i="1" s="1"/>
  <c r="E196" i="1"/>
  <c r="B196" i="1" s="1"/>
  <c r="E195" i="1"/>
  <c r="B195" i="1" s="1"/>
  <c r="D195" i="1"/>
  <c r="E192" i="1"/>
  <c r="B192" i="1"/>
  <c r="B184" i="1"/>
  <c r="D183" i="1"/>
  <c r="B183" i="1" s="1"/>
  <c r="D108" i="1"/>
  <c r="B108" i="1" s="1"/>
  <c r="C108" i="1"/>
  <c r="F181" i="1"/>
  <c r="E181" i="1"/>
  <c r="B181" i="1" s="1"/>
  <c r="D102" i="1"/>
  <c r="C102" i="1"/>
  <c r="B102" i="1"/>
  <c r="B180" i="1"/>
  <c r="F179" i="1"/>
  <c r="E179" i="1"/>
  <c r="B179" i="1"/>
  <c r="B178" i="1"/>
  <c r="B177" i="1"/>
  <c r="B176" i="1"/>
  <c r="B175" i="1"/>
  <c r="D96" i="1"/>
  <c r="C96" i="1"/>
  <c r="B96" i="1" s="1"/>
  <c r="E174" i="1"/>
  <c r="B174" i="1" s="1"/>
  <c r="E173" i="1"/>
  <c r="B173" i="1" s="1"/>
  <c r="E172" i="1"/>
  <c r="B172" i="1" s="1"/>
  <c r="D172" i="1"/>
  <c r="B171" i="1"/>
  <c r="F170" i="1"/>
  <c r="B170" i="1" s="1"/>
  <c r="E170" i="1"/>
  <c r="E168" i="1"/>
  <c r="D168" i="1"/>
  <c r="B168" i="1" s="1"/>
  <c r="E167" i="1"/>
  <c r="D167" i="1"/>
  <c r="B167" i="1"/>
  <c r="D166" i="1"/>
  <c r="B166" i="1"/>
  <c r="D164" i="1"/>
  <c r="B164" i="1"/>
  <c r="B163" i="1"/>
  <c r="B162" i="1"/>
  <c r="B161" i="1"/>
  <c r="F160" i="1"/>
  <c r="B160" i="1" s="1"/>
  <c r="E160" i="1"/>
  <c r="E159" i="1"/>
  <c r="B159" i="1"/>
  <c r="F106" i="1"/>
  <c r="E106" i="1"/>
  <c r="C106" i="1"/>
  <c r="B106" i="1"/>
  <c r="B158" i="1"/>
  <c r="B157" i="1"/>
  <c r="E156" i="1"/>
  <c r="B156" i="1"/>
  <c r="E155" i="1"/>
  <c r="B155" i="1"/>
  <c r="E90" i="1"/>
  <c r="D90" i="1"/>
  <c r="B90" i="1" s="1"/>
  <c r="C90" i="1"/>
  <c r="E73" i="1"/>
  <c r="D73" i="1"/>
  <c r="B73" i="1" s="1"/>
  <c r="C73" i="1"/>
  <c r="E151" i="1"/>
  <c r="B151" i="1"/>
  <c r="F150" i="1"/>
  <c r="B150" i="1"/>
  <c r="B149" i="1"/>
  <c r="F148" i="1"/>
  <c r="E148" i="1"/>
  <c r="D148" i="1"/>
  <c r="B148" i="1" s="1"/>
  <c r="F147" i="1"/>
  <c r="B147" i="1" s="1"/>
  <c r="B146" i="1"/>
  <c r="F145" i="1"/>
  <c r="B145" i="1"/>
  <c r="E144" i="1"/>
  <c r="D144" i="1"/>
  <c r="B144" i="1" s="1"/>
  <c r="D81" i="1"/>
  <c r="B81" i="1" s="1"/>
  <c r="C81" i="1"/>
  <c r="B142" i="1"/>
  <c r="B141" i="1"/>
  <c r="F140" i="1"/>
  <c r="E140" i="1"/>
  <c r="B140" i="1" s="1"/>
  <c r="B139" i="1"/>
  <c r="F138" i="1"/>
  <c r="E138" i="1"/>
  <c r="B138" i="1" s="1"/>
  <c r="F137" i="1"/>
  <c r="B137" i="1" s="1"/>
  <c r="B136" i="1"/>
  <c r="B135" i="1"/>
  <c r="B133" i="1"/>
  <c r="D79" i="1"/>
  <c r="C79" i="1"/>
  <c r="B79" i="1" s="1"/>
  <c r="B131" i="1"/>
  <c r="G130" i="1"/>
  <c r="F130" i="1"/>
  <c r="B130" i="1" s="1"/>
  <c r="E129" i="1"/>
  <c r="B129" i="1" s="1"/>
  <c r="D129" i="1"/>
  <c r="D86" i="1"/>
  <c r="C86" i="1"/>
  <c r="B86" i="1" s="1"/>
  <c r="E66" i="1"/>
  <c r="C66" i="1"/>
  <c r="B66" i="1"/>
  <c r="D128" i="1"/>
  <c r="B128" i="1"/>
  <c r="E127" i="1"/>
  <c r="D127" i="1"/>
  <c r="B127" i="1" s="1"/>
  <c r="E89" i="1"/>
  <c r="D89" i="1"/>
  <c r="C89" i="1"/>
  <c r="B89" i="1" s="1"/>
  <c r="E87" i="1"/>
  <c r="D87" i="1"/>
  <c r="C87" i="1"/>
  <c r="B87" i="1" s="1"/>
  <c r="B125" i="1"/>
  <c r="D112" i="1"/>
  <c r="C112" i="1"/>
  <c r="B112" i="1" s="1"/>
  <c r="D105" i="1"/>
  <c r="C105" i="1"/>
  <c r="B105" i="1"/>
  <c r="F123" i="1"/>
  <c r="E123" i="1"/>
  <c r="B123" i="1" s="1"/>
  <c r="D75" i="1"/>
  <c r="B75" i="1" s="1"/>
  <c r="C75" i="1"/>
  <c r="B122" i="1"/>
  <c r="E121" i="1"/>
  <c r="B121" i="1" s="1"/>
  <c r="D121" i="1"/>
  <c r="D85" i="1"/>
  <c r="C85" i="1"/>
  <c r="B85" i="1" s="1"/>
  <c r="E120" i="1"/>
  <c r="B120" i="1" s="1"/>
  <c r="B119" i="1"/>
  <c r="B118" i="1"/>
  <c r="B115" i="1"/>
  <c r="G114" i="1"/>
  <c r="F114" i="1"/>
  <c r="B114" i="1" s="1"/>
  <c r="F113" i="1"/>
  <c r="E113" i="1"/>
  <c r="D113" i="1"/>
  <c r="B113" i="1" s="1"/>
  <c r="E48" i="1"/>
  <c r="D48" i="1"/>
  <c r="C48" i="1"/>
  <c r="B48" i="1" s="1"/>
  <c r="E61" i="1"/>
  <c r="D61" i="1"/>
  <c r="C61" i="1"/>
  <c r="B111" i="1"/>
  <c r="B110" i="1"/>
  <c r="B109" i="1"/>
  <c r="E80" i="1"/>
  <c r="D80" i="1"/>
  <c r="B80" i="1" s="1"/>
  <c r="C80" i="1"/>
  <c r="B107" i="1"/>
  <c r="E104" i="1"/>
  <c r="B104" i="1" s="1"/>
  <c r="D104" i="1"/>
  <c r="B103" i="1"/>
  <c r="B99" i="1"/>
  <c r="F98" i="1"/>
  <c r="E98" i="1"/>
  <c r="D98" i="1"/>
  <c r="B98" i="1"/>
  <c r="F97" i="1"/>
  <c r="E97" i="1"/>
  <c r="B97" i="1" s="1"/>
  <c r="D45" i="1"/>
  <c r="C45" i="1"/>
  <c r="B45" i="1"/>
  <c r="B94" i="1"/>
  <c r="E56" i="1"/>
  <c r="D56" i="1"/>
  <c r="C56" i="1"/>
  <c r="B56" i="1" s="1"/>
  <c r="E49" i="1"/>
  <c r="D49" i="1"/>
  <c r="C49" i="1"/>
  <c r="B49" i="1" s="1"/>
  <c r="E47" i="1"/>
  <c r="D47" i="1"/>
  <c r="C47" i="1"/>
  <c r="E63" i="1"/>
  <c r="D63" i="1"/>
  <c r="C63" i="1"/>
  <c r="E50" i="1"/>
  <c r="D50" i="1"/>
  <c r="C50" i="1"/>
  <c r="B50" i="1" s="1"/>
  <c r="F92" i="1"/>
  <c r="E92" i="1"/>
  <c r="D92" i="1"/>
  <c r="B92" i="1" s="1"/>
  <c r="F91" i="1"/>
  <c r="E91" i="1"/>
  <c r="D91" i="1"/>
  <c r="B84" i="1"/>
  <c r="B83" i="1"/>
  <c r="B78" i="1"/>
  <c r="B77" i="1"/>
  <c r="F55" i="1"/>
  <c r="E55" i="1"/>
  <c r="D55" i="1"/>
  <c r="C55" i="1"/>
  <c r="B55" i="1"/>
  <c r="F42" i="1"/>
  <c r="E42" i="1"/>
  <c r="D42" i="1"/>
  <c r="C42" i="1"/>
  <c r="B42" i="1" s="1"/>
  <c r="B76" i="1"/>
  <c r="G74" i="1"/>
  <c r="F74" i="1"/>
  <c r="E74" i="1"/>
  <c r="B74" i="1"/>
  <c r="B72" i="1"/>
  <c r="F71" i="1"/>
  <c r="D71" i="1"/>
  <c r="B71" i="1"/>
  <c r="E70" i="1"/>
  <c r="D70" i="1"/>
  <c r="B70" i="1" s="1"/>
  <c r="F69" i="1"/>
  <c r="E69" i="1"/>
  <c r="D69" i="1"/>
  <c r="F68" i="1"/>
  <c r="E68" i="1"/>
  <c r="B68" i="1"/>
  <c r="E34" i="1"/>
  <c r="D34" i="1"/>
  <c r="C34" i="1"/>
  <c r="B34" i="1"/>
  <c r="F67" i="1"/>
  <c r="E67" i="1"/>
  <c r="B67" i="1" s="1"/>
  <c r="B65" i="1"/>
  <c r="B64" i="1"/>
  <c r="E51" i="1"/>
  <c r="D51" i="1"/>
  <c r="C51" i="1"/>
  <c r="B51" i="1" s="1"/>
  <c r="F62" i="1"/>
  <c r="E62" i="1"/>
  <c r="D62" i="1"/>
  <c r="B60" i="1"/>
  <c r="B59" i="1"/>
  <c r="B58" i="1"/>
  <c r="F41" i="1"/>
  <c r="E41" i="1"/>
  <c r="D41" i="1"/>
  <c r="C41" i="1"/>
  <c r="F57" i="1"/>
  <c r="B57" i="1" s="1"/>
  <c r="F52" i="1"/>
  <c r="E52" i="1"/>
  <c r="D52" i="1"/>
  <c r="C52" i="1"/>
  <c r="B52" i="1"/>
  <c r="E40" i="1"/>
  <c r="D40" i="1"/>
  <c r="C40" i="1"/>
  <c r="B40" i="1"/>
  <c r="B54" i="1"/>
  <c r="F39" i="1"/>
  <c r="E39" i="1"/>
  <c r="D39" i="1"/>
  <c r="B39" i="1" s="1"/>
  <c r="C39" i="1"/>
  <c r="F53" i="1"/>
  <c r="E53" i="1"/>
  <c r="B53" i="1" s="1"/>
  <c r="F36" i="1"/>
  <c r="E36" i="1"/>
  <c r="D36" i="1"/>
  <c r="C36" i="1"/>
  <c r="B36" i="1"/>
  <c r="B46" i="1"/>
  <c r="F26" i="1"/>
  <c r="E26" i="1"/>
  <c r="D26" i="1"/>
  <c r="B26" i="1" s="1"/>
  <c r="C26" i="1"/>
  <c r="F44" i="1"/>
  <c r="E44" i="1"/>
  <c r="B44" i="1" s="1"/>
  <c r="D44" i="1"/>
  <c r="F29" i="1"/>
  <c r="E29" i="1"/>
  <c r="D29" i="1"/>
  <c r="C29" i="1"/>
  <c r="B43" i="1"/>
  <c r="G37" i="1"/>
  <c r="F37" i="1"/>
  <c r="E37" i="1"/>
  <c r="C37" i="1"/>
  <c r="B37" i="1" s="1"/>
  <c r="G28" i="1"/>
  <c r="F28" i="1"/>
  <c r="E28" i="1"/>
  <c r="D28" i="1"/>
  <c r="C28" i="1"/>
  <c r="B28" i="1" s="1"/>
  <c r="F19" i="1"/>
  <c r="E19" i="1"/>
  <c r="D19" i="1"/>
  <c r="B19" i="1" s="1"/>
  <c r="C19" i="1"/>
  <c r="H38" i="1"/>
  <c r="G38" i="1"/>
  <c r="F38" i="1"/>
  <c r="E38" i="1"/>
  <c r="B35" i="1"/>
  <c r="G20" i="1"/>
  <c r="F20" i="1"/>
  <c r="E20" i="1"/>
  <c r="D20" i="1"/>
  <c r="C20" i="1"/>
  <c r="B20" i="1"/>
  <c r="F22" i="1"/>
  <c r="E22" i="1"/>
  <c r="D22" i="1"/>
  <c r="C22" i="1"/>
  <c r="B22" i="1" s="1"/>
  <c r="F27" i="1"/>
  <c r="E27" i="1"/>
  <c r="D27" i="1"/>
  <c r="B27" i="1" s="1"/>
  <c r="C27" i="1"/>
  <c r="F21" i="1"/>
  <c r="E21" i="1"/>
  <c r="D21" i="1"/>
  <c r="C21" i="1"/>
  <c r="B33" i="1"/>
  <c r="B32" i="1"/>
  <c r="B31" i="1"/>
  <c r="F30" i="1"/>
  <c r="B30" i="1"/>
  <c r="F15" i="1"/>
  <c r="E15" i="1"/>
  <c r="D15" i="1"/>
  <c r="C15" i="1"/>
  <c r="F25" i="1"/>
  <c r="E25" i="1"/>
  <c r="D25" i="1"/>
  <c r="C25" i="1"/>
  <c r="B25" i="1"/>
  <c r="F24" i="1"/>
  <c r="E24" i="1"/>
  <c r="B24" i="1" s="1"/>
  <c r="F18" i="1"/>
  <c r="E18" i="1"/>
  <c r="D18" i="1"/>
  <c r="B18" i="1" s="1"/>
  <c r="C18" i="1"/>
  <c r="B23" i="1"/>
  <c r="F14" i="1"/>
  <c r="E14" i="1"/>
  <c r="D14" i="1"/>
  <c r="C14" i="1"/>
  <c r="B14" i="1"/>
  <c r="F16" i="1"/>
  <c r="E16" i="1"/>
  <c r="D16" i="1"/>
  <c r="C16" i="1"/>
  <c r="B16" i="1" s="1"/>
  <c r="F17" i="1"/>
  <c r="E17" i="1"/>
  <c r="B17" i="1"/>
  <c r="B13" i="1"/>
  <c r="B12" i="1"/>
  <c r="F9" i="1"/>
  <c r="E9" i="1"/>
  <c r="D9" i="1"/>
  <c r="C9" i="1"/>
  <c r="F11" i="1"/>
  <c r="E11" i="1"/>
  <c r="D11" i="1"/>
  <c r="B11" i="1" s="1"/>
  <c r="C11" i="1"/>
  <c r="F10" i="1"/>
  <c r="E10" i="1"/>
  <c r="D10" i="1"/>
  <c r="C10" i="1"/>
  <c r="F4" i="1"/>
  <c r="E4" i="1"/>
  <c r="D4" i="1"/>
  <c r="C4" i="1"/>
  <c r="B4" i="1"/>
  <c r="F6" i="1"/>
  <c r="E6" i="1"/>
  <c r="D6" i="1"/>
  <c r="C6" i="1"/>
  <c r="B6" i="1" s="1"/>
  <c r="E8" i="1"/>
  <c r="B8" i="1" s="1"/>
  <c r="D8" i="1"/>
  <c r="F5" i="1"/>
  <c r="E5" i="1"/>
  <c r="D5" i="1"/>
  <c r="C5" i="1"/>
  <c r="F7" i="1"/>
  <c r="E7" i="1"/>
  <c r="D7" i="1"/>
  <c r="F2" i="1"/>
  <c r="E2" i="1"/>
  <c r="D2" i="1"/>
  <c r="B2" i="1" s="1"/>
  <c r="C2" i="1"/>
  <c r="F3" i="1"/>
  <c r="E3" i="1"/>
  <c r="D3" i="1"/>
  <c r="C3" i="1"/>
  <c r="B3" i="1" l="1"/>
  <c r="B5" i="1"/>
  <c r="B10" i="1"/>
  <c r="B15" i="1"/>
  <c r="B29" i="1"/>
  <c r="B62" i="1"/>
  <c r="B91" i="1"/>
  <c r="B47" i="1"/>
  <c r="B61" i="1"/>
  <c r="B7" i="1"/>
  <c r="B9" i="1"/>
  <c r="B21" i="1"/>
  <c r="B38" i="1"/>
  <c r="B41" i="1"/>
  <c r="B69" i="1"/>
  <c r="B63" i="1"/>
</calcChain>
</file>

<file path=xl/comments1.xml><?xml version="1.0" encoding="utf-8"?>
<comments xmlns="http://schemas.openxmlformats.org/spreadsheetml/2006/main">
  <authors>
    <author/>
  </authors>
  <commentList>
    <comment ref="D46" authorId="0" shapeId="0">
      <text>
        <r>
          <rPr>
            <sz val="10"/>
            <color rgb="FF000000"/>
            <rFont val="Arial"/>
            <family val="2"/>
          </rPr>
          <t>Kasutaja:</t>
        </r>
      </text>
    </comment>
  </commentList>
</comments>
</file>

<file path=xl/sharedStrings.xml><?xml version="1.0" encoding="utf-8"?>
<sst xmlns="http://schemas.openxmlformats.org/spreadsheetml/2006/main" count="1398" uniqueCount="1346">
  <si>
    <t>Hobune</t>
  </si>
  <si>
    <t>km kokku</t>
  </si>
  <si>
    <t>enne 2000</t>
  </si>
  <si>
    <t>Baltimor</t>
  </si>
  <si>
    <t>Filly Bella</t>
  </si>
  <si>
    <t>Jethro</t>
  </si>
  <si>
    <t>Kilvet</t>
  </si>
  <si>
    <t>Byron</t>
  </si>
  <si>
    <t>Pleyon</t>
  </si>
  <si>
    <t>Nilsson</t>
  </si>
  <si>
    <t>Amanda</t>
  </si>
  <si>
    <t>Frank Fränk</t>
  </si>
  <si>
    <t>Herr Hugo</t>
  </si>
  <si>
    <t>Galarina</t>
  </si>
  <si>
    <t>Fiasko</t>
  </si>
  <si>
    <t>Nola</t>
  </si>
  <si>
    <t>Ecuador Baff</t>
  </si>
  <si>
    <t>Fatas Zanisbaar</t>
  </si>
  <si>
    <t>Jadu</t>
  </si>
  <si>
    <t>Paragon</t>
  </si>
  <si>
    <t>Suzuki</t>
  </si>
  <si>
    <t>Jalizza Adamas</t>
  </si>
  <si>
    <t>Nella</t>
  </si>
  <si>
    <t>Memphis</t>
  </si>
  <si>
    <t>Sebastian</t>
  </si>
  <si>
    <t>Nero</t>
  </si>
  <si>
    <t>Oopus</t>
  </si>
  <si>
    <t>Ilueedi</t>
  </si>
  <si>
    <t>Parzival</t>
  </si>
  <si>
    <t>Local Sunshine</t>
  </si>
  <si>
    <t>Galaxy</t>
  </si>
  <si>
    <t>Wierusz</t>
  </si>
  <si>
    <t>Super pearl</t>
  </si>
  <si>
    <t>Assmann</t>
  </si>
  <si>
    <t>Sofa</t>
  </si>
  <si>
    <t>Thor Emira</t>
  </si>
  <si>
    <t>Adidas</t>
  </si>
  <si>
    <t>SALSA</t>
  </si>
  <si>
    <t>Cairo OX</t>
  </si>
  <si>
    <t>Jaliszko</t>
  </si>
  <si>
    <t>Mozart</t>
  </si>
  <si>
    <t>Samurai</t>
  </si>
  <si>
    <t>Tigris Line</t>
  </si>
  <si>
    <t>Vigor</t>
  </si>
  <si>
    <t>AdmiralB</t>
  </si>
  <si>
    <t>POLEDRA</t>
  </si>
  <si>
    <t>Atrillo</t>
  </si>
  <si>
    <t>Amorita</t>
  </si>
  <si>
    <t>Bergama</t>
  </si>
  <si>
    <t>Brethila</t>
  </si>
  <si>
    <t>Arhuuskonventsioon</t>
  </si>
  <si>
    <t>Samurai junior</t>
  </si>
  <si>
    <t>Michel</t>
  </si>
  <si>
    <t>WIN O`FAYA</t>
  </si>
  <si>
    <t>Aabram</t>
  </si>
  <si>
    <t>Fantaghiro</t>
  </si>
  <si>
    <t>Greek Ministra</t>
  </si>
  <si>
    <t>GUNPOWDER BOY</t>
  </si>
  <si>
    <t>FARID IBN SHADWAN</t>
  </si>
  <si>
    <t>Ruudik</t>
  </si>
  <si>
    <t>CVR ATHINO OX</t>
  </si>
  <si>
    <t>MAZUNA'S JASMIN</t>
  </si>
  <si>
    <t>Zlatograd</t>
  </si>
  <si>
    <t>Vandah el Aryes</t>
  </si>
  <si>
    <t>Simson</t>
  </si>
  <si>
    <t>Fix</t>
  </si>
  <si>
    <t>JAMILA EL AWRAH OX</t>
  </si>
  <si>
    <t>Frühling Kassarist</t>
  </si>
  <si>
    <t>Atlas</t>
  </si>
  <si>
    <t>Mahal Zadida</t>
  </si>
  <si>
    <t>Nobel</t>
  </si>
  <si>
    <t>PIRATE</t>
  </si>
  <si>
    <t>Rumba-Arma</t>
  </si>
  <si>
    <t>Mercy (SP)</t>
  </si>
  <si>
    <t>Penton</t>
  </si>
  <si>
    <t>PENELOPE</t>
  </si>
  <si>
    <t>VON VÜRTSPETER</t>
  </si>
  <si>
    <t>VIVA-DENUSTE OX</t>
  </si>
  <si>
    <t>Vilgas</t>
  </si>
  <si>
    <t xml:space="preserve">           Mustafo Malabah</t>
  </si>
  <si>
    <t>Autor</t>
  </si>
  <si>
    <t>Viiking</t>
  </si>
  <si>
    <t>Fakiir Kassarist</t>
  </si>
  <si>
    <t>Pärlike</t>
  </si>
  <si>
    <t>DAGÖ BANKER</t>
  </si>
  <si>
    <t>Orhidee</t>
  </si>
  <si>
    <t>Luukas</t>
  </si>
  <si>
    <t>Dimitri Donskoi</t>
  </si>
  <si>
    <t>Africana</t>
  </si>
  <si>
    <t>Arabel</t>
  </si>
  <si>
    <t>AMAL EL AWRAH OX</t>
  </si>
  <si>
    <t>Rossa</t>
  </si>
  <si>
    <t>Kalibar</t>
  </si>
  <si>
    <t>Alora</t>
  </si>
  <si>
    <t>Muusik</t>
  </si>
  <si>
    <t>Surra-Muura-Donna</t>
  </si>
  <si>
    <t>Maybach</t>
  </si>
  <si>
    <t>GRETI-GREY</t>
  </si>
  <si>
    <t xml:space="preserve">                   Mahdi</t>
  </si>
  <si>
    <t>CHIQUITA</t>
  </si>
  <si>
    <t>Gilmor</t>
  </si>
  <si>
    <t>Gold Street Boy</t>
  </si>
  <si>
    <t>OOFY</t>
  </si>
  <si>
    <t xml:space="preserve">                  Gepara OX</t>
  </si>
  <si>
    <t xml:space="preserve">       JASIM EL AWRAH OX</t>
  </si>
  <si>
    <t>Ariman</t>
  </si>
  <si>
    <t>PÄIKE</t>
  </si>
  <si>
    <t>Fanny</t>
  </si>
  <si>
    <t>Feeling Banker</t>
  </si>
  <si>
    <t>Pralinee</t>
  </si>
  <si>
    <t>QUITO EL INDALO OX</t>
  </si>
  <si>
    <t>Larka</t>
  </si>
  <si>
    <t>BREMEN</t>
  </si>
  <si>
    <t>Olwen</t>
  </si>
  <si>
    <t>Sheik</t>
  </si>
  <si>
    <t>Fiona</t>
  </si>
  <si>
    <t>Baron</t>
  </si>
  <si>
    <t>Mikser</t>
  </si>
  <si>
    <t>Presto</t>
  </si>
  <si>
    <t>U Passion</t>
  </si>
  <si>
    <t>Ansip</t>
  </si>
  <si>
    <t>Go-go Printsess</t>
  </si>
  <si>
    <t>MY POLO JP</t>
  </si>
  <si>
    <t>Askant</t>
  </si>
  <si>
    <t>Eeva</t>
  </si>
  <si>
    <t xml:space="preserve">      BALTAZAR EL INDALO OX</t>
  </si>
  <si>
    <t>JAY CLAIM</t>
  </si>
  <si>
    <t>BEAUTY TOOMA</t>
  </si>
  <si>
    <t>Zandberg S Naomi</t>
  </si>
  <si>
    <t>KAARMA</t>
  </si>
  <si>
    <t>VIIROK</t>
  </si>
  <si>
    <t>Viirus</t>
  </si>
  <si>
    <t>Piiga</t>
  </si>
  <si>
    <t>BRITA</t>
  </si>
  <si>
    <t>ETNIES</t>
  </si>
  <si>
    <t>Siesta</t>
  </si>
  <si>
    <t>FAIRI KASSARIST</t>
  </si>
  <si>
    <t>Penno</t>
  </si>
  <si>
    <t>Donna-Bella</t>
  </si>
  <si>
    <t>Elium</t>
  </si>
  <si>
    <t>Paros</t>
  </si>
  <si>
    <t>RAFIAH OX</t>
  </si>
  <si>
    <t>Royal Pearl</t>
  </si>
  <si>
    <t>Roswell</t>
  </si>
  <si>
    <t>Sonja</t>
  </si>
  <si>
    <t>Maggie Sharmant</t>
  </si>
  <si>
    <t>KARLA DE FONTANEL</t>
  </si>
  <si>
    <r>
      <t>RELIKVIA</t>
    </r>
    <r>
      <rPr>
        <b/>
        <sz val="12"/>
        <color rgb="FF000000"/>
        <rFont val="Liberation Sans"/>
      </rPr>
      <t>RELIKVIARELIKVIARELIKVIARELIKVIARELIKVIARELIKVIARELIKVIARELIKVIA</t>
    </r>
  </si>
  <si>
    <t>Herr Harat</t>
  </si>
  <si>
    <t>Armi</t>
  </si>
  <si>
    <t>Gianni</t>
  </si>
  <si>
    <t>Go-Go Aaron</t>
  </si>
  <si>
    <t>Lissabon</t>
  </si>
  <si>
    <t>Viko</t>
  </si>
  <si>
    <t>Vips</t>
  </si>
  <si>
    <t>Belegia</t>
  </si>
  <si>
    <t>Gurmaan</t>
  </si>
  <si>
    <t>Lucky Pinnacle</t>
  </si>
  <si>
    <t>Prunts</t>
  </si>
  <si>
    <t>Cadillac</t>
  </si>
  <si>
    <t>Bingo</t>
  </si>
  <si>
    <t>Deisi</t>
  </si>
  <si>
    <t>Mon Hera</t>
  </si>
  <si>
    <t>PERCIPUS</t>
  </si>
  <si>
    <t>Kesgin</t>
  </si>
  <si>
    <t>Trend</t>
  </si>
  <si>
    <t>Hiiu Haldjas</t>
  </si>
  <si>
    <t>MON LADY (SP)</t>
  </si>
  <si>
    <t>KABEIDON</t>
  </si>
  <si>
    <t>REMARK</t>
  </si>
  <si>
    <t>TRUMM</t>
  </si>
  <si>
    <t>ODYSSEIA</t>
  </si>
  <si>
    <t>Kitekät</t>
  </si>
  <si>
    <t xml:space="preserve">                 Pugatshova</t>
  </si>
  <si>
    <t>Ragazza</t>
  </si>
  <si>
    <t>Riks</t>
  </si>
  <si>
    <t>Cedrik</t>
  </si>
  <si>
    <t>KINDERSURPRISE</t>
  </si>
  <si>
    <t>Tepsi</t>
  </si>
  <si>
    <t>Prodway</t>
  </si>
  <si>
    <t>Zorro</t>
  </si>
  <si>
    <t>Aada</t>
  </si>
  <si>
    <t>TOASKE OET DE BEKZIED</t>
  </si>
  <si>
    <t>Balzak</t>
  </si>
  <si>
    <t>Bordeaux</t>
  </si>
  <si>
    <t>Dinaar</t>
  </si>
  <si>
    <t>Eesav</t>
  </si>
  <si>
    <t>Rabat- Arma</t>
  </si>
  <si>
    <t>Risk-Arma</t>
  </si>
  <si>
    <t>Mihkel-Muhkel</t>
  </si>
  <si>
    <t>Loke</t>
  </si>
  <si>
    <t>Melu</t>
  </si>
  <si>
    <t>Piira</t>
  </si>
  <si>
    <t>Ravell</t>
  </si>
  <si>
    <t>CESJA</t>
  </si>
  <si>
    <t>Härel</t>
  </si>
  <si>
    <t>Shamori</t>
  </si>
  <si>
    <t>Cvr Astoria</t>
  </si>
  <si>
    <t>Ufo</t>
  </si>
  <si>
    <t>Valetine ox</t>
  </si>
  <si>
    <t>Vinge</t>
  </si>
  <si>
    <t>Vaarao</t>
  </si>
  <si>
    <t>Rivaneera</t>
  </si>
  <si>
    <t>Good Hunting</t>
  </si>
  <si>
    <t>Aurora</t>
  </si>
  <si>
    <t>Orlando</t>
  </si>
  <si>
    <t>Landys</t>
  </si>
  <si>
    <t>Azartas</t>
  </si>
  <si>
    <t>FOLLE</t>
  </si>
  <si>
    <t>HYLKE VROUCK</t>
  </si>
  <si>
    <t>Reka</t>
  </si>
  <si>
    <t>Viroonia</t>
  </si>
  <si>
    <t>Herstog</t>
  </si>
  <si>
    <t>Mistress</t>
  </si>
  <si>
    <t>Nelli</t>
  </si>
  <si>
    <t>Tequila</t>
  </si>
  <si>
    <t>Oidipus</t>
  </si>
  <si>
    <t>Hera</t>
  </si>
  <si>
    <t>Big Doll</t>
  </si>
  <si>
    <t>PANIS CAYENNE</t>
  </si>
  <si>
    <t>HIIU HERSEDES</t>
  </si>
  <si>
    <t>ROXI (SP)</t>
  </si>
  <si>
    <t>Lonny</t>
  </si>
  <si>
    <t>Karri</t>
  </si>
  <si>
    <t>Aqilah</t>
  </si>
  <si>
    <t>Raasuke</t>
  </si>
  <si>
    <t>Twix</t>
  </si>
  <si>
    <t>Otto Osborn</t>
  </si>
  <si>
    <t>Aida</t>
  </si>
  <si>
    <t>YETI FLY DE LANDETTE</t>
  </si>
  <si>
    <t>Hermala</t>
  </si>
  <si>
    <t>PRINTSESS BLACKY</t>
  </si>
  <si>
    <t>M Polo</t>
  </si>
  <si>
    <t>Ats</t>
  </si>
  <si>
    <t>HABITUAL DANCER</t>
  </si>
  <si>
    <t>NEFF</t>
  </si>
  <si>
    <t>Paula</t>
  </si>
  <si>
    <t>Alma</t>
  </si>
  <si>
    <t>Fairy-Tale</t>
  </si>
  <si>
    <t>Mullikile</t>
  </si>
  <si>
    <t>Mister Tondi</t>
  </si>
  <si>
    <t>Pinoccio</t>
  </si>
  <si>
    <t>Altius</t>
  </si>
  <si>
    <t>SAMURAI`S MIRACLE</t>
  </si>
  <si>
    <t xml:space="preserve">                     PRINZ</t>
  </si>
  <si>
    <t>Meelis</t>
  </si>
  <si>
    <t>Mantra</t>
  </si>
  <si>
    <t>Effi Nile</t>
  </si>
  <si>
    <t>Ralli</t>
  </si>
  <si>
    <t>Rivanera</t>
  </si>
  <si>
    <t>Raal</t>
  </si>
  <si>
    <t>Kaevatsi LA</t>
  </si>
  <si>
    <t>Lucy</t>
  </si>
  <si>
    <t>Kustav</t>
  </si>
  <si>
    <t>Svetlana</t>
  </si>
  <si>
    <t>Anella</t>
  </si>
  <si>
    <t>Reemus</t>
  </si>
  <si>
    <t>Matrix</t>
  </si>
  <si>
    <t>Perla</t>
  </si>
  <si>
    <t>E-Tibu</t>
  </si>
  <si>
    <t>LILLEMONS THUNDERACE</t>
  </si>
  <si>
    <t>Amishu</t>
  </si>
  <si>
    <t>Habitual Dancer</t>
  </si>
  <si>
    <t>HR.Hanks</t>
  </si>
  <si>
    <t>Fruty</t>
  </si>
  <si>
    <t>Riida</t>
  </si>
  <si>
    <t>Hermela</t>
  </si>
  <si>
    <t>Riviera Lunette</t>
  </si>
  <si>
    <t>Aslan</t>
  </si>
  <si>
    <t>Robyn</t>
  </si>
  <si>
    <t>Kiho</t>
  </si>
  <si>
    <t>RAFAEL</t>
  </si>
  <si>
    <t>ELEX</t>
  </si>
  <si>
    <t>A.Rosita</t>
  </si>
  <si>
    <t>HERR DIMUHA</t>
  </si>
  <si>
    <t xml:space="preserve">                     TEMPU</t>
  </si>
  <si>
    <t>Ruutu</t>
  </si>
  <si>
    <t>Perun</t>
  </si>
  <si>
    <t>HULTAJKA</t>
  </si>
  <si>
    <t>ARNO (SP)</t>
  </si>
  <si>
    <t>RO - RO</t>
  </si>
  <si>
    <t>Hedi</t>
  </si>
  <si>
    <t>Futurama</t>
  </si>
  <si>
    <t>Palooma</t>
  </si>
  <si>
    <t>Roki</t>
  </si>
  <si>
    <t>Prita</t>
  </si>
  <si>
    <t>Gabryel ox</t>
  </si>
  <si>
    <t>Vironia ox</t>
  </si>
  <si>
    <t>Rooni</t>
  </si>
  <si>
    <t>Simone ox</t>
  </si>
  <si>
    <t>Perfect Timing</t>
  </si>
  <si>
    <t>Odile`</t>
  </si>
  <si>
    <t>RASHID OX</t>
  </si>
  <si>
    <t>Laferme</t>
  </si>
  <si>
    <t>Turtas</t>
  </si>
  <si>
    <t>Alausas ox</t>
  </si>
  <si>
    <t>Avatar</t>
  </si>
  <si>
    <t>Petronella</t>
  </si>
  <si>
    <t>Solaris</t>
  </si>
  <si>
    <t>Leonardo</t>
  </si>
  <si>
    <t>Abellamy ox</t>
  </si>
  <si>
    <t>Pocahontas ox</t>
  </si>
  <si>
    <t>Sipsik</t>
  </si>
  <si>
    <t>Landora</t>
  </si>
  <si>
    <t>X.Y.Z.Gladiator</t>
  </si>
  <si>
    <t>Pilvet</t>
  </si>
  <si>
    <t>Mon Alisa</t>
  </si>
  <si>
    <t>Murakas</t>
  </si>
  <si>
    <t>Maher ox</t>
  </si>
  <si>
    <t>Eduard</t>
  </si>
  <si>
    <t>Meriin</t>
  </si>
  <si>
    <t>Sunitha L3</t>
  </si>
  <si>
    <t>Kamira</t>
  </si>
  <si>
    <t>Bella</t>
  </si>
  <si>
    <t>Saphira Cayenne ox</t>
  </si>
  <si>
    <t>Trollu</t>
  </si>
  <si>
    <t>Salsita</t>
  </si>
  <si>
    <t>Omer s</t>
  </si>
  <si>
    <t>Oskar s</t>
  </si>
  <si>
    <t>Cassanova</t>
  </si>
  <si>
    <t>Indekss</t>
  </si>
  <si>
    <t>Osman s</t>
  </si>
  <si>
    <t>Oidipus s</t>
  </si>
  <si>
    <t>viimane parandus 02.11.17</t>
  </si>
  <si>
    <t>enne2000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</si>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</sst>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25]General"/>
    <numFmt numFmtId="166" formatCode="#,##0.00&quot; &quot;[$€-425];[Red]&quot;-&quot;#,##0.00&quot; &quot;[$€-425]"/>
  </numFmts>
  <fonts count="14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Liberation Sans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Liberation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Liberation Sans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5" fontId="3" fillId="0" borderId="0">
      <alignment horizontal="center"/>
    </xf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165" fontId="5" fillId="0" borderId="0"/>
    <xf numFmtId="166" fontId="4" fillId="0" borderId="0"/>
    <xf numFmtId="166" fontId="5" fillId="0" borderId="0"/>
  </cellStyleXfs>
  <cellXfs count="32">
    <xf numFmtId="0" fontId="0" fillId="0" borderId="0" xfId="0"/>
    <xf numFmtId="164" fontId="6" fillId="0" borderId="1" xfId="2" applyNumberFormat="1" applyFont="1" applyBorder="1" applyAlignment="1">
      <alignment horizontal="center"/>
    </xf>
    <xf numFmtId="165" fontId="6" fillId="0" borderId="1" xfId="2" applyFont="1" applyBorder="1" applyAlignment="1"/>
    <xf numFmtId="165" fontId="7" fillId="0" borderId="1" xfId="2" applyFont="1" applyBorder="1" applyAlignment="1"/>
    <xf numFmtId="165" fontId="6" fillId="0" borderId="1" xfId="2" applyFont="1" applyBorder="1"/>
    <xf numFmtId="165" fontId="7" fillId="0" borderId="1" xfId="2" applyFont="1" applyBorder="1"/>
    <xf numFmtId="164" fontId="6" fillId="0" borderId="2" xfId="2" applyNumberFormat="1" applyFont="1" applyBorder="1" applyAlignment="1">
      <alignment horizontal="center"/>
    </xf>
    <xf numFmtId="165" fontId="6" fillId="0" borderId="0" xfId="2" applyFont="1" applyBorder="1" applyAlignment="1"/>
    <xf numFmtId="165" fontId="7" fillId="0" borderId="0" xfId="2" applyFont="1" applyBorder="1" applyAlignment="1"/>
    <xf numFmtId="165" fontId="7" fillId="0" borderId="0" xfId="2" applyFont="1" applyBorder="1"/>
    <xf numFmtId="164" fontId="6" fillId="0" borderId="0" xfId="2" applyNumberFormat="1" applyFont="1" applyAlignment="1">
      <alignment horizontal="center"/>
    </xf>
    <xf numFmtId="165" fontId="6" fillId="0" borderId="0" xfId="2" applyFont="1"/>
    <xf numFmtId="165" fontId="6" fillId="0" borderId="0" xfId="2" applyFont="1" applyBorder="1"/>
    <xf numFmtId="165" fontId="1" fillId="0" borderId="0" xfId="2"/>
    <xf numFmtId="165" fontId="6" fillId="0" borderId="0" xfId="2" applyFont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5" fontId="9" fillId="0" borderId="3" xfId="2" applyFont="1" applyBorder="1"/>
    <xf numFmtId="165" fontId="9" fillId="0" borderId="4" xfId="2" applyFont="1" applyBorder="1"/>
    <xf numFmtId="165" fontId="10" fillId="0" borderId="5" xfId="2" applyFont="1" applyBorder="1"/>
    <xf numFmtId="165" fontId="1" fillId="0" borderId="5" xfId="2" applyBorder="1"/>
    <xf numFmtId="165" fontId="1" fillId="0" borderId="5" xfId="2" applyFont="1" applyBorder="1"/>
    <xf numFmtId="165" fontId="10" fillId="0" borderId="3" xfId="2" applyFont="1" applyBorder="1"/>
    <xf numFmtId="165" fontId="1" fillId="0" borderId="3" xfId="2" applyBorder="1"/>
    <xf numFmtId="165" fontId="1" fillId="0" borderId="3" xfId="2" applyFont="1" applyBorder="1"/>
    <xf numFmtId="165" fontId="11" fillId="0" borderId="3" xfId="2" applyFont="1" applyBorder="1"/>
    <xf numFmtId="165" fontId="12" fillId="0" borderId="3" xfId="2" applyFont="1" applyBorder="1"/>
    <xf numFmtId="165" fontId="13" fillId="0" borderId="3" xfId="2" applyFont="1" applyBorder="1"/>
    <xf numFmtId="165" fontId="11" fillId="0" borderId="4" xfId="2" applyFont="1" applyBorder="1"/>
    <xf numFmtId="165" fontId="1" fillId="0" borderId="4" xfId="2" applyBorder="1"/>
    <xf numFmtId="165" fontId="1" fillId="0" borderId="4" xfId="2" applyFont="1" applyBorder="1"/>
    <xf numFmtId="165" fontId="12" fillId="0" borderId="3" xfId="2" applyFont="1" applyBorder="1" applyAlignment="1">
      <alignment wrapText="1"/>
    </xf>
    <xf numFmtId="165" fontId="6" fillId="0" borderId="2" xfId="2" applyFont="1" applyBorder="1"/>
  </cellXfs>
  <cellStyles count="10">
    <cellStyle name="Excel Built-in Explanatory Text" xfId="2"/>
    <cellStyle name="Heading" xfId="3"/>
    <cellStyle name="Heading 1" xfId="1" builtinId="16" customBuiltin="1"/>
    <cellStyle name="Heading1" xfId="4"/>
    <cellStyle name="Heading1 1" xfId="5"/>
    <cellStyle name="Normal" xfId="0" builtinId="0" customBuiltin="1"/>
    <cellStyle name="Result" xfId="6"/>
    <cellStyle name="Result 1" xfId="7"/>
    <cellStyle name="Result2" xfId="8"/>
    <cellStyle name="Result2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1:AMJ1048576" totalsRowShown="0">
  <sortState ref="A2:AMJ378">
    <sortCondition descending="1" ref="B1"/>
  </sortState>
  <tableColumns count="1024">
    <tableColumn id="1" name="Hobune"/>
    <tableColumn id="2" name="km kokku"/>
    <tableColumn id="3" name="2017"/>
    <tableColumn id="4" name="2016"/>
    <tableColumn id="5" name="2015"/>
    <tableColumn id="6" name="2014"/>
    <tableColumn id="7" name="2013"/>
    <tableColumn id="8" name="2012"/>
    <tableColumn id="9" name="2011"/>
    <tableColumn id="10" name="2010"/>
    <tableColumn id="11" name="2009"/>
    <tableColumn id="12" name="2008"/>
    <tableColumn id="13" name="2007"/>
    <tableColumn id="14" name="2006"/>
    <tableColumn id="15" name="2005"/>
    <tableColumn id="16" name="2004"/>
    <tableColumn id="17" name="2003"/>
    <tableColumn id="18" name="2002"/>
    <tableColumn id="19" name="2001"/>
    <tableColumn id="20" name="2000"/>
    <tableColumn id="21" name="enne 2000"/>
    <tableColumn id="22" name="Column1"/>
    <tableColumn id="23" name="Column2"/>
    <tableColumn id="24" name="Column3"/>
    <tableColumn id="25" name="Column4"/>
    <tableColumn id="26" name="Column5"/>
    <tableColumn id="27" name="Column6"/>
    <tableColumn id="28" name="Column7"/>
    <tableColumn id="29" name="Column8"/>
    <tableColumn id="30" name="Column9"/>
    <tableColumn id="31" name="Column10"/>
    <tableColumn id="32" name="Column11"/>
    <tableColumn id="33" name="Column12"/>
    <tableColumn id="34" name="Column13"/>
    <tableColumn id="35" name="Column14"/>
    <tableColumn id="36" name="Column15"/>
    <tableColumn id="37" name="Column16"/>
    <tableColumn id="38" name="Column17"/>
    <tableColumn id="39" name="Column18"/>
    <tableColumn id="40" name="Column19"/>
    <tableColumn id="41" name="Column20"/>
    <tableColumn id="42" name="Column21"/>
    <tableColumn id="43" name="Column22"/>
    <tableColumn id="44" name="Column23"/>
    <tableColumn id="45" name="Column24"/>
    <tableColumn id="46" name="Column25"/>
    <tableColumn id="47" name="Column26"/>
    <tableColumn id="48" name="Column27"/>
    <tableColumn id="49" name="Column28"/>
    <tableColumn id="50" name="Column29"/>
    <tableColumn id="51" name="Column30"/>
    <tableColumn id="52" name="Column31"/>
    <tableColumn id="53" name="Column32"/>
    <tableColumn id="54" name="Column33"/>
    <tableColumn id="55" name="Column34"/>
    <tableColumn id="56" name="Column35"/>
    <tableColumn id="57" name="Column36"/>
    <tableColumn id="58" name="Column37"/>
    <tableColumn id="59" name="Column38"/>
    <tableColumn id="60" name="Column39"/>
    <tableColumn id="61" name="Column40"/>
    <tableColumn id="62" name="Column41"/>
    <tableColumn id="63" name="Column42"/>
    <tableColumn id="64" name="Column43"/>
    <tableColumn id="65" name="Column44"/>
    <tableColumn id="66" name="Column45"/>
    <tableColumn id="67" name="Column46"/>
    <tableColumn id="68" name="Column47"/>
    <tableColumn id="69" name="Column48"/>
    <tableColumn id="70" name="Column49"/>
    <tableColumn id="71" name="Column50"/>
    <tableColumn id="72" name="Column51"/>
    <tableColumn id="73" name="Column52"/>
    <tableColumn id="74" name="Column53"/>
    <tableColumn id="75" name="Column54"/>
    <tableColumn id="76" name="Column55"/>
    <tableColumn id="77" name="Column56"/>
    <tableColumn id="78" name="Column57"/>
    <tableColumn id="79" name="Column58"/>
    <tableColumn id="80" name="Column59"/>
    <tableColumn id="81" name="Column60"/>
    <tableColumn id="82" name="Column61"/>
    <tableColumn id="83" name="Column62"/>
    <tableColumn id="84" name="Column63"/>
    <tableColumn id="85" name="Column64"/>
    <tableColumn id="86" name="Column65"/>
    <tableColumn id="87" name="Column66"/>
    <tableColumn id="88" name="Column67"/>
    <tableColumn id="89" name="Column68"/>
    <tableColumn id="90" name="Column69"/>
    <tableColumn id="91" name="Column70"/>
    <tableColumn id="92" name="Column71"/>
    <tableColumn id="93" name="Column72"/>
    <tableColumn id="94" name="Column73"/>
    <tableColumn id="95" name="Column74"/>
    <tableColumn id="96" name="Column75"/>
    <tableColumn id="97" name="Column76"/>
    <tableColumn id="98" name="Column77"/>
    <tableColumn id="99" name="Column78"/>
    <tableColumn id="100" name="Column79"/>
    <tableColumn id="101" name="Column80"/>
    <tableColumn id="102" name="Column81"/>
    <tableColumn id="103" name="Column82"/>
    <tableColumn id="104" name="Column83"/>
    <tableColumn id="105" name="Column84"/>
    <tableColumn id="106" name="Column85"/>
    <tableColumn id="107" name="Column86"/>
    <tableColumn id="108" name="Column87"/>
    <tableColumn id="109" name="Column88"/>
    <tableColumn id="110" name="Column89"/>
    <tableColumn id="111" name="Column90"/>
    <tableColumn id="112" name="Column91"/>
    <tableColumn id="113" name="Column92"/>
    <tableColumn id="114" name="Column93"/>
    <tableColumn id="115" name="Column94"/>
    <tableColumn id="116" name="Column95"/>
    <tableColumn id="117" name="Column96"/>
    <tableColumn id="118" name="Column97"/>
    <tableColumn id="119" name="Column98"/>
    <tableColumn id="120" name="Column99"/>
    <tableColumn id="121" name="Column100"/>
    <tableColumn id="122" name="Column101"/>
    <tableColumn id="123" name="Column102"/>
    <tableColumn id="124" name="Column103"/>
    <tableColumn id="125" name="Column104"/>
    <tableColumn id="126" name="Column105"/>
    <tableColumn id="127" name="Column106"/>
    <tableColumn id="128" name="Column107"/>
    <tableColumn id="129" name="Column108"/>
    <tableColumn id="130" name="Column109"/>
    <tableColumn id="131" name="Column110"/>
    <tableColumn id="132" name="Column111"/>
    <tableColumn id="133" name="Column112"/>
    <tableColumn id="134" name="Column113"/>
    <tableColumn id="135" name="Column114"/>
    <tableColumn id="136" name="Column115"/>
    <tableColumn id="137" name="Column116"/>
    <tableColumn id="138" name="Column117"/>
    <tableColumn id="139" name="Column118"/>
    <tableColumn id="140" name="Column119"/>
    <tableColumn id="141" name="Column120"/>
    <tableColumn id="142" name="Column121"/>
    <tableColumn id="143" name="Column122"/>
    <tableColumn id="144" name="Column123"/>
    <tableColumn id="145" name="Column124"/>
    <tableColumn id="146" name="Column125"/>
    <tableColumn id="147" name="Column126"/>
    <tableColumn id="148" name="Column127"/>
    <tableColumn id="149" name="Column128"/>
    <tableColumn id="150" name="Column129"/>
    <tableColumn id="151" name="Column130"/>
    <tableColumn id="152" name="Column131"/>
    <tableColumn id="153" name="Column132"/>
    <tableColumn id="154" name="Column133"/>
    <tableColumn id="155" name="Column134"/>
    <tableColumn id="156" name="Column135"/>
    <tableColumn id="157" name="Column136"/>
    <tableColumn id="158" name="Column137"/>
    <tableColumn id="159" name="Column138"/>
    <tableColumn id="160" name="Column139"/>
    <tableColumn id="161" name="Column140"/>
    <tableColumn id="162" name="Column141"/>
    <tableColumn id="163" name="Column142"/>
    <tableColumn id="164" name="Column143"/>
    <tableColumn id="165" name="Column144"/>
    <tableColumn id="166" name="Column145"/>
    <tableColumn id="167" name="Column146"/>
    <tableColumn id="168" name="Column147"/>
    <tableColumn id="169" name="Column148"/>
    <tableColumn id="170" name="Column149"/>
    <tableColumn id="171" name="Column150"/>
    <tableColumn id="172" name="Column151"/>
    <tableColumn id="173" name="Column152"/>
    <tableColumn id="174" name="Column153"/>
    <tableColumn id="175" name="Column154"/>
    <tableColumn id="176" name="Column155"/>
    <tableColumn id="177" name="Column156"/>
    <tableColumn id="178" name="Column157"/>
    <tableColumn id="179" name="Column158"/>
    <tableColumn id="180" name="Column159"/>
    <tableColumn id="181" name="Column160"/>
    <tableColumn id="182" name="Column161"/>
    <tableColumn id="183" name="Column162"/>
    <tableColumn id="184" name="Column163"/>
    <tableColumn id="185" name="Column164"/>
    <tableColumn id="186" name="Column165"/>
    <tableColumn id="187" name="Column166"/>
    <tableColumn id="188" name="Column167"/>
    <tableColumn id="189" name="Column168"/>
    <tableColumn id="190" name="Column169"/>
    <tableColumn id="191" name="Column170"/>
    <tableColumn id="192" name="Column171"/>
    <tableColumn id="193" name="Column172"/>
    <tableColumn id="194" name="Column173"/>
    <tableColumn id="195" name="Column174"/>
    <tableColumn id="196" name="Column175"/>
    <tableColumn id="197" name="Column176"/>
    <tableColumn id="198" name="Column177"/>
    <tableColumn id="199" name="Column178"/>
    <tableColumn id="200" name="Column179"/>
    <tableColumn id="201" name="Column180"/>
    <tableColumn id="202" name="Column181"/>
    <tableColumn id="203" name="Column182"/>
    <tableColumn id="204" name="Column183"/>
    <tableColumn id="205" name="Column184"/>
    <tableColumn id="206" name="Column185"/>
    <tableColumn id="207" name="Column186"/>
    <tableColumn id="208" name="Column187"/>
    <tableColumn id="209" name="Column188"/>
    <tableColumn id="210" name="Column189"/>
    <tableColumn id="211" name="Column190"/>
    <tableColumn id="212" name="Column191"/>
    <tableColumn id="213" name="Column192"/>
    <tableColumn id="214" name="Column193"/>
    <tableColumn id="215" name="Column194"/>
    <tableColumn id="216" name="Column195"/>
    <tableColumn id="217" name="Column196"/>
    <tableColumn id="218" name="Column197"/>
    <tableColumn id="219" name="Column198"/>
    <tableColumn id="220" name="Column199"/>
    <tableColumn id="221" name="Column200"/>
    <tableColumn id="222" name="Column201"/>
    <tableColumn id="223" name="Column202"/>
    <tableColumn id="224" name="Column203"/>
    <tableColumn id="225" name="Column204"/>
    <tableColumn id="226" name="Column205"/>
    <tableColumn id="227" name="Column206"/>
    <tableColumn id="228" name="Column207"/>
    <tableColumn id="229" name="Column208"/>
    <tableColumn id="230" name="Column209"/>
    <tableColumn id="231" name="Column210"/>
    <tableColumn id="232" name="Column211"/>
    <tableColumn id="233" name="Column212"/>
    <tableColumn id="234" name="Column213"/>
    <tableColumn id="235" name="Column214"/>
    <tableColumn id="236" name="Column215"/>
    <tableColumn id="237" name="Column216"/>
    <tableColumn id="238" name="Column217"/>
    <tableColumn id="239" name="Column218"/>
    <tableColumn id="240" name="Column219"/>
    <tableColumn id="241" name="Column220"/>
    <tableColumn id="242" name="Column221"/>
    <tableColumn id="243" name="Column222"/>
    <tableColumn id="244" name="Column223"/>
    <tableColumn id="245" name="Column224"/>
    <tableColumn id="246" name="Column225"/>
    <tableColumn id="247" name="Column226"/>
    <tableColumn id="248" name="Column227"/>
    <tableColumn id="249" name="Column228"/>
    <tableColumn id="250" name="Column229"/>
    <tableColumn id="251" name="Column230"/>
    <tableColumn id="252" name="Column231"/>
    <tableColumn id="253" name="Column232"/>
    <tableColumn id="254" name="Column233"/>
    <tableColumn id="255" name="Column234"/>
    <tableColumn id="256" name="Column235"/>
    <tableColumn id="257" name="Column236"/>
    <tableColumn id="258" name="Column237"/>
    <tableColumn id="259" name="Column238"/>
    <tableColumn id="260" name="Column239"/>
    <tableColumn id="261" name="Column240"/>
    <tableColumn id="262" name="Column241"/>
    <tableColumn id="263" name="Column242"/>
    <tableColumn id="264" name="Column243"/>
    <tableColumn id="265" name="Column244"/>
    <tableColumn id="266" name="Column245"/>
    <tableColumn id="267" name="Column246"/>
    <tableColumn id="268" name="Column247"/>
    <tableColumn id="269" name="Column248"/>
    <tableColumn id="270" name="Column249"/>
    <tableColumn id="271" name="Column250"/>
    <tableColumn id="272" name="Column251"/>
    <tableColumn id="273" name="Column252"/>
    <tableColumn id="274" name="Column253"/>
    <tableColumn id="275" name="Column254"/>
    <tableColumn id="276" name="Column255"/>
    <tableColumn id="277" name="Column256"/>
    <tableColumn id="278" name="Column257"/>
    <tableColumn id="279" name="Column258"/>
    <tableColumn id="280" name="Column259"/>
    <tableColumn id="281" name="Column260"/>
    <tableColumn id="282" name="Column261"/>
    <tableColumn id="283" name="Column262"/>
    <tableColumn id="284" name="Column263"/>
    <tableColumn id="285" name="Column264"/>
    <tableColumn id="286" name="Column265"/>
    <tableColumn id="287" name="Column266"/>
    <tableColumn id="288" name="Column267"/>
    <tableColumn id="289" name="Column268"/>
    <tableColumn id="290" name="Column269"/>
    <tableColumn id="291" name="Column270"/>
    <tableColumn id="292" name="Column271"/>
    <tableColumn id="293" name="Column272"/>
    <tableColumn id="294" name="Column273"/>
    <tableColumn id="295" name="Column274"/>
    <tableColumn id="296" name="Column275"/>
    <tableColumn id="297" name="Column276"/>
    <tableColumn id="298" name="Column277"/>
    <tableColumn id="299" name="Column278"/>
    <tableColumn id="300" name="Column279"/>
    <tableColumn id="301" name="Column280"/>
    <tableColumn id="302" name="Column281"/>
    <tableColumn id="303" name="Column282"/>
    <tableColumn id="304" name="Column283"/>
    <tableColumn id="305" name="Column284"/>
    <tableColumn id="306" name="Column285"/>
    <tableColumn id="307" name="Column286"/>
    <tableColumn id="308" name="Column287"/>
    <tableColumn id="309" name="Column288"/>
    <tableColumn id="310" name="Column289"/>
    <tableColumn id="311" name="Column290"/>
    <tableColumn id="312" name="Column291"/>
    <tableColumn id="313" name="Column292"/>
    <tableColumn id="314" name="Column293"/>
    <tableColumn id="315" name="Column294"/>
    <tableColumn id="316" name="Column295"/>
    <tableColumn id="317" name="Column296"/>
    <tableColumn id="318" name="Column297"/>
    <tableColumn id="319" name="Column298"/>
    <tableColumn id="320" name="Column299"/>
    <tableColumn id="321" name="Column300"/>
    <tableColumn id="322" name="Column301"/>
    <tableColumn id="323" name="Column302"/>
    <tableColumn id="324" name="Column303"/>
    <tableColumn id="325" name="Column304"/>
    <tableColumn id="326" name="Column305"/>
    <tableColumn id="327" name="Column306"/>
    <tableColumn id="328" name="Column307"/>
    <tableColumn id="329" name="Column308"/>
    <tableColumn id="330" name="Column309"/>
    <tableColumn id="331" name="Column310"/>
    <tableColumn id="332" name="Column311"/>
    <tableColumn id="333" name="Column312"/>
    <tableColumn id="334" name="Column313"/>
    <tableColumn id="335" name="Column314"/>
    <tableColumn id="336" name="Column315"/>
    <tableColumn id="337" name="Column316"/>
    <tableColumn id="338" name="Column317"/>
    <tableColumn id="339" name="Column318"/>
    <tableColumn id="340" name="Column319"/>
    <tableColumn id="341" name="Column320"/>
    <tableColumn id="342" name="Column321"/>
    <tableColumn id="343" name="Column322"/>
    <tableColumn id="344" name="Column323"/>
    <tableColumn id="345" name="Column324"/>
    <tableColumn id="346" name="Column325"/>
    <tableColumn id="347" name="Column326"/>
    <tableColumn id="348" name="Column327"/>
    <tableColumn id="349" name="Column328"/>
    <tableColumn id="350" name="Column329"/>
    <tableColumn id="351" name="Column330"/>
    <tableColumn id="352" name="Column331"/>
    <tableColumn id="353" name="Column332"/>
    <tableColumn id="354" name="Column333"/>
    <tableColumn id="355" name="Column334"/>
    <tableColumn id="356" name="Column335"/>
    <tableColumn id="357" name="Column336"/>
    <tableColumn id="358" name="Column337"/>
    <tableColumn id="359" name="Column338"/>
    <tableColumn id="360" name="Column339"/>
    <tableColumn id="361" name="Column340"/>
    <tableColumn id="362" name="Column341"/>
    <tableColumn id="363" name="Column342"/>
    <tableColumn id="364" name="Column343"/>
    <tableColumn id="365" name="Column344"/>
    <tableColumn id="366" name="Column345"/>
    <tableColumn id="367" name="Column346"/>
    <tableColumn id="368" name="Column347"/>
    <tableColumn id="369" name="Column348"/>
    <tableColumn id="370" name="Column349"/>
    <tableColumn id="371" name="Column350"/>
    <tableColumn id="372" name="Column351"/>
    <tableColumn id="373" name="Column352"/>
    <tableColumn id="374" name="Column353"/>
    <tableColumn id="375" name="Column354"/>
    <tableColumn id="376" name="Column355"/>
    <tableColumn id="377" name="Column356"/>
    <tableColumn id="378" name="Column357"/>
    <tableColumn id="379" name="Column358"/>
    <tableColumn id="380" name="Column359"/>
    <tableColumn id="381" name="Column360"/>
    <tableColumn id="382" name="Column361"/>
    <tableColumn id="383" name="Column362"/>
    <tableColumn id="384" name="Column363"/>
    <tableColumn id="385" name="Column364"/>
    <tableColumn id="386" name="Column365"/>
    <tableColumn id="387" name="Column366"/>
    <tableColumn id="388" name="Column367"/>
    <tableColumn id="389" name="Column368"/>
    <tableColumn id="390" name="Column369"/>
    <tableColumn id="391" name="Column370"/>
    <tableColumn id="392" name="Column371"/>
    <tableColumn id="393" name="Column372"/>
    <tableColumn id="394" name="Column373"/>
    <tableColumn id="395" name="Column374"/>
    <tableColumn id="396" name="Column375"/>
    <tableColumn id="397" name="Column376"/>
    <tableColumn id="398" name="Column377"/>
    <tableColumn id="399" name="Column378"/>
    <tableColumn id="400" name="Column379"/>
    <tableColumn id="401" name="Column380"/>
    <tableColumn id="402" name="Column381"/>
    <tableColumn id="403" name="Column382"/>
    <tableColumn id="404" name="Column383"/>
    <tableColumn id="405" name="Column384"/>
    <tableColumn id="406" name="Column385"/>
    <tableColumn id="407" name="Column386"/>
    <tableColumn id="408" name="Column387"/>
    <tableColumn id="409" name="Column388"/>
    <tableColumn id="410" name="Column389"/>
    <tableColumn id="411" name="Column390"/>
    <tableColumn id="412" name="Column391"/>
    <tableColumn id="413" name="Column392"/>
    <tableColumn id="414" name="Column393"/>
    <tableColumn id="415" name="Column394"/>
    <tableColumn id="416" name="Column395"/>
    <tableColumn id="417" name="Column396"/>
    <tableColumn id="418" name="Column397"/>
    <tableColumn id="419" name="Column398"/>
    <tableColumn id="420" name="Column399"/>
    <tableColumn id="421" name="Column400"/>
    <tableColumn id="422" name="Column401"/>
    <tableColumn id="423" name="Column402"/>
    <tableColumn id="424" name="Column403"/>
    <tableColumn id="425" name="Column404"/>
    <tableColumn id="426" name="Column405"/>
    <tableColumn id="427" name="Column406"/>
    <tableColumn id="428" name="Column407"/>
    <tableColumn id="429" name="Column408"/>
    <tableColumn id="430" name="Column409"/>
    <tableColumn id="431" name="Column410"/>
    <tableColumn id="432" name="Column411"/>
    <tableColumn id="433" name="Column412"/>
    <tableColumn id="434" name="Column413"/>
    <tableColumn id="435" name="Column414"/>
    <tableColumn id="436" name="Column415"/>
    <tableColumn id="437" name="Column416"/>
    <tableColumn id="438" name="Column417"/>
    <tableColumn id="439" name="Column418"/>
    <tableColumn id="440" name="Column419"/>
    <tableColumn id="441" name="Column420"/>
    <tableColumn id="442" name="Column421"/>
    <tableColumn id="443" name="Column422"/>
    <tableColumn id="444" name="Column423"/>
    <tableColumn id="445" name="Column424"/>
    <tableColumn id="446" name="Column425"/>
    <tableColumn id="447" name="Column426"/>
    <tableColumn id="448" name="Column427"/>
    <tableColumn id="449" name="Column428"/>
    <tableColumn id="450" name="Column429"/>
    <tableColumn id="451" name="Column430"/>
    <tableColumn id="452" name="Column431"/>
    <tableColumn id="453" name="Column432"/>
    <tableColumn id="454" name="Column433"/>
    <tableColumn id="455" name="Column434"/>
    <tableColumn id="456" name="Column435"/>
    <tableColumn id="457" name="Column436"/>
    <tableColumn id="458" name="Column437"/>
    <tableColumn id="459" name="Column438"/>
    <tableColumn id="460" name="Column439"/>
    <tableColumn id="461" name="Column440"/>
    <tableColumn id="462" name="Column441"/>
    <tableColumn id="463" name="Column442"/>
    <tableColumn id="464" name="Column443"/>
    <tableColumn id="465" name="Column444"/>
    <tableColumn id="466" name="Column445"/>
    <tableColumn id="467" name="Column446"/>
    <tableColumn id="468" name="Column447"/>
    <tableColumn id="469" name="Column448"/>
    <tableColumn id="470" name="Column449"/>
    <tableColumn id="471" name="Column450"/>
    <tableColumn id="472" name="Column451"/>
    <tableColumn id="473" name="Column452"/>
    <tableColumn id="474" name="Column453"/>
    <tableColumn id="475" name="Column454"/>
    <tableColumn id="476" name="Column455"/>
    <tableColumn id="477" name="Column456"/>
    <tableColumn id="478" name="Column457"/>
    <tableColumn id="479" name="Column458"/>
    <tableColumn id="480" name="Column459"/>
    <tableColumn id="481" name="Column460"/>
    <tableColumn id="482" name="Column461"/>
    <tableColumn id="483" name="Column462"/>
    <tableColumn id="484" name="Column463"/>
    <tableColumn id="485" name="Column464"/>
    <tableColumn id="486" name="Column465"/>
    <tableColumn id="487" name="Column466"/>
    <tableColumn id="488" name="Column467"/>
    <tableColumn id="489" name="Column468"/>
    <tableColumn id="490" name="Column469"/>
    <tableColumn id="491" name="Column470"/>
    <tableColumn id="492" name="Column471"/>
    <tableColumn id="493" name="Column472"/>
    <tableColumn id="494" name="Column473"/>
    <tableColumn id="495" name="Column474"/>
    <tableColumn id="496" name="Column475"/>
    <tableColumn id="497" name="Column476"/>
    <tableColumn id="498" name="Column477"/>
    <tableColumn id="499" name="Column478"/>
    <tableColumn id="500" name="Column479"/>
    <tableColumn id="501" name="Column480"/>
    <tableColumn id="502" name="Column481"/>
    <tableColumn id="503" name="Column482"/>
    <tableColumn id="504" name="Column483"/>
    <tableColumn id="505" name="Column484"/>
    <tableColumn id="506" name="Column485"/>
    <tableColumn id="507" name="Column486"/>
    <tableColumn id="508" name="Column487"/>
    <tableColumn id="509" name="Column488"/>
    <tableColumn id="510" name="Column489"/>
    <tableColumn id="511" name="Column490"/>
    <tableColumn id="512" name="Column491"/>
    <tableColumn id="513" name="Column492"/>
    <tableColumn id="514" name="Column493"/>
    <tableColumn id="515" name="Column494"/>
    <tableColumn id="516" name="Column495"/>
    <tableColumn id="517" name="Column496"/>
    <tableColumn id="518" name="Column497"/>
    <tableColumn id="519" name="Column498"/>
    <tableColumn id="520" name="Column499"/>
    <tableColumn id="521" name="Column500"/>
    <tableColumn id="522" name="Column501"/>
    <tableColumn id="523" name="Column502"/>
    <tableColumn id="524" name="Column503"/>
    <tableColumn id="525" name="Column504"/>
    <tableColumn id="526" name="Column505"/>
    <tableColumn id="527" name="Column506"/>
    <tableColumn id="528" name="Column507"/>
    <tableColumn id="529" name="Column508"/>
    <tableColumn id="530" name="Column509"/>
    <tableColumn id="531" name="Column510"/>
    <tableColumn id="532" name="Column511"/>
    <tableColumn id="533" name="Column512"/>
    <tableColumn id="534" name="Column513"/>
    <tableColumn id="535" name="Column514"/>
    <tableColumn id="536" name="Column515"/>
    <tableColumn id="537" name="Column516"/>
    <tableColumn id="538" name="Column517"/>
    <tableColumn id="539" name="Column518"/>
    <tableColumn id="540" name="Column519"/>
    <tableColumn id="541" name="Column520"/>
    <tableColumn id="542" name="Column521"/>
    <tableColumn id="543" name="Column522"/>
    <tableColumn id="544" name="Column523"/>
    <tableColumn id="545" name="Column524"/>
    <tableColumn id="546" name="Column525"/>
    <tableColumn id="547" name="Column526"/>
    <tableColumn id="548" name="Column527"/>
    <tableColumn id="549" name="Column528"/>
    <tableColumn id="550" name="Column529"/>
    <tableColumn id="551" name="Column530"/>
    <tableColumn id="552" name="Column531"/>
    <tableColumn id="553" name="Column532"/>
    <tableColumn id="554" name="Column533"/>
    <tableColumn id="555" name="Column534"/>
    <tableColumn id="556" name="Column535"/>
    <tableColumn id="557" name="Column536"/>
    <tableColumn id="558" name="Column537"/>
    <tableColumn id="559" name="Column538"/>
    <tableColumn id="560" name="Column539"/>
    <tableColumn id="561" name="Column540"/>
    <tableColumn id="562" name="Column541"/>
    <tableColumn id="563" name="Column542"/>
    <tableColumn id="564" name="Column543"/>
    <tableColumn id="565" name="Column544"/>
    <tableColumn id="566" name="Column545"/>
    <tableColumn id="567" name="Column546"/>
    <tableColumn id="568" name="Column547"/>
    <tableColumn id="569" name="Column548"/>
    <tableColumn id="570" name="Column549"/>
    <tableColumn id="571" name="Column550"/>
    <tableColumn id="572" name="Column551"/>
    <tableColumn id="573" name="Column552"/>
    <tableColumn id="574" name="Column553"/>
    <tableColumn id="575" name="Column554"/>
    <tableColumn id="576" name="Column555"/>
    <tableColumn id="577" name="Column556"/>
    <tableColumn id="578" name="Column557"/>
    <tableColumn id="579" name="Column558"/>
    <tableColumn id="580" name="Column559"/>
    <tableColumn id="581" name="Column560"/>
    <tableColumn id="582" name="Column561"/>
    <tableColumn id="583" name="Column562"/>
    <tableColumn id="584" name="Column563"/>
    <tableColumn id="585" name="Column564"/>
    <tableColumn id="586" name="Column565"/>
    <tableColumn id="587" name="Column566"/>
    <tableColumn id="588" name="Column567"/>
    <tableColumn id="589" name="Column568"/>
    <tableColumn id="590" name="Column569"/>
    <tableColumn id="591" name="Column570"/>
    <tableColumn id="592" name="Column571"/>
    <tableColumn id="593" name="Column572"/>
    <tableColumn id="594" name="Column573"/>
    <tableColumn id="595" name="Column574"/>
    <tableColumn id="596" name="Column575"/>
    <tableColumn id="597" name="Column576"/>
    <tableColumn id="598" name="Column577"/>
    <tableColumn id="599" name="Column578"/>
    <tableColumn id="600" name="Column579"/>
    <tableColumn id="601" name="Column580"/>
    <tableColumn id="602" name="Column581"/>
    <tableColumn id="603" name="Column582"/>
    <tableColumn id="604" name="Column583"/>
    <tableColumn id="605" name="Column584"/>
    <tableColumn id="606" name="Column585"/>
    <tableColumn id="607" name="Column586"/>
    <tableColumn id="608" name="Column587"/>
    <tableColumn id="609" name="Column588"/>
    <tableColumn id="610" name="Column589"/>
    <tableColumn id="611" name="Column590"/>
    <tableColumn id="612" name="Column591"/>
    <tableColumn id="613" name="Column592"/>
    <tableColumn id="614" name="Column593"/>
    <tableColumn id="615" name="Column594"/>
    <tableColumn id="616" name="Column595"/>
    <tableColumn id="617" name="Column596"/>
    <tableColumn id="618" name="Column597"/>
    <tableColumn id="619" name="Column598"/>
    <tableColumn id="620" name="Column599"/>
    <tableColumn id="621" name="Column600"/>
    <tableColumn id="622" name="Column601"/>
    <tableColumn id="623" name="Column602"/>
    <tableColumn id="624" name="Column603"/>
    <tableColumn id="625" name="Column604"/>
    <tableColumn id="626" name="Column605"/>
    <tableColumn id="627" name="Column606"/>
    <tableColumn id="628" name="Column607"/>
    <tableColumn id="629" name="Column608"/>
    <tableColumn id="630" name="Column609"/>
    <tableColumn id="631" name="Column610"/>
    <tableColumn id="632" name="Column611"/>
    <tableColumn id="633" name="Column612"/>
    <tableColumn id="634" name="Column613"/>
    <tableColumn id="635" name="Column614"/>
    <tableColumn id="636" name="Column615"/>
    <tableColumn id="637" name="Column616"/>
    <tableColumn id="638" name="Column617"/>
    <tableColumn id="639" name="Column618"/>
    <tableColumn id="640" name="Column619"/>
    <tableColumn id="641" name="Column620"/>
    <tableColumn id="642" name="Column621"/>
    <tableColumn id="643" name="Column622"/>
    <tableColumn id="644" name="Column623"/>
    <tableColumn id="645" name="Column624"/>
    <tableColumn id="646" name="Column625"/>
    <tableColumn id="647" name="Column626"/>
    <tableColumn id="648" name="Column627"/>
    <tableColumn id="649" name="Column628"/>
    <tableColumn id="650" name="Column629"/>
    <tableColumn id="651" name="Column630"/>
    <tableColumn id="652" name="Column631"/>
    <tableColumn id="653" name="Column632"/>
    <tableColumn id="654" name="Column633"/>
    <tableColumn id="655" name="Column634"/>
    <tableColumn id="656" name="Column635"/>
    <tableColumn id="657" name="Column636"/>
    <tableColumn id="658" name="Column637"/>
    <tableColumn id="659" name="Column638"/>
    <tableColumn id="660" name="Column639"/>
    <tableColumn id="661" name="Column640"/>
    <tableColumn id="662" name="Column641"/>
    <tableColumn id="663" name="Column642"/>
    <tableColumn id="664" name="Column643"/>
    <tableColumn id="665" name="Column644"/>
    <tableColumn id="666" name="Column645"/>
    <tableColumn id="667" name="Column646"/>
    <tableColumn id="668" name="Column647"/>
    <tableColumn id="669" name="Column648"/>
    <tableColumn id="670" name="Column649"/>
    <tableColumn id="671" name="Column650"/>
    <tableColumn id="672" name="Column651"/>
    <tableColumn id="673" name="Column652"/>
    <tableColumn id="674" name="Column653"/>
    <tableColumn id="675" name="Column654"/>
    <tableColumn id="676" name="Column655"/>
    <tableColumn id="677" name="Column656"/>
    <tableColumn id="678" name="Column657"/>
    <tableColumn id="679" name="Column658"/>
    <tableColumn id="680" name="Column659"/>
    <tableColumn id="681" name="Column660"/>
    <tableColumn id="682" name="Column661"/>
    <tableColumn id="683" name="Column662"/>
    <tableColumn id="684" name="Column663"/>
    <tableColumn id="685" name="Column664"/>
    <tableColumn id="686" name="Column665"/>
    <tableColumn id="687" name="Column666"/>
    <tableColumn id="688" name="Column667"/>
    <tableColumn id="689" name="Column668"/>
    <tableColumn id="690" name="Column669"/>
    <tableColumn id="691" name="Column670"/>
    <tableColumn id="692" name="Column671"/>
    <tableColumn id="693" name="Column672"/>
    <tableColumn id="694" name="Column673"/>
    <tableColumn id="695" name="Column674"/>
    <tableColumn id="696" name="Column675"/>
    <tableColumn id="697" name="Column676"/>
    <tableColumn id="698" name="Column677"/>
    <tableColumn id="699" name="Column678"/>
    <tableColumn id="700" name="Column679"/>
    <tableColumn id="701" name="Column680"/>
    <tableColumn id="702" name="Column681"/>
    <tableColumn id="703" name="Column682"/>
    <tableColumn id="704" name="Column683"/>
    <tableColumn id="705" name="Column684"/>
    <tableColumn id="706" name="Column685"/>
    <tableColumn id="707" name="Column686"/>
    <tableColumn id="708" name="Column687"/>
    <tableColumn id="709" name="Column688"/>
    <tableColumn id="710" name="Column689"/>
    <tableColumn id="711" name="Column690"/>
    <tableColumn id="712" name="Column691"/>
    <tableColumn id="713" name="Column692"/>
    <tableColumn id="714" name="Column693"/>
    <tableColumn id="715" name="Column694"/>
    <tableColumn id="716" name="Column695"/>
    <tableColumn id="717" name="Column696"/>
    <tableColumn id="718" name="Column697"/>
    <tableColumn id="719" name="Column698"/>
    <tableColumn id="720" name="Column699"/>
    <tableColumn id="721" name="Column700"/>
    <tableColumn id="722" name="Column701"/>
    <tableColumn id="723" name="Column702"/>
    <tableColumn id="724" name="Column703"/>
    <tableColumn id="725" name="Column704"/>
    <tableColumn id="726" name="Column705"/>
    <tableColumn id="727" name="Column706"/>
    <tableColumn id="728" name="Column707"/>
    <tableColumn id="729" name="Column708"/>
    <tableColumn id="730" name="Column709"/>
    <tableColumn id="731" name="Column710"/>
    <tableColumn id="732" name="Column711"/>
    <tableColumn id="733" name="Column712"/>
    <tableColumn id="734" name="Column713"/>
    <tableColumn id="735" name="Column714"/>
    <tableColumn id="736" name="Column715"/>
    <tableColumn id="737" name="Column716"/>
    <tableColumn id="738" name="Column717"/>
    <tableColumn id="739" name="Column718"/>
    <tableColumn id="740" name="Column719"/>
    <tableColumn id="741" name="Column720"/>
    <tableColumn id="742" name="Column721"/>
    <tableColumn id="743" name="Column722"/>
    <tableColumn id="744" name="Column723"/>
    <tableColumn id="745" name="Column724"/>
    <tableColumn id="746" name="Column725"/>
    <tableColumn id="747" name="Column726"/>
    <tableColumn id="748" name="Column727"/>
    <tableColumn id="749" name="Column728"/>
    <tableColumn id="750" name="Column729"/>
    <tableColumn id="751" name="Column730"/>
    <tableColumn id="752" name="Column731"/>
    <tableColumn id="753" name="Column732"/>
    <tableColumn id="754" name="Column733"/>
    <tableColumn id="755" name="Column734"/>
    <tableColumn id="756" name="Column735"/>
    <tableColumn id="757" name="Column736"/>
    <tableColumn id="758" name="Column737"/>
    <tableColumn id="759" name="Column738"/>
    <tableColumn id="760" name="Column739"/>
    <tableColumn id="761" name="Column740"/>
    <tableColumn id="762" name="Column741"/>
    <tableColumn id="763" name="Column742"/>
    <tableColumn id="764" name="Column743"/>
    <tableColumn id="765" name="Column744"/>
    <tableColumn id="766" name="Column745"/>
    <tableColumn id="767" name="Column746"/>
    <tableColumn id="768" name="Column747"/>
    <tableColumn id="769" name="Column748"/>
    <tableColumn id="770" name="Column749"/>
    <tableColumn id="771" name="Column750"/>
    <tableColumn id="772" name="Column751"/>
    <tableColumn id="773" name="Column752"/>
    <tableColumn id="774" name="Column753"/>
    <tableColumn id="775" name="Column754"/>
    <tableColumn id="776" name="Column755"/>
    <tableColumn id="777" name="Column756"/>
    <tableColumn id="778" name="Column757"/>
    <tableColumn id="779" name="Column758"/>
    <tableColumn id="780" name="Column759"/>
    <tableColumn id="781" name="Column760"/>
    <tableColumn id="782" name="Column761"/>
    <tableColumn id="783" name="Column762"/>
    <tableColumn id="784" name="Column763"/>
    <tableColumn id="785" name="Column764"/>
    <tableColumn id="786" name="Column765"/>
    <tableColumn id="787" name="Column766"/>
    <tableColumn id="788" name="Column767"/>
    <tableColumn id="789" name="Column768"/>
    <tableColumn id="790" name="Column769"/>
    <tableColumn id="791" name="Column770"/>
    <tableColumn id="792" name="Column771"/>
    <tableColumn id="793" name="Column772"/>
    <tableColumn id="794" name="Column773"/>
    <tableColumn id="795" name="Column774"/>
    <tableColumn id="796" name="Column775"/>
    <tableColumn id="797" name="Column776"/>
    <tableColumn id="798" name="Column777"/>
    <tableColumn id="799" name="Column778"/>
    <tableColumn id="800" name="Column779"/>
    <tableColumn id="801" name="Column780"/>
    <tableColumn id="802" name="Column781"/>
    <tableColumn id="803" name="Column782"/>
    <tableColumn id="804" name="Column783"/>
    <tableColumn id="805" name="Column784"/>
    <tableColumn id="806" name="Column785"/>
    <tableColumn id="807" name="Column786"/>
    <tableColumn id="808" name="Column787"/>
    <tableColumn id="809" name="Column788"/>
    <tableColumn id="810" name="Column789"/>
    <tableColumn id="811" name="Column790"/>
    <tableColumn id="812" name="Column791"/>
    <tableColumn id="813" name="Column792"/>
    <tableColumn id="814" name="Column793"/>
    <tableColumn id="815" name="Column794"/>
    <tableColumn id="816" name="Column795"/>
    <tableColumn id="817" name="Column796"/>
    <tableColumn id="818" name="Column797"/>
    <tableColumn id="819" name="Column798"/>
    <tableColumn id="820" name="Column799"/>
    <tableColumn id="821" name="Column800"/>
    <tableColumn id="822" name="Column801"/>
    <tableColumn id="823" name="Column802"/>
    <tableColumn id="824" name="Column803"/>
    <tableColumn id="825" name="Column804"/>
    <tableColumn id="826" name="Column805"/>
    <tableColumn id="827" name="Column806"/>
    <tableColumn id="828" name="Column807"/>
    <tableColumn id="829" name="Column808"/>
    <tableColumn id="830" name="Column809"/>
    <tableColumn id="831" name="Column810"/>
    <tableColumn id="832" name="Column811"/>
    <tableColumn id="833" name="Column812"/>
    <tableColumn id="834" name="Column813"/>
    <tableColumn id="835" name="Column814"/>
    <tableColumn id="836" name="Column815"/>
    <tableColumn id="837" name="Column816"/>
    <tableColumn id="838" name="Column817"/>
    <tableColumn id="839" name="Column818"/>
    <tableColumn id="840" name="Column819"/>
    <tableColumn id="841" name="Column820"/>
    <tableColumn id="842" name="Column821"/>
    <tableColumn id="843" name="Column822"/>
    <tableColumn id="844" name="Column823"/>
    <tableColumn id="845" name="Column824"/>
    <tableColumn id="846" name="Column825"/>
    <tableColumn id="847" name="Column826"/>
    <tableColumn id="848" name="Column827"/>
    <tableColumn id="849" name="Column828"/>
    <tableColumn id="850" name="Column829"/>
    <tableColumn id="851" name="Column830"/>
    <tableColumn id="852" name="Column831"/>
    <tableColumn id="853" name="Column832"/>
    <tableColumn id="854" name="Column833"/>
    <tableColumn id="855" name="Column834"/>
    <tableColumn id="856" name="Column835"/>
    <tableColumn id="857" name="Column836"/>
    <tableColumn id="858" name="Column837"/>
    <tableColumn id="859" name="Column838"/>
    <tableColumn id="860" name="Column839"/>
    <tableColumn id="861" name="Column840"/>
    <tableColumn id="862" name="Column841"/>
    <tableColumn id="863" name="Column842"/>
    <tableColumn id="864" name="Column843"/>
    <tableColumn id="865" name="Column844"/>
    <tableColumn id="866" name="Column845"/>
    <tableColumn id="867" name="Column846"/>
    <tableColumn id="868" name="Column847"/>
    <tableColumn id="869" name="Column848"/>
    <tableColumn id="870" name="Column849"/>
    <tableColumn id="871" name="Column850"/>
    <tableColumn id="872" name="Column851"/>
    <tableColumn id="873" name="Column852"/>
    <tableColumn id="874" name="Column853"/>
    <tableColumn id="875" name="Column854"/>
    <tableColumn id="876" name="Column855"/>
    <tableColumn id="877" name="Column856"/>
    <tableColumn id="878" name="Column857"/>
    <tableColumn id="879" name="Column858"/>
    <tableColumn id="880" name="Column859"/>
    <tableColumn id="881" name="Column860"/>
    <tableColumn id="882" name="Column861"/>
    <tableColumn id="883" name="Column862"/>
    <tableColumn id="884" name="Column863"/>
    <tableColumn id="885" name="Column864"/>
    <tableColumn id="886" name="Column865"/>
    <tableColumn id="887" name="Column866"/>
    <tableColumn id="888" name="Column867"/>
    <tableColumn id="889" name="Column868"/>
    <tableColumn id="890" name="Column869"/>
    <tableColumn id="891" name="Column870"/>
    <tableColumn id="892" name="Column871"/>
    <tableColumn id="893" name="Column872"/>
    <tableColumn id="894" name="Column873"/>
    <tableColumn id="895" name="Column874"/>
    <tableColumn id="896" name="Column875"/>
    <tableColumn id="897" name="Column876"/>
    <tableColumn id="898" name="Column877"/>
    <tableColumn id="899" name="Column878"/>
    <tableColumn id="900" name="Column879"/>
    <tableColumn id="901" name="Column880"/>
    <tableColumn id="902" name="Column881"/>
    <tableColumn id="903" name="Column882"/>
    <tableColumn id="904" name="Column883"/>
    <tableColumn id="905" name="Column884"/>
    <tableColumn id="906" name="Column885"/>
    <tableColumn id="907" name="Column886"/>
    <tableColumn id="908" name="Column887"/>
    <tableColumn id="909" name="Column888"/>
    <tableColumn id="910" name="Column889"/>
    <tableColumn id="911" name="Column890"/>
    <tableColumn id="912" name="Column891"/>
    <tableColumn id="913" name="Column892"/>
    <tableColumn id="914" name="Column893"/>
    <tableColumn id="915" name="Column894"/>
    <tableColumn id="916" name="Column895"/>
    <tableColumn id="917" name="Column896"/>
    <tableColumn id="918" name="Column897"/>
    <tableColumn id="919" name="Column898"/>
    <tableColumn id="920" name="Column899"/>
    <tableColumn id="921" name="Column900"/>
    <tableColumn id="922" name="Column901"/>
    <tableColumn id="923" name="Column902"/>
    <tableColumn id="924" name="Column903"/>
    <tableColumn id="925" name="Column904"/>
    <tableColumn id="926" name="Column905"/>
    <tableColumn id="927" name="Column906"/>
    <tableColumn id="928" name="Column907"/>
    <tableColumn id="929" name="Column908"/>
    <tableColumn id="930" name="Column909"/>
    <tableColumn id="931" name="Column910"/>
    <tableColumn id="932" name="Column911"/>
    <tableColumn id="933" name="Column912"/>
    <tableColumn id="934" name="Column913"/>
    <tableColumn id="935" name="Column914"/>
    <tableColumn id="936" name="Column915"/>
    <tableColumn id="937" name="Column916"/>
    <tableColumn id="938" name="Column917"/>
    <tableColumn id="939" name="Column918"/>
    <tableColumn id="940" name="Column919"/>
    <tableColumn id="941" name="Column920"/>
    <tableColumn id="942" name="Column921"/>
    <tableColumn id="943" name="Column922"/>
    <tableColumn id="944" name="Column923"/>
    <tableColumn id="945" name="Column924"/>
    <tableColumn id="946" name="Column925"/>
    <tableColumn id="947" name="Column926"/>
    <tableColumn id="948" name="Column927"/>
    <tableColumn id="949" name="Column928"/>
    <tableColumn id="950" name="Column929"/>
    <tableColumn id="951" name="Column930"/>
    <tableColumn id="952" name="Column931"/>
    <tableColumn id="953" name="Column932"/>
    <tableColumn id="954" name="Column933"/>
    <tableColumn id="955" name="Column934"/>
    <tableColumn id="956" name="Column935"/>
    <tableColumn id="957" name="Column936"/>
    <tableColumn id="958" name="Column937"/>
    <tableColumn id="959" name="Column938"/>
    <tableColumn id="960" name="Column939"/>
    <tableColumn id="961" name="Column940"/>
    <tableColumn id="962" name="Column941"/>
    <tableColumn id="963" name="Column942"/>
    <tableColumn id="964" name="Column943"/>
    <tableColumn id="965" name="Column944"/>
    <tableColumn id="966" name="Column945"/>
    <tableColumn id="967" name="Column946"/>
    <tableColumn id="968" name="Column947"/>
    <tableColumn id="969" name="Column948"/>
    <tableColumn id="970" name="Column949"/>
    <tableColumn id="971" name="Column950"/>
    <tableColumn id="972" name="Column951"/>
    <tableColumn id="973" name="Column952"/>
    <tableColumn id="974" name="Column953"/>
    <tableColumn id="975" name="Column954"/>
    <tableColumn id="976" name="Column955"/>
    <tableColumn id="977" name="Column956"/>
    <tableColumn id="978" name="Column957"/>
    <tableColumn id="979" name="Column958"/>
    <tableColumn id="980" name="Column959"/>
    <tableColumn id="981" name="Column960"/>
    <tableColumn id="982" name="Column961"/>
    <tableColumn id="983" name="Column962"/>
    <tableColumn id="984" name="Column963"/>
    <tableColumn id="985" name="Column964"/>
    <tableColumn id="986" name="Column965"/>
    <tableColumn id="987" name="Column966"/>
    <tableColumn id="988" name="Column967"/>
    <tableColumn id="989" name="Column968"/>
    <tableColumn id="990" name="Column969"/>
    <tableColumn id="991" name="Column970"/>
    <tableColumn id="992" name="Column971"/>
    <tableColumn id="993" name="Column972"/>
    <tableColumn id="994" name="Column973"/>
    <tableColumn id="995" name="Column974"/>
    <tableColumn id="996" name="Column975"/>
    <tableColumn id="997" name="Column976"/>
    <tableColumn id="998" name="Column977"/>
    <tableColumn id="999" name="Column978"/>
    <tableColumn id="1000" name="Column979"/>
    <tableColumn id="1001" name="Column980"/>
    <tableColumn id="1002" name="Column981"/>
    <tableColumn id="1003" name="Column982"/>
    <tableColumn id="1004" name="Column983"/>
    <tableColumn id="1005" name="Column984"/>
    <tableColumn id="1006" name="Column985"/>
    <tableColumn id="1007" name="Column986"/>
    <tableColumn id="1008" name="Column987"/>
    <tableColumn id="1009" name="Column988"/>
    <tableColumn id="1010" name="Column989"/>
    <tableColumn id="1011" name="Column990"/>
    <tableColumn id="1012" name="Column991"/>
    <tableColumn id="1013" name="Column992"/>
    <tableColumn id="1014" name="Column993"/>
    <tableColumn id="1015" name="Column994"/>
    <tableColumn id="1016" name="Column995"/>
    <tableColumn id="1017" name="Column996"/>
    <tableColumn id="1018" name="Column997"/>
    <tableColumn id="1019" name="Column998"/>
    <tableColumn id="1020" name="Column999"/>
    <tableColumn id="1021" name="Column1000"/>
    <tableColumn id="1022" name="Column1001"/>
    <tableColumn id="1023" name="Column1002"/>
    <tableColumn id="1024" name="Column100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8"/>
  <sheetViews>
    <sheetView tabSelected="1" workbookViewId="0">
      <selection activeCell="B1" sqref="B1:B1048576"/>
    </sheetView>
  </sheetViews>
  <sheetFormatPr defaultRowHeight="17.100000000000001" customHeight="1"/>
  <cols>
    <col min="1" max="1" width="26.125" style="6" customWidth="1"/>
    <col min="2" max="2" width="14.0625" style="12" customWidth="1"/>
    <col min="3" max="4" width="10.0625" style="12" customWidth="1"/>
    <col min="5" max="5" width="10.0625" style="9" customWidth="1"/>
    <col min="6" max="6" width="10.0625" style="12" customWidth="1"/>
    <col min="7" max="12" width="8.6875" style="9" customWidth="1"/>
    <col min="13" max="20" width="5.25" style="9" customWidth="1"/>
    <col min="21" max="21" width="9.6875" style="9" customWidth="1"/>
    <col min="22" max="258" width="8.6875" style="9" customWidth="1"/>
    <col min="259" max="1024" width="8.6875" customWidth="1"/>
  </cols>
  <sheetData>
    <row r="1" spans="1:1024" s="5" customFormat="1" ht="17.100000000000001" customHeight="1">
      <c r="A1" s="1" t="s">
        <v>0</v>
      </c>
      <c r="B1" s="2" t="s">
        <v>1</v>
      </c>
      <c r="C1" s="2" t="s">
        <v>325</v>
      </c>
      <c r="D1" s="2" t="s">
        <v>326</v>
      </c>
      <c r="E1" s="2" t="s">
        <v>327</v>
      </c>
      <c r="F1" s="3" t="s">
        <v>328</v>
      </c>
      <c r="G1" s="3" t="s">
        <v>329</v>
      </c>
      <c r="H1" s="3" t="s">
        <v>330</v>
      </c>
      <c r="I1" s="3" t="s">
        <v>331</v>
      </c>
      <c r="J1" s="3" t="s">
        <v>332</v>
      </c>
      <c r="K1" s="3" t="s">
        <v>333</v>
      </c>
      <c r="L1" s="3" t="s">
        <v>334</v>
      </c>
      <c r="M1" s="3" t="s">
        <v>335</v>
      </c>
      <c r="N1" s="3" t="s">
        <v>336</v>
      </c>
      <c r="O1" s="3" t="s">
        <v>337</v>
      </c>
      <c r="P1" s="3" t="s">
        <v>338</v>
      </c>
      <c r="Q1" s="3" t="s">
        <v>339</v>
      </c>
      <c r="R1" s="3" t="s">
        <v>340</v>
      </c>
      <c r="S1" s="3" t="s">
        <v>341</v>
      </c>
      <c r="T1" s="4" t="s">
        <v>342</v>
      </c>
      <c r="U1" s="4" t="s">
        <v>2</v>
      </c>
      <c r="V1" s="5" t="s">
        <v>343</v>
      </c>
      <c r="W1" s="5" t="s">
        <v>344</v>
      </c>
      <c r="X1" s="5" t="s">
        <v>345</v>
      </c>
      <c r="Y1" s="5" t="s">
        <v>346</v>
      </c>
      <c r="Z1" s="5" t="s">
        <v>347</v>
      </c>
      <c r="AA1" s="5" t="s">
        <v>348</v>
      </c>
      <c r="AB1" s="5" t="s">
        <v>349</v>
      </c>
      <c r="AC1" s="5" t="s">
        <v>350</v>
      </c>
      <c r="AD1" s="5" t="s">
        <v>351</v>
      </c>
      <c r="AE1" s="5" t="s">
        <v>352</v>
      </c>
      <c r="AF1" s="5" t="s">
        <v>353</v>
      </c>
      <c r="AG1" s="5" t="s">
        <v>354</v>
      </c>
      <c r="AH1" s="5" t="s">
        <v>355</v>
      </c>
      <c r="AI1" s="5" t="s">
        <v>356</v>
      </c>
      <c r="AJ1" s="5" t="s">
        <v>357</v>
      </c>
      <c r="AK1" s="5" t="s">
        <v>358</v>
      </c>
      <c r="AL1" s="5" t="s">
        <v>359</v>
      </c>
      <c r="AM1" s="5" t="s">
        <v>360</v>
      </c>
      <c r="AN1" s="5" t="s">
        <v>361</v>
      </c>
      <c r="AO1" s="5" t="s">
        <v>362</v>
      </c>
      <c r="AP1" s="5" t="s">
        <v>363</v>
      </c>
      <c r="AQ1" s="5" t="s">
        <v>364</v>
      </c>
      <c r="AR1" s="5" t="s">
        <v>365</v>
      </c>
      <c r="AS1" s="5" t="s">
        <v>366</v>
      </c>
      <c r="AT1" s="5" t="s">
        <v>367</v>
      </c>
      <c r="AU1" s="5" t="s">
        <v>368</v>
      </c>
      <c r="AV1" s="5" t="s">
        <v>369</v>
      </c>
      <c r="AW1" s="5" t="s">
        <v>370</v>
      </c>
      <c r="AX1" s="5" t="s">
        <v>371</v>
      </c>
      <c r="AY1" s="5" t="s">
        <v>372</v>
      </c>
      <c r="AZ1" s="5" t="s">
        <v>373</v>
      </c>
      <c r="BA1" s="5" t="s">
        <v>374</v>
      </c>
      <c r="BB1" s="5" t="s">
        <v>375</v>
      </c>
      <c r="BC1" s="5" t="s">
        <v>376</v>
      </c>
      <c r="BD1" s="5" t="s">
        <v>377</v>
      </c>
      <c r="BE1" s="5" t="s">
        <v>378</v>
      </c>
      <c r="BF1" s="5" t="s">
        <v>379</v>
      </c>
      <c r="BG1" s="5" t="s">
        <v>380</v>
      </c>
      <c r="BH1" s="5" t="s">
        <v>381</v>
      </c>
      <c r="BI1" s="5" t="s">
        <v>382</v>
      </c>
      <c r="BJ1" s="5" t="s">
        <v>383</v>
      </c>
      <c r="BK1" s="5" t="s">
        <v>384</v>
      </c>
      <c r="BL1" s="5" t="s">
        <v>385</v>
      </c>
      <c r="BM1" s="5" t="s">
        <v>386</v>
      </c>
      <c r="BN1" s="5" t="s">
        <v>387</v>
      </c>
      <c r="BO1" s="5" t="s">
        <v>388</v>
      </c>
      <c r="BP1" s="5" t="s">
        <v>389</v>
      </c>
      <c r="BQ1" s="5" t="s">
        <v>390</v>
      </c>
      <c r="BR1" s="5" t="s">
        <v>391</v>
      </c>
      <c r="BS1" s="5" t="s">
        <v>392</v>
      </c>
      <c r="BT1" s="5" t="s">
        <v>393</v>
      </c>
      <c r="BU1" s="5" t="s">
        <v>394</v>
      </c>
      <c r="BV1" s="5" t="s">
        <v>395</v>
      </c>
      <c r="BW1" s="5" t="s">
        <v>396</v>
      </c>
      <c r="BX1" s="5" t="s">
        <v>397</v>
      </c>
      <c r="BY1" s="5" t="s">
        <v>398</v>
      </c>
      <c r="BZ1" s="5" t="s">
        <v>399</v>
      </c>
      <c r="CA1" s="5" t="s">
        <v>400</v>
      </c>
      <c r="CB1" s="5" t="s">
        <v>401</v>
      </c>
      <c r="CC1" s="5" t="s">
        <v>402</v>
      </c>
      <c r="CD1" s="5" t="s">
        <v>403</v>
      </c>
      <c r="CE1" s="5" t="s">
        <v>404</v>
      </c>
      <c r="CF1" s="5" t="s">
        <v>405</v>
      </c>
      <c r="CG1" s="5" t="s">
        <v>406</v>
      </c>
      <c r="CH1" s="5" t="s">
        <v>407</v>
      </c>
      <c r="CI1" s="5" t="s">
        <v>408</v>
      </c>
      <c r="CJ1" s="5" t="s">
        <v>409</v>
      </c>
      <c r="CK1" s="5" t="s">
        <v>410</v>
      </c>
      <c r="CL1" s="5" t="s">
        <v>411</v>
      </c>
      <c r="CM1" s="5" t="s">
        <v>412</v>
      </c>
      <c r="CN1" s="5" t="s">
        <v>413</v>
      </c>
      <c r="CO1" s="5" t="s">
        <v>414</v>
      </c>
      <c r="CP1" s="5" t="s">
        <v>415</v>
      </c>
      <c r="CQ1" s="5" t="s">
        <v>416</v>
      </c>
      <c r="CR1" s="5" t="s">
        <v>417</v>
      </c>
      <c r="CS1" s="5" t="s">
        <v>418</v>
      </c>
      <c r="CT1" s="5" t="s">
        <v>419</v>
      </c>
      <c r="CU1" s="5" t="s">
        <v>420</v>
      </c>
      <c r="CV1" s="5" t="s">
        <v>421</v>
      </c>
      <c r="CW1" s="5" t="s">
        <v>422</v>
      </c>
      <c r="CX1" s="5" t="s">
        <v>423</v>
      </c>
      <c r="CY1" s="5" t="s">
        <v>424</v>
      </c>
      <c r="CZ1" s="5" t="s">
        <v>425</v>
      </c>
      <c r="DA1" s="5" t="s">
        <v>426</v>
      </c>
      <c r="DB1" s="5" t="s">
        <v>427</v>
      </c>
      <c r="DC1" s="5" t="s">
        <v>428</v>
      </c>
      <c r="DD1" s="5" t="s">
        <v>429</v>
      </c>
      <c r="DE1" s="5" t="s">
        <v>430</v>
      </c>
      <c r="DF1" s="5" t="s">
        <v>431</v>
      </c>
      <c r="DG1" s="5" t="s">
        <v>432</v>
      </c>
      <c r="DH1" s="5" t="s">
        <v>433</v>
      </c>
      <c r="DI1" s="5" t="s">
        <v>434</v>
      </c>
      <c r="DJ1" s="5" t="s">
        <v>435</v>
      </c>
      <c r="DK1" s="5" t="s">
        <v>436</v>
      </c>
      <c r="DL1" s="5" t="s">
        <v>437</v>
      </c>
      <c r="DM1" s="5" t="s">
        <v>438</v>
      </c>
      <c r="DN1" s="5" t="s">
        <v>439</v>
      </c>
      <c r="DO1" s="5" t="s">
        <v>440</v>
      </c>
      <c r="DP1" s="5" t="s">
        <v>441</v>
      </c>
      <c r="DQ1" s="5" t="s">
        <v>442</v>
      </c>
      <c r="DR1" s="5" t="s">
        <v>443</v>
      </c>
      <c r="DS1" s="5" t="s">
        <v>444</v>
      </c>
      <c r="DT1" s="5" t="s">
        <v>445</v>
      </c>
      <c r="DU1" s="5" t="s">
        <v>446</v>
      </c>
      <c r="DV1" s="5" t="s">
        <v>447</v>
      </c>
      <c r="DW1" s="5" t="s">
        <v>448</v>
      </c>
      <c r="DX1" s="5" t="s">
        <v>449</v>
      </c>
      <c r="DY1" s="5" t="s">
        <v>450</v>
      </c>
      <c r="DZ1" s="5" t="s">
        <v>451</v>
      </c>
      <c r="EA1" s="5" t="s">
        <v>452</v>
      </c>
      <c r="EB1" s="5" t="s">
        <v>453</v>
      </c>
      <c r="EC1" s="5" t="s">
        <v>454</v>
      </c>
      <c r="ED1" s="5" t="s">
        <v>455</v>
      </c>
      <c r="EE1" s="5" t="s">
        <v>456</v>
      </c>
      <c r="EF1" s="5" t="s">
        <v>457</v>
      </c>
      <c r="EG1" s="5" t="s">
        <v>458</v>
      </c>
      <c r="EH1" s="5" t="s">
        <v>459</v>
      </c>
      <c r="EI1" s="5" t="s">
        <v>460</v>
      </c>
      <c r="EJ1" s="5" t="s">
        <v>461</v>
      </c>
      <c r="EK1" s="5" t="s">
        <v>462</v>
      </c>
      <c r="EL1" s="5" t="s">
        <v>463</v>
      </c>
      <c r="EM1" s="5" t="s">
        <v>464</v>
      </c>
      <c r="EN1" s="5" t="s">
        <v>465</v>
      </c>
      <c r="EO1" s="5" t="s">
        <v>466</v>
      </c>
      <c r="EP1" s="5" t="s">
        <v>467</v>
      </c>
      <c r="EQ1" s="5" t="s">
        <v>468</v>
      </c>
      <c r="ER1" s="5" t="s">
        <v>469</v>
      </c>
      <c r="ES1" s="5" t="s">
        <v>470</v>
      </c>
      <c r="ET1" s="5" t="s">
        <v>471</v>
      </c>
      <c r="EU1" s="5" t="s">
        <v>472</v>
      </c>
      <c r="EV1" s="5" t="s">
        <v>473</v>
      </c>
      <c r="EW1" s="5" t="s">
        <v>474</v>
      </c>
      <c r="EX1" s="5" t="s">
        <v>475</v>
      </c>
      <c r="EY1" s="5" t="s">
        <v>476</v>
      </c>
      <c r="EZ1" s="5" t="s">
        <v>477</v>
      </c>
      <c r="FA1" s="5" t="s">
        <v>478</v>
      </c>
      <c r="FB1" s="5" t="s">
        <v>479</v>
      </c>
      <c r="FC1" s="5" t="s">
        <v>480</v>
      </c>
      <c r="FD1" s="5" t="s">
        <v>481</v>
      </c>
      <c r="FE1" s="5" t="s">
        <v>482</v>
      </c>
      <c r="FF1" s="5" t="s">
        <v>483</v>
      </c>
      <c r="FG1" s="5" t="s">
        <v>484</v>
      </c>
      <c r="FH1" s="5" t="s">
        <v>485</v>
      </c>
      <c r="FI1" s="5" t="s">
        <v>486</v>
      </c>
      <c r="FJ1" s="5" t="s">
        <v>487</v>
      </c>
      <c r="FK1" s="5" t="s">
        <v>488</v>
      </c>
      <c r="FL1" s="5" t="s">
        <v>489</v>
      </c>
      <c r="FM1" s="5" t="s">
        <v>490</v>
      </c>
      <c r="FN1" s="5" t="s">
        <v>491</v>
      </c>
      <c r="FO1" s="5" t="s">
        <v>492</v>
      </c>
      <c r="FP1" s="5" t="s">
        <v>493</v>
      </c>
      <c r="FQ1" s="5" t="s">
        <v>494</v>
      </c>
      <c r="FR1" s="5" t="s">
        <v>495</v>
      </c>
      <c r="FS1" s="5" t="s">
        <v>496</v>
      </c>
      <c r="FT1" s="5" t="s">
        <v>497</v>
      </c>
      <c r="FU1" s="5" t="s">
        <v>498</v>
      </c>
      <c r="FV1" s="5" t="s">
        <v>499</v>
      </c>
      <c r="FW1" s="5" t="s">
        <v>500</v>
      </c>
      <c r="FX1" s="5" t="s">
        <v>501</v>
      </c>
      <c r="FY1" s="5" t="s">
        <v>502</v>
      </c>
      <c r="FZ1" s="5" t="s">
        <v>503</v>
      </c>
      <c r="GA1" s="5" t="s">
        <v>504</v>
      </c>
      <c r="GB1" s="5" t="s">
        <v>505</v>
      </c>
      <c r="GC1" s="5" t="s">
        <v>506</v>
      </c>
      <c r="GD1" s="5" t="s">
        <v>507</v>
      </c>
      <c r="GE1" s="5" t="s">
        <v>508</v>
      </c>
      <c r="GF1" s="5" t="s">
        <v>509</v>
      </c>
      <c r="GG1" s="5" t="s">
        <v>510</v>
      </c>
      <c r="GH1" s="5" t="s">
        <v>511</v>
      </c>
      <c r="GI1" s="5" t="s">
        <v>512</v>
      </c>
      <c r="GJ1" s="5" t="s">
        <v>513</v>
      </c>
      <c r="GK1" s="5" t="s">
        <v>514</v>
      </c>
      <c r="GL1" s="5" t="s">
        <v>515</v>
      </c>
      <c r="GM1" s="5" t="s">
        <v>516</v>
      </c>
      <c r="GN1" s="5" t="s">
        <v>517</v>
      </c>
      <c r="GO1" s="5" t="s">
        <v>518</v>
      </c>
      <c r="GP1" s="5" t="s">
        <v>519</v>
      </c>
      <c r="GQ1" s="5" t="s">
        <v>520</v>
      </c>
      <c r="GR1" s="5" t="s">
        <v>521</v>
      </c>
      <c r="GS1" s="5" t="s">
        <v>522</v>
      </c>
      <c r="GT1" s="5" t="s">
        <v>523</v>
      </c>
      <c r="GU1" s="5" t="s">
        <v>524</v>
      </c>
      <c r="GV1" s="5" t="s">
        <v>525</v>
      </c>
      <c r="GW1" s="5" t="s">
        <v>526</v>
      </c>
      <c r="GX1" s="5" t="s">
        <v>527</v>
      </c>
      <c r="GY1" s="5" t="s">
        <v>528</v>
      </c>
      <c r="GZ1" s="5" t="s">
        <v>529</v>
      </c>
      <c r="HA1" s="5" t="s">
        <v>530</v>
      </c>
      <c r="HB1" s="5" t="s">
        <v>531</v>
      </c>
      <c r="HC1" s="5" t="s">
        <v>532</v>
      </c>
      <c r="HD1" s="5" t="s">
        <v>533</v>
      </c>
      <c r="HE1" s="5" t="s">
        <v>534</v>
      </c>
      <c r="HF1" s="5" t="s">
        <v>535</v>
      </c>
      <c r="HG1" s="5" t="s">
        <v>536</v>
      </c>
      <c r="HH1" s="5" t="s">
        <v>537</v>
      </c>
      <c r="HI1" s="5" t="s">
        <v>538</v>
      </c>
      <c r="HJ1" s="5" t="s">
        <v>539</v>
      </c>
      <c r="HK1" s="5" t="s">
        <v>540</v>
      </c>
      <c r="HL1" s="5" t="s">
        <v>541</v>
      </c>
      <c r="HM1" s="5" t="s">
        <v>542</v>
      </c>
      <c r="HN1" s="5" t="s">
        <v>543</v>
      </c>
      <c r="HO1" s="5" t="s">
        <v>544</v>
      </c>
      <c r="HP1" s="5" t="s">
        <v>545</v>
      </c>
      <c r="HQ1" s="5" t="s">
        <v>546</v>
      </c>
      <c r="HR1" s="5" t="s">
        <v>547</v>
      </c>
      <c r="HS1" s="5" t="s">
        <v>548</v>
      </c>
      <c r="HT1" s="5" t="s">
        <v>549</v>
      </c>
      <c r="HU1" s="5" t="s">
        <v>550</v>
      </c>
      <c r="HV1" s="5" t="s">
        <v>551</v>
      </c>
      <c r="HW1" s="5" t="s">
        <v>552</v>
      </c>
      <c r="HX1" s="5" t="s">
        <v>553</v>
      </c>
      <c r="HY1" s="5" t="s">
        <v>554</v>
      </c>
      <c r="HZ1" s="5" t="s">
        <v>555</v>
      </c>
      <c r="IA1" s="5" t="s">
        <v>556</v>
      </c>
      <c r="IB1" s="5" t="s">
        <v>557</v>
      </c>
      <c r="IC1" s="5" t="s">
        <v>558</v>
      </c>
      <c r="ID1" s="5" t="s">
        <v>559</v>
      </c>
      <c r="IE1" s="5" t="s">
        <v>560</v>
      </c>
      <c r="IF1" s="5" t="s">
        <v>561</v>
      </c>
      <c r="IG1" s="5" t="s">
        <v>562</v>
      </c>
      <c r="IH1" s="5" t="s">
        <v>563</v>
      </c>
      <c r="II1" s="5" t="s">
        <v>564</v>
      </c>
      <c r="IJ1" s="5" t="s">
        <v>565</v>
      </c>
      <c r="IK1" s="5" t="s">
        <v>566</v>
      </c>
      <c r="IL1" s="5" t="s">
        <v>567</v>
      </c>
      <c r="IM1" s="5" t="s">
        <v>568</v>
      </c>
      <c r="IN1" s="5" t="s">
        <v>569</v>
      </c>
      <c r="IO1" s="5" t="s">
        <v>570</v>
      </c>
      <c r="IP1" s="5" t="s">
        <v>571</v>
      </c>
      <c r="IQ1" s="5" t="s">
        <v>572</v>
      </c>
      <c r="IR1" s="5" t="s">
        <v>573</v>
      </c>
      <c r="IS1" s="5" t="s">
        <v>574</v>
      </c>
      <c r="IT1" s="5" t="s">
        <v>575</v>
      </c>
      <c r="IU1" s="5" t="s">
        <v>576</v>
      </c>
      <c r="IV1" s="5" t="s">
        <v>577</v>
      </c>
      <c r="IW1" s="5" t="s">
        <v>578</v>
      </c>
      <c r="IX1" s="5" t="s">
        <v>579</v>
      </c>
      <c r="IY1" s="5" t="s">
        <v>580</v>
      </c>
      <c r="IZ1" s="5" t="s">
        <v>581</v>
      </c>
      <c r="JA1" s="5" t="s">
        <v>582</v>
      </c>
      <c r="JB1" s="5" t="s">
        <v>583</v>
      </c>
      <c r="JC1" s="5" t="s">
        <v>584</v>
      </c>
      <c r="JD1" s="5" t="s">
        <v>585</v>
      </c>
      <c r="JE1" s="5" t="s">
        <v>586</v>
      </c>
      <c r="JF1" s="5" t="s">
        <v>587</v>
      </c>
      <c r="JG1" s="5" t="s">
        <v>588</v>
      </c>
      <c r="JH1" s="5" t="s">
        <v>589</v>
      </c>
      <c r="JI1" s="5" t="s">
        <v>590</v>
      </c>
      <c r="JJ1" s="5" t="s">
        <v>591</v>
      </c>
      <c r="JK1" s="5" t="s">
        <v>592</v>
      </c>
      <c r="JL1" s="5" t="s">
        <v>593</v>
      </c>
      <c r="JM1" s="5" t="s">
        <v>594</v>
      </c>
      <c r="JN1" s="5" t="s">
        <v>595</v>
      </c>
      <c r="JO1" s="5" t="s">
        <v>596</v>
      </c>
      <c r="JP1" s="5" t="s">
        <v>597</v>
      </c>
      <c r="JQ1" s="5" t="s">
        <v>598</v>
      </c>
      <c r="JR1" s="5" t="s">
        <v>599</v>
      </c>
      <c r="JS1" s="5" t="s">
        <v>600</v>
      </c>
      <c r="JT1" s="5" t="s">
        <v>601</v>
      </c>
      <c r="JU1" s="5" t="s">
        <v>602</v>
      </c>
      <c r="JV1" s="5" t="s">
        <v>603</v>
      </c>
      <c r="JW1" s="5" t="s">
        <v>604</v>
      </c>
      <c r="JX1" s="5" t="s">
        <v>605</v>
      </c>
      <c r="JY1" s="5" t="s">
        <v>606</v>
      </c>
      <c r="JZ1" s="5" t="s">
        <v>607</v>
      </c>
      <c r="KA1" s="5" t="s">
        <v>608</v>
      </c>
      <c r="KB1" s="5" t="s">
        <v>609</v>
      </c>
      <c r="KC1" s="5" t="s">
        <v>610</v>
      </c>
      <c r="KD1" s="5" t="s">
        <v>611</v>
      </c>
      <c r="KE1" s="5" t="s">
        <v>612</v>
      </c>
      <c r="KF1" s="5" t="s">
        <v>613</v>
      </c>
      <c r="KG1" s="5" t="s">
        <v>614</v>
      </c>
      <c r="KH1" s="5" t="s">
        <v>615</v>
      </c>
      <c r="KI1" s="5" t="s">
        <v>616</v>
      </c>
      <c r="KJ1" s="5" t="s">
        <v>617</v>
      </c>
      <c r="KK1" s="5" t="s">
        <v>618</v>
      </c>
      <c r="KL1" s="5" t="s">
        <v>619</v>
      </c>
      <c r="KM1" s="5" t="s">
        <v>620</v>
      </c>
      <c r="KN1" s="5" t="s">
        <v>621</v>
      </c>
      <c r="KO1" s="5" t="s">
        <v>622</v>
      </c>
      <c r="KP1" s="5" t="s">
        <v>623</v>
      </c>
      <c r="KQ1" s="5" t="s">
        <v>624</v>
      </c>
      <c r="KR1" s="5" t="s">
        <v>625</v>
      </c>
      <c r="KS1" s="5" t="s">
        <v>626</v>
      </c>
      <c r="KT1" s="5" t="s">
        <v>627</v>
      </c>
      <c r="KU1" s="5" t="s">
        <v>628</v>
      </c>
      <c r="KV1" s="5" t="s">
        <v>629</v>
      </c>
      <c r="KW1" s="5" t="s">
        <v>630</v>
      </c>
      <c r="KX1" s="5" t="s">
        <v>631</v>
      </c>
      <c r="KY1" s="5" t="s">
        <v>632</v>
      </c>
      <c r="KZ1" s="5" t="s">
        <v>633</v>
      </c>
      <c r="LA1" s="5" t="s">
        <v>634</v>
      </c>
      <c r="LB1" s="5" t="s">
        <v>635</v>
      </c>
      <c r="LC1" s="5" t="s">
        <v>636</v>
      </c>
      <c r="LD1" s="5" t="s">
        <v>637</v>
      </c>
      <c r="LE1" s="5" t="s">
        <v>638</v>
      </c>
      <c r="LF1" s="5" t="s">
        <v>639</v>
      </c>
      <c r="LG1" s="5" t="s">
        <v>640</v>
      </c>
      <c r="LH1" s="5" t="s">
        <v>641</v>
      </c>
      <c r="LI1" s="5" t="s">
        <v>642</v>
      </c>
      <c r="LJ1" s="5" t="s">
        <v>643</v>
      </c>
      <c r="LK1" s="5" t="s">
        <v>644</v>
      </c>
      <c r="LL1" s="5" t="s">
        <v>645</v>
      </c>
      <c r="LM1" s="5" t="s">
        <v>646</v>
      </c>
      <c r="LN1" s="5" t="s">
        <v>647</v>
      </c>
      <c r="LO1" s="5" t="s">
        <v>648</v>
      </c>
      <c r="LP1" s="5" t="s">
        <v>649</v>
      </c>
      <c r="LQ1" s="5" t="s">
        <v>650</v>
      </c>
      <c r="LR1" s="5" t="s">
        <v>651</v>
      </c>
      <c r="LS1" s="5" t="s">
        <v>652</v>
      </c>
      <c r="LT1" s="5" t="s">
        <v>653</v>
      </c>
      <c r="LU1" s="5" t="s">
        <v>654</v>
      </c>
      <c r="LV1" s="5" t="s">
        <v>655</v>
      </c>
      <c r="LW1" s="5" t="s">
        <v>656</v>
      </c>
      <c r="LX1" s="5" t="s">
        <v>657</v>
      </c>
      <c r="LY1" s="5" t="s">
        <v>658</v>
      </c>
      <c r="LZ1" s="5" t="s">
        <v>659</v>
      </c>
      <c r="MA1" s="5" t="s">
        <v>660</v>
      </c>
      <c r="MB1" s="5" t="s">
        <v>661</v>
      </c>
      <c r="MC1" s="5" t="s">
        <v>662</v>
      </c>
      <c r="MD1" s="5" t="s">
        <v>663</v>
      </c>
      <c r="ME1" s="5" t="s">
        <v>664</v>
      </c>
      <c r="MF1" s="5" t="s">
        <v>665</v>
      </c>
      <c r="MG1" s="5" t="s">
        <v>666</v>
      </c>
      <c r="MH1" s="5" t="s">
        <v>667</v>
      </c>
      <c r="MI1" s="5" t="s">
        <v>668</v>
      </c>
      <c r="MJ1" s="5" t="s">
        <v>669</v>
      </c>
      <c r="MK1" s="5" t="s">
        <v>670</v>
      </c>
      <c r="ML1" s="5" t="s">
        <v>671</v>
      </c>
      <c r="MM1" s="5" t="s">
        <v>672</v>
      </c>
      <c r="MN1" s="5" t="s">
        <v>673</v>
      </c>
      <c r="MO1" s="5" t="s">
        <v>674</v>
      </c>
      <c r="MP1" s="5" t="s">
        <v>675</v>
      </c>
      <c r="MQ1" s="5" t="s">
        <v>676</v>
      </c>
      <c r="MR1" s="5" t="s">
        <v>677</v>
      </c>
      <c r="MS1" s="5" t="s">
        <v>678</v>
      </c>
      <c r="MT1" s="5" t="s">
        <v>679</v>
      </c>
      <c r="MU1" s="5" t="s">
        <v>680</v>
      </c>
      <c r="MV1" s="5" t="s">
        <v>681</v>
      </c>
      <c r="MW1" s="5" t="s">
        <v>682</v>
      </c>
      <c r="MX1" s="5" t="s">
        <v>683</v>
      </c>
      <c r="MY1" s="5" t="s">
        <v>684</v>
      </c>
      <c r="MZ1" s="5" t="s">
        <v>685</v>
      </c>
      <c r="NA1" s="5" t="s">
        <v>686</v>
      </c>
      <c r="NB1" s="5" t="s">
        <v>687</v>
      </c>
      <c r="NC1" s="5" t="s">
        <v>688</v>
      </c>
      <c r="ND1" s="5" t="s">
        <v>689</v>
      </c>
      <c r="NE1" s="5" t="s">
        <v>690</v>
      </c>
      <c r="NF1" s="5" t="s">
        <v>691</v>
      </c>
      <c r="NG1" s="5" t="s">
        <v>692</v>
      </c>
      <c r="NH1" s="5" t="s">
        <v>693</v>
      </c>
      <c r="NI1" s="5" t="s">
        <v>694</v>
      </c>
      <c r="NJ1" s="5" t="s">
        <v>695</v>
      </c>
      <c r="NK1" s="5" t="s">
        <v>696</v>
      </c>
      <c r="NL1" s="5" t="s">
        <v>697</v>
      </c>
      <c r="NM1" s="5" t="s">
        <v>698</v>
      </c>
      <c r="NN1" s="5" t="s">
        <v>699</v>
      </c>
      <c r="NO1" s="5" t="s">
        <v>700</v>
      </c>
      <c r="NP1" s="5" t="s">
        <v>701</v>
      </c>
      <c r="NQ1" s="5" t="s">
        <v>702</v>
      </c>
      <c r="NR1" s="5" t="s">
        <v>703</v>
      </c>
      <c r="NS1" s="5" t="s">
        <v>704</v>
      </c>
      <c r="NT1" s="5" t="s">
        <v>705</v>
      </c>
      <c r="NU1" s="5" t="s">
        <v>706</v>
      </c>
      <c r="NV1" s="5" t="s">
        <v>707</v>
      </c>
      <c r="NW1" s="5" t="s">
        <v>708</v>
      </c>
      <c r="NX1" s="5" t="s">
        <v>709</v>
      </c>
      <c r="NY1" s="5" t="s">
        <v>710</v>
      </c>
      <c r="NZ1" s="5" t="s">
        <v>711</v>
      </c>
      <c r="OA1" s="5" t="s">
        <v>712</v>
      </c>
      <c r="OB1" s="5" t="s">
        <v>713</v>
      </c>
      <c r="OC1" s="5" t="s">
        <v>714</v>
      </c>
      <c r="OD1" s="5" t="s">
        <v>715</v>
      </c>
      <c r="OE1" s="5" t="s">
        <v>716</v>
      </c>
      <c r="OF1" s="5" t="s">
        <v>717</v>
      </c>
      <c r="OG1" s="5" t="s">
        <v>718</v>
      </c>
      <c r="OH1" s="5" t="s">
        <v>719</v>
      </c>
      <c r="OI1" s="5" t="s">
        <v>720</v>
      </c>
      <c r="OJ1" s="5" t="s">
        <v>721</v>
      </c>
      <c r="OK1" s="5" t="s">
        <v>722</v>
      </c>
      <c r="OL1" s="5" t="s">
        <v>723</v>
      </c>
      <c r="OM1" s="5" t="s">
        <v>724</v>
      </c>
      <c r="ON1" s="5" t="s">
        <v>725</v>
      </c>
      <c r="OO1" s="5" t="s">
        <v>726</v>
      </c>
      <c r="OP1" s="5" t="s">
        <v>727</v>
      </c>
      <c r="OQ1" s="5" t="s">
        <v>728</v>
      </c>
      <c r="OR1" s="5" t="s">
        <v>729</v>
      </c>
      <c r="OS1" s="5" t="s">
        <v>730</v>
      </c>
      <c r="OT1" s="5" t="s">
        <v>731</v>
      </c>
      <c r="OU1" s="5" t="s">
        <v>732</v>
      </c>
      <c r="OV1" s="5" t="s">
        <v>733</v>
      </c>
      <c r="OW1" s="5" t="s">
        <v>734</v>
      </c>
      <c r="OX1" s="5" t="s">
        <v>735</v>
      </c>
      <c r="OY1" s="5" t="s">
        <v>736</v>
      </c>
      <c r="OZ1" s="5" t="s">
        <v>737</v>
      </c>
      <c r="PA1" s="5" t="s">
        <v>738</v>
      </c>
      <c r="PB1" s="5" t="s">
        <v>739</v>
      </c>
      <c r="PC1" s="5" t="s">
        <v>740</v>
      </c>
      <c r="PD1" s="5" t="s">
        <v>741</v>
      </c>
      <c r="PE1" s="5" t="s">
        <v>742</v>
      </c>
      <c r="PF1" s="5" t="s">
        <v>743</v>
      </c>
      <c r="PG1" s="5" t="s">
        <v>744</v>
      </c>
      <c r="PH1" s="5" t="s">
        <v>745</v>
      </c>
      <c r="PI1" s="5" t="s">
        <v>746</v>
      </c>
      <c r="PJ1" s="5" t="s">
        <v>747</v>
      </c>
      <c r="PK1" s="5" t="s">
        <v>748</v>
      </c>
      <c r="PL1" s="5" t="s">
        <v>749</v>
      </c>
      <c r="PM1" s="5" t="s">
        <v>750</v>
      </c>
      <c r="PN1" s="5" t="s">
        <v>751</v>
      </c>
      <c r="PO1" s="5" t="s">
        <v>752</v>
      </c>
      <c r="PP1" s="5" t="s">
        <v>753</v>
      </c>
      <c r="PQ1" s="5" t="s">
        <v>754</v>
      </c>
      <c r="PR1" s="5" t="s">
        <v>755</v>
      </c>
      <c r="PS1" s="5" t="s">
        <v>756</v>
      </c>
      <c r="PT1" s="5" t="s">
        <v>757</v>
      </c>
      <c r="PU1" s="5" t="s">
        <v>758</v>
      </c>
      <c r="PV1" s="5" t="s">
        <v>759</v>
      </c>
      <c r="PW1" s="5" t="s">
        <v>760</v>
      </c>
      <c r="PX1" s="5" t="s">
        <v>761</v>
      </c>
      <c r="PY1" s="5" t="s">
        <v>762</v>
      </c>
      <c r="PZ1" s="5" t="s">
        <v>763</v>
      </c>
      <c r="QA1" s="5" t="s">
        <v>764</v>
      </c>
      <c r="QB1" s="5" t="s">
        <v>765</v>
      </c>
      <c r="QC1" s="5" t="s">
        <v>766</v>
      </c>
      <c r="QD1" s="5" t="s">
        <v>767</v>
      </c>
      <c r="QE1" s="5" t="s">
        <v>768</v>
      </c>
      <c r="QF1" s="5" t="s">
        <v>769</v>
      </c>
      <c r="QG1" s="5" t="s">
        <v>770</v>
      </c>
      <c r="QH1" s="5" t="s">
        <v>771</v>
      </c>
      <c r="QI1" s="5" t="s">
        <v>772</v>
      </c>
      <c r="QJ1" s="5" t="s">
        <v>773</v>
      </c>
      <c r="QK1" s="5" t="s">
        <v>774</v>
      </c>
      <c r="QL1" s="5" t="s">
        <v>775</v>
      </c>
      <c r="QM1" s="5" t="s">
        <v>776</v>
      </c>
      <c r="QN1" s="5" t="s">
        <v>777</v>
      </c>
      <c r="QO1" s="5" t="s">
        <v>778</v>
      </c>
      <c r="QP1" s="5" t="s">
        <v>779</v>
      </c>
      <c r="QQ1" s="5" t="s">
        <v>780</v>
      </c>
      <c r="QR1" s="5" t="s">
        <v>781</v>
      </c>
      <c r="QS1" s="5" t="s">
        <v>782</v>
      </c>
      <c r="QT1" s="5" t="s">
        <v>783</v>
      </c>
      <c r="QU1" s="5" t="s">
        <v>784</v>
      </c>
      <c r="QV1" s="5" t="s">
        <v>785</v>
      </c>
      <c r="QW1" s="5" t="s">
        <v>786</v>
      </c>
      <c r="QX1" s="5" t="s">
        <v>787</v>
      </c>
      <c r="QY1" s="5" t="s">
        <v>788</v>
      </c>
      <c r="QZ1" s="5" t="s">
        <v>789</v>
      </c>
      <c r="RA1" s="5" t="s">
        <v>790</v>
      </c>
      <c r="RB1" s="5" t="s">
        <v>791</v>
      </c>
      <c r="RC1" s="5" t="s">
        <v>792</v>
      </c>
      <c r="RD1" s="5" t="s">
        <v>793</v>
      </c>
      <c r="RE1" s="5" t="s">
        <v>794</v>
      </c>
      <c r="RF1" s="5" t="s">
        <v>795</v>
      </c>
      <c r="RG1" s="5" t="s">
        <v>796</v>
      </c>
      <c r="RH1" s="5" t="s">
        <v>797</v>
      </c>
      <c r="RI1" s="5" t="s">
        <v>798</v>
      </c>
      <c r="RJ1" s="5" t="s">
        <v>799</v>
      </c>
      <c r="RK1" s="5" t="s">
        <v>800</v>
      </c>
      <c r="RL1" s="5" t="s">
        <v>801</v>
      </c>
      <c r="RM1" s="5" t="s">
        <v>802</v>
      </c>
      <c r="RN1" s="5" t="s">
        <v>803</v>
      </c>
      <c r="RO1" s="5" t="s">
        <v>804</v>
      </c>
      <c r="RP1" s="5" t="s">
        <v>805</v>
      </c>
      <c r="RQ1" s="5" t="s">
        <v>806</v>
      </c>
      <c r="RR1" s="5" t="s">
        <v>807</v>
      </c>
      <c r="RS1" s="5" t="s">
        <v>808</v>
      </c>
      <c r="RT1" s="5" t="s">
        <v>809</v>
      </c>
      <c r="RU1" s="5" t="s">
        <v>810</v>
      </c>
      <c r="RV1" s="5" t="s">
        <v>811</v>
      </c>
      <c r="RW1" s="5" t="s">
        <v>812</v>
      </c>
      <c r="RX1" s="5" t="s">
        <v>813</v>
      </c>
      <c r="RY1" s="5" t="s">
        <v>814</v>
      </c>
      <c r="RZ1" s="5" t="s">
        <v>815</v>
      </c>
      <c r="SA1" s="5" t="s">
        <v>816</v>
      </c>
      <c r="SB1" s="5" t="s">
        <v>817</v>
      </c>
      <c r="SC1" s="5" t="s">
        <v>818</v>
      </c>
      <c r="SD1" s="5" t="s">
        <v>819</v>
      </c>
      <c r="SE1" s="5" t="s">
        <v>820</v>
      </c>
      <c r="SF1" s="5" t="s">
        <v>821</v>
      </c>
      <c r="SG1" s="5" t="s">
        <v>822</v>
      </c>
      <c r="SH1" s="5" t="s">
        <v>823</v>
      </c>
      <c r="SI1" s="5" t="s">
        <v>824</v>
      </c>
      <c r="SJ1" s="5" t="s">
        <v>825</v>
      </c>
      <c r="SK1" s="5" t="s">
        <v>826</v>
      </c>
      <c r="SL1" s="5" t="s">
        <v>827</v>
      </c>
      <c r="SM1" s="5" t="s">
        <v>828</v>
      </c>
      <c r="SN1" s="5" t="s">
        <v>829</v>
      </c>
      <c r="SO1" s="5" t="s">
        <v>830</v>
      </c>
      <c r="SP1" s="5" t="s">
        <v>831</v>
      </c>
      <c r="SQ1" s="5" t="s">
        <v>832</v>
      </c>
      <c r="SR1" s="5" t="s">
        <v>833</v>
      </c>
      <c r="SS1" s="5" t="s">
        <v>834</v>
      </c>
      <c r="ST1" s="5" t="s">
        <v>835</v>
      </c>
      <c r="SU1" s="5" t="s">
        <v>836</v>
      </c>
      <c r="SV1" s="5" t="s">
        <v>837</v>
      </c>
      <c r="SW1" s="5" t="s">
        <v>838</v>
      </c>
      <c r="SX1" s="5" t="s">
        <v>839</v>
      </c>
      <c r="SY1" s="5" t="s">
        <v>840</v>
      </c>
      <c r="SZ1" s="5" t="s">
        <v>841</v>
      </c>
      <c r="TA1" s="5" t="s">
        <v>842</v>
      </c>
      <c r="TB1" s="5" t="s">
        <v>843</v>
      </c>
      <c r="TC1" s="5" t="s">
        <v>844</v>
      </c>
      <c r="TD1" s="5" t="s">
        <v>845</v>
      </c>
      <c r="TE1" s="5" t="s">
        <v>846</v>
      </c>
      <c r="TF1" s="5" t="s">
        <v>847</v>
      </c>
      <c r="TG1" s="5" t="s">
        <v>848</v>
      </c>
      <c r="TH1" s="5" t="s">
        <v>849</v>
      </c>
      <c r="TI1" s="5" t="s">
        <v>850</v>
      </c>
      <c r="TJ1" s="5" t="s">
        <v>851</v>
      </c>
      <c r="TK1" s="5" t="s">
        <v>852</v>
      </c>
      <c r="TL1" s="5" t="s">
        <v>853</v>
      </c>
      <c r="TM1" s="5" t="s">
        <v>854</v>
      </c>
      <c r="TN1" s="5" t="s">
        <v>855</v>
      </c>
      <c r="TO1" s="5" t="s">
        <v>856</v>
      </c>
      <c r="TP1" s="5" t="s">
        <v>857</v>
      </c>
      <c r="TQ1" s="5" t="s">
        <v>858</v>
      </c>
      <c r="TR1" s="5" t="s">
        <v>859</v>
      </c>
      <c r="TS1" s="5" t="s">
        <v>860</v>
      </c>
      <c r="TT1" s="5" t="s">
        <v>861</v>
      </c>
      <c r="TU1" s="5" t="s">
        <v>862</v>
      </c>
      <c r="TV1" s="5" t="s">
        <v>863</v>
      </c>
      <c r="TW1" s="5" t="s">
        <v>864</v>
      </c>
      <c r="TX1" s="5" t="s">
        <v>865</v>
      </c>
      <c r="TY1" s="5" t="s">
        <v>866</v>
      </c>
      <c r="TZ1" s="5" t="s">
        <v>867</v>
      </c>
      <c r="UA1" s="5" t="s">
        <v>868</v>
      </c>
      <c r="UB1" s="5" t="s">
        <v>869</v>
      </c>
      <c r="UC1" s="5" t="s">
        <v>870</v>
      </c>
      <c r="UD1" s="5" t="s">
        <v>871</v>
      </c>
      <c r="UE1" s="5" t="s">
        <v>872</v>
      </c>
      <c r="UF1" s="5" t="s">
        <v>873</v>
      </c>
      <c r="UG1" s="5" t="s">
        <v>874</v>
      </c>
      <c r="UH1" s="5" t="s">
        <v>875</v>
      </c>
      <c r="UI1" s="5" t="s">
        <v>876</v>
      </c>
      <c r="UJ1" s="5" t="s">
        <v>877</v>
      </c>
      <c r="UK1" s="5" t="s">
        <v>878</v>
      </c>
      <c r="UL1" s="5" t="s">
        <v>879</v>
      </c>
      <c r="UM1" s="5" t="s">
        <v>880</v>
      </c>
      <c r="UN1" s="5" t="s">
        <v>881</v>
      </c>
      <c r="UO1" s="5" t="s">
        <v>882</v>
      </c>
      <c r="UP1" s="5" t="s">
        <v>883</v>
      </c>
      <c r="UQ1" s="5" t="s">
        <v>884</v>
      </c>
      <c r="UR1" s="5" t="s">
        <v>885</v>
      </c>
      <c r="US1" s="5" t="s">
        <v>886</v>
      </c>
      <c r="UT1" s="5" t="s">
        <v>887</v>
      </c>
      <c r="UU1" s="5" t="s">
        <v>888</v>
      </c>
      <c r="UV1" s="5" t="s">
        <v>889</v>
      </c>
      <c r="UW1" s="5" t="s">
        <v>890</v>
      </c>
      <c r="UX1" s="5" t="s">
        <v>891</v>
      </c>
      <c r="UY1" s="5" t="s">
        <v>892</v>
      </c>
      <c r="UZ1" s="5" t="s">
        <v>893</v>
      </c>
      <c r="VA1" s="5" t="s">
        <v>894</v>
      </c>
      <c r="VB1" s="5" t="s">
        <v>895</v>
      </c>
      <c r="VC1" s="5" t="s">
        <v>896</v>
      </c>
      <c r="VD1" s="5" t="s">
        <v>897</v>
      </c>
      <c r="VE1" s="5" t="s">
        <v>898</v>
      </c>
      <c r="VF1" s="5" t="s">
        <v>899</v>
      </c>
      <c r="VG1" s="5" t="s">
        <v>900</v>
      </c>
      <c r="VH1" s="5" t="s">
        <v>901</v>
      </c>
      <c r="VI1" s="5" t="s">
        <v>902</v>
      </c>
      <c r="VJ1" s="5" t="s">
        <v>903</v>
      </c>
      <c r="VK1" s="5" t="s">
        <v>904</v>
      </c>
      <c r="VL1" s="5" t="s">
        <v>905</v>
      </c>
      <c r="VM1" s="5" t="s">
        <v>906</v>
      </c>
      <c r="VN1" s="5" t="s">
        <v>907</v>
      </c>
      <c r="VO1" s="5" t="s">
        <v>908</v>
      </c>
      <c r="VP1" s="5" t="s">
        <v>909</v>
      </c>
      <c r="VQ1" s="5" t="s">
        <v>910</v>
      </c>
      <c r="VR1" s="5" t="s">
        <v>911</v>
      </c>
      <c r="VS1" s="5" t="s">
        <v>912</v>
      </c>
      <c r="VT1" s="5" t="s">
        <v>913</v>
      </c>
      <c r="VU1" s="5" t="s">
        <v>914</v>
      </c>
      <c r="VV1" s="5" t="s">
        <v>915</v>
      </c>
      <c r="VW1" s="5" t="s">
        <v>916</v>
      </c>
      <c r="VX1" s="5" t="s">
        <v>917</v>
      </c>
      <c r="VY1" s="5" t="s">
        <v>918</v>
      </c>
      <c r="VZ1" s="5" t="s">
        <v>919</v>
      </c>
      <c r="WA1" s="5" t="s">
        <v>920</v>
      </c>
      <c r="WB1" s="5" t="s">
        <v>921</v>
      </c>
      <c r="WC1" s="5" t="s">
        <v>922</v>
      </c>
      <c r="WD1" s="5" t="s">
        <v>923</v>
      </c>
      <c r="WE1" s="5" t="s">
        <v>924</v>
      </c>
      <c r="WF1" s="5" t="s">
        <v>925</v>
      </c>
      <c r="WG1" s="5" t="s">
        <v>926</v>
      </c>
      <c r="WH1" s="5" t="s">
        <v>927</v>
      </c>
      <c r="WI1" s="5" t="s">
        <v>928</v>
      </c>
      <c r="WJ1" s="5" t="s">
        <v>929</v>
      </c>
      <c r="WK1" s="5" t="s">
        <v>930</v>
      </c>
      <c r="WL1" s="5" t="s">
        <v>931</v>
      </c>
      <c r="WM1" s="5" t="s">
        <v>932</v>
      </c>
      <c r="WN1" s="5" t="s">
        <v>933</v>
      </c>
      <c r="WO1" s="5" t="s">
        <v>934</v>
      </c>
      <c r="WP1" s="5" t="s">
        <v>935</v>
      </c>
      <c r="WQ1" s="5" t="s">
        <v>936</v>
      </c>
      <c r="WR1" s="5" t="s">
        <v>937</v>
      </c>
      <c r="WS1" s="5" t="s">
        <v>938</v>
      </c>
      <c r="WT1" s="5" t="s">
        <v>939</v>
      </c>
      <c r="WU1" s="5" t="s">
        <v>940</v>
      </c>
      <c r="WV1" s="5" t="s">
        <v>941</v>
      </c>
      <c r="WW1" s="5" t="s">
        <v>942</v>
      </c>
      <c r="WX1" s="5" t="s">
        <v>943</v>
      </c>
      <c r="WY1" s="5" t="s">
        <v>944</v>
      </c>
      <c r="WZ1" s="5" t="s">
        <v>945</v>
      </c>
      <c r="XA1" s="5" t="s">
        <v>946</v>
      </c>
      <c r="XB1" s="5" t="s">
        <v>947</v>
      </c>
      <c r="XC1" s="5" t="s">
        <v>948</v>
      </c>
      <c r="XD1" s="5" t="s">
        <v>949</v>
      </c>
      <c r="XE1" s="5" t="s">
        <v>950</v>
      </c>
      <c r="XF1" s="5" t="s">
        <v>951</v>
      </c>
      <c r="XG1" s="5" t="s">
        <v>952</v>
      </c>
      <c r="XH1" s="5" t="s">
        <v>953</v>
      </c>
      <c r="XI1" s="5" t="s">
        <v>954</v>
      </c>
      <c r="XJ1" s="5" t="s">
        <v>955</v>
      </c>
      <c r="XK1" s="5" t="s">
        <v>956</v>
      </c>
      <c r="XL1" s="5" t="s">
        <v>957</v>
      </c>
      <c r="XM1" s="5" t="s">
        <v>958</v>
      </c>
      <c r="XN1" s="5" t="s">
        <v>959</v>
      </c>
      <c r="XO1" s="5" t="s">
        <v>960</v>
      </c>
      <c r="XP1" s="5" t="s">
        <v>961</v>
      </c>
      <c r="XQ1" s="5" t="s">
        <v>962</v>
      </c>
      <c r="XR1" s="5" t="s">
        <v>963</v>
      </c>
      <c r="XS1" s="5" t="s">
        <v>964</v>
      </c>
      <c r="XT1" s="5" t="s">
        <v>965</v>
      </c>
      <c r="XU1" s="5" t="s">
        <v>966</v>
      </c>
      <c r="XV1" s="5" t="s">
        <v>967</v>
      </c>
      <c r="XW1" s="5" t="s">
        <v>968</v>
      </c>
      <c r="XX1" s="5" t="s">
        <v>969</v>
      </c>
      <c r="XY1" s="5" t="s">
        <v>970</v>
      </c>
      <c r="XZ1" s="5" t="s">
        <v>971</v>
      </c>
      <c r="YA1" s="5" t="s">
        <v>972</v>
      </c>
      <c r="YB1" s="5" t="s">
        <v>973</v>
      </c>
      <c r="YC1" s="5" t="s">
        <v>974</v>
      </c>
      <c r="YD1" s="5" t="s">
        <v>975</v>
      </c>
      <c r="YE1" s="5" t="s">
        <v>976</v>
      </c>
      <c r="YF1" s="5" t="s">
        <v>977</v>
      </c>
      <c r="YG1" s="5" t="s">
        <v>978</v>
      </c>
      <c r="YH1" s="5" t="s">
        <v>979</v>
      </c>
      <c r="YI1" s="5" t="s">
        <v>980</v>
      </c>
      <c r="YJ1" s="5" t="s">
        <v>981</v>
      </c>
      <c r="YK1" s="5" t="s">
        <v>982</v>
      </c>
      <c r="YL1" s="5" t="s">
        <v>983</v>
      </c>
      <c r="YM1" s="5" t="s">
        <v>984</v>
      </c>
      <c r="YN1" s="5" t="s">
        <v>985</v>
      </c>
      <c r="YO1" s="5" t="s">
        <v>986</v>
      </c>
      <c r="YP1" s="5" t="s">
        <v>987</v>
      </c>
      <c r="YQ1" s="5" t="s">
        <v>988</v>
      </c>
      <c r="YR1" s="5" t="s">
        <v>989</v>
      </c>
      <c r="YS1" s="5" t="s">
        <v>990</v>
      </c>
      <c r="YT1" s="5" t="s">
        <v>991</v>
      </c>
      <c r="YU1" s="5" t="s">
        <v>992</v>
      </c>
      <c r="YV1" s="5" t="s">
        <v>993</v>
      </c>
      <c r="YW1" s="5" t="s">
        <v>994</v>
      </c>
      <c r="YX1" s="5" t="s">
        <v>995</v>
      </c>
      <c r="YY1" s="5" t="s">
        <v>996</v>
      </c>
      <c r="YZ1" s="5" t="s">
        <v>997</v>
      </c>
      <c r="ZA1" s="5" t="s">
        <v>998</v>
      </c>
      <c r="ZB1" s="5" t="s">
        <v>999</v>
      </c>
      <c r="ZC1" s="5" t="s">
        <v>1000</v>
      </c>
      <c r="ZD1" s="5" t="s">
        <v>1001</v>
      </c>
      <c r="ZE1" s="5" t="s">
        <v>1002</v>
      </c>
      <c r="ZF1" s="5" t="s">
        <v>1003</v>
      </c>
      <c r="ZG1" s="5" t="s">
        <v>1004</v>
      </c>
      <c r="ZH1" s="5" t="s">
        <v>1005</v>
      </c>
      <c r="ZI1" s="5" t="s">
        <v>1006</v>
      </c>
      <c r="ZJ1" s="5" t="s">
        <v>1007</v>
      </c>
      <c r="ZK1" s="5" t="s">
        <v>1008</v>
      </c>
      <c r="ZL1" s="5" t="s">
        <v>1009</v>
      </c>
      <c r="ZM1" s="5" t="s">
        <v>1010</v>
      </c>
      <c r="ZN1" s="5" t="s">
        <v>1011</v>
      </c>
      <c r="ZO1" s="5" t="s">
        <v>1012</v>
      </c>
      <c r="ZP1" s="5" t="s">
        <v>1013</v>
      </c>
      <c r="ZQ1" s="5" t="s">
        <v>1014</v>
      </c>
      <c r="ZR1" s="5" t="s">
        <v>1015</v>
      </c>
      <c r="ZS1" s="5" t="s">
        <v>1016</v>
      </c>
      <c r="ZT1" s="5" t="s">
        <v>1017</v>
      </c>
      <c r="ZU1" s="5" t="s">
        <v>1018</v>
      </c>
      <c r="ZV1" s="5" t="s">
        <v>1019</v>
      </c>
      <c r="ZW1" s="5" t="s">
        <v>1020</v>
      </c>
      <c r="ZX1" s="5" t="s">
        <v>1021</v>
      </c>
      <c r="ZY1" s="5" t="s">
        <v>1022</v>
      </c>
      <c r="ZZ1" s="5" t="s">
        <v>1023</v>
      </c>
      <c r="AAA1" s="5" t="s">
        <v>1024</v>
      </c>
      <c r="AAB1" s="5" t="s">
        <v>1025</v>
      </c>
      <c r="AAC1" s="5" t="s">
        <v>1026</v>
      </c>
      <c r="AAD1" s="5" t="s">
        <v>1027</v>
      </c>
      <c r="AAE1" s="5" t="s">
        <v>1028</v>
      </c>
      <c r="AAF1" s="5" t="s">
        <v>1029</v>
      </c>
      <c r="AAG1" s="5" t="s">
        <v>1030</v>
      </c>
      <c r="AAH1" s="5" t="s">
        <v>1031</v>
      </c>
      <c r="AAI1" s="5" t="s">
        <v>1032</v>
      </c>
      <c r="AAJ1" s="5" t="s">
        <v>1033</v>
      </c>
      <c r="AAK1" s="5" t="s">
        <v>1034</v>
      </c>
      <c r="AAL1" s="5" t="s">
        <v>1035</v>
      </c>
      <c r="AAM1" s="5" t="s">
        <v>1036</v>
      </c>
      <c r="AAN1" s="5" t="s">
        <v>1037</v>
      </c>
      <c r="AAO1" s="5" t="s">
        <v>1038</v>
      </c>
      <c r="AAP1" s="5" t="s">
        <v>1039</v>
      </c>
      <c r="AAQ1" s="5" t="s">
        <v>1040</v>
      </c>
      <c r="AAR1" s="5" t="s">
        <v>1041</v>
      </c>
      <c r="AAS1" s="5" t="s">
        <v>1042</v>
      </c>
      <c r="AAT1" s="5" t="s">
        <v>1043</v>
      </c>
      <c r="AAU1" s="5" t="s">
        <v>1044</v>
      </c>
      <c r="AAV1" s="5" t="s">
        <v>1045</v>
      </c>
      <c r="AAW1" s="5" t="s">
        <v>1046</v>
      </c>
      <c r="AAX1" s="5" t="s">
        <v>1047</v>
      </c>
      <c r="AAY1" s="5" t="s">
        <v>1048</v>
      </c>
      <c r="AAZ1" s="5" t="s">
        <v>1049</v>
      </c>
      <c r="ABA1" s="5" t="s">
        <v>1050</v>
      </c>
      <c r="ABB1" s="5" t="s">
        <v>1051</v>
      </c>
      <c r="ABC1" s="5" t="s">
        <v>1052</v>
      </c>
      <c r="ABD1" s="5" t="s">
        <v>1053</v>
      </c>
      <c r="ABE1" s="5" t="s">
        <v>1054</v>
      </c>
      <c r="ABF1" s="5" t="s">
        <v>1055</v>
      </c>
      <c r="ABG1" s="5" t="s">
        <v>1056</v>
      </c>
      <c r="ABH1" s="5" t="s">
        <v>1057</v>
      </c>
      <c r="ABI1" s="5" t="s">
        <v>1058</v>
      </c>
      <c r="ABJ1" s="5" t="s">
        <v>1059</v>
      </c>
      <c r="ABK1" s="5" t="s">
        <v>1060</v>
      </c>
      <c r="ABL1" s="5" t="s">
        <v>1061</v>
      </c>
      <c r="ABM1" s="5" t="s">
        <v>1062</v>
      </c>
      <c r="ABN1" s="5" t="s">
        <v>1063</v>
      </c>
      <c r="ABO1" s="5" t="s">
        <v>1064</v>
      </c>
      <c r="ABP1" s="5" t="s">
        <v>1065</v>
      </c>
      <c r="ABQ1" s="5" t="s">
        <v>1066</v>
      </c>
      <c r="ABR1" s="5" t="s">
        <v>1067</v>
      </c>
      <c r="ABS1" s="5" t="s">
        <v>1068</v>
      </c>
      <c r="ABT1" s="5" t="s">
        <v>1069</v>
      </c>
      <c r="ABU1" s="5" t="s">
        <v>1070</v>
      </c>
      <c r="ABV1" s="5" t="s">
        <v>1071</v>
      </c>
      <c r="ABW1" s="5" t="s">
        <v>1072</v>
      </c>
      <c r="ABX1" s="5" t="s">
        <v>1073</v>
      </c>
      <c r="ABY1" s="5" t="s">
        <v>1074</v>
      </c>
      <c r="ABZ1" s="5" t="s">
        <v>1075</v>
      </c>
      <c r="ACA1" s="5" t="s">
        <v>1076</v>
      </c>
      <c r="ACB1" s="5" t="s">
        <v>1077</v>
      </c>
      <c r="ACC1" s="5" t="s">
        <v>1078</v>
      </c>
      <c r="ACD1" s="5" t="s">
        <v>1079</v>
      </c>
      <c r="ACE1" s="5" t="s">
        <v>1080</v>
      </c>
      <c r="ACF1" s="5" t="s">
        <v>1081</v>
      </c>
      <c r="ACG1" s="5" t="s">
        <v>1082</v>
      </c>
      <c r="ACH1" s="5" t="s">
        <v>1083</v>
      </c>
      <c r="ACI1" s="5" t="s">
        <v>1084</v>
      </c>
      <c r="ACJ1" s="5" t="s">
        <v>1085</v>
      </c>
      <c r="ACK1" s="5" t="s">
        <v>1086</v>
      </c>
      <c r="ACL1" s="5" t="s">
        <v>1087</v>
      </c>
      <c r="ACM1" s="5" t="s">
        <v>1088</v>
      </c>
      <c r="ACN1" s="5" t="s">
        <v>1089</v>
      </c>
      <c r="ACO1" s="5" t="s">
        <v>1090</v>
      </c>
      <c r="ACP1" s="5" t="s">
        <v>1091</v>
      </c>
      <c r="ACQ1" s="5" t="s">
        <v>1092</v>
      </c>
      <c r="ACR1" s="5" t="s">
        <v>1093</v>
      </c>
      <c r="ACS1" s="5" t="s">
        <v>1094</v>
      </c>
      <c r="ACT1" s="5" t="s">
        <v>1095</v>
      </c>
      <c r="ACU1" s="5" t="s">
        <v>1096</v>
      </c>
      <c r="ACV1" s="5" t="s">
        <v>1097</v>
      </c>
      <c r="ACW1" s="5" t="s">
        <v>1098</v>
      </c>
      <c r="ACX1" s="5" t="s">
        <v>1099</v>
      </c>
      <c r="ACY1" s="5" t="s">
        <v>1100</v>
      </c>
      <c r="ACZ1" s="5" t="s">
        <v>1101</v>
      </c>
      <c r="ADA1" s="5" t="s">
        <v>1102</v>
      </c>
      <c r="ADB1" s="5" t="s">
        <v>1103</v>
      </c>
      <c r="ADC1" s="5" t="s">
        <v>1104</v>
      </c>
      <c r="ADD1" s="5" t="s">
        <v>1105</v>
      </c>
      <c r="ADE1" s="5" t="s">
        <v>1106</v>
      </c>
      <c r="ADF1" s="5" t="s">
        <v>1107</v>
      </c>
      <c r="ADG1" s="5" t="s">
        <v>1108</v>
      </c>
      <c r="ADH1" s="5" t="s">
        <v>1109</v>
      </c>
      <c r="ADI1" s="5" t="s">
        <v>1110</v>
      </c>
      <c r="ADJ1" s="5" t="s">
        <v>1111</v>
      </c>
      <c r="ADK1" s="5" t="s">
        <v>1112</v>
      </c>
      <c r="ADL1" s="5" t="s">
        <v>1113</v>
      </c>
      <c r="ADM1" s="5" t="s">
        <v>1114</v>
      </c>
      <c r="ADN1" s="5" t="s">
        <v>1115</v>
      </c>
      <c r="ADO1" s="5" t="s">
        <v>1116</v>
      </c>
      <c r="ADP1" s="5" t="s">
        <v>1117</v>
      </c>
      <c r="ADQ1" s="5" t="s">
        <v>1118</v>
      </c>
      <c r="ADR1" s="5" t="s">
        <v>1119</v>
      </c>
      <c r="ADS1" s="5" t="s">
        <v>1120</v>
      </c>
      <c r="ADT1" s="5" t="s">
        <v>1121</v>
      </c>
      <c r="ADU1" s="5" t="s">
        <v>1122</v>
      </c>
      <c r="ADV1" s="5" t="s">
        <v>1123</v>
      </c>
      <c r="ADW1" s="5" t="s">
        <v>1124</v>
      </c>
      <c r="ADX1" s="5" t="s">
        <v>1125</v>
      </c>
      <c r="ADY1" s="5" t="s">
        <v>1126</v>
      </c>
      <c r="ADZ1" s="5" t="s">
        <v>1127</v>
      </c>
      <c r="AEA1" s="5" t="s">
        <v>1128</v>
      </c>
      <c r="AEB1" s="5" t="s">
        <v>1129</v>
      </c>
      <c r="AEC1" s="5" t="s">
        <v>1130</v>
      </c>
      <c r="AED1" s="5" t="s">
        <v>1131</v>
      </c>
      <c r="AEE1" s="5" t="s">
        <v>1132</v>
      </c>
      <c r="AEF1" s="5" t="s">
        <v>1133</v>
      </c>
      <c r="AEG1" s="5" t="s">
        <v>1134</v>
      </c>
      <c r="AEH1" s="5" t="s">
        <v>1135</v>
      </c>
      <c r="AEI1" s="5" t="s">
        <v>1136</v>
      </c>
      <c r="AEJ1" s="5" t="s">
        <v>1137</v>
      </c>
      <c r="AEK1" s="5" t="s">
        <v>1138</v>
      </c>
      <c r="AEL1" s="5" t="s">
        <v>1139</v>
      </c>
      <c r="AEM1" s="5" t="s">
        <v>1140</v>
      </c>
      <c r="AEN1" s="5" t="s">
        <v>1141</v>
      </c>
      <c r="AEO1" s="5" t="s">
        <v>1142</v>
      </c>
      <c r="AEP1" s="5" t="s">
        <v>1143</v>
      </c>
      <c r="AEQ1" s="5" t="s">
        <v>1144</v>
      </c>
      <c r="AER1" s="5" t="s">
        <v>1145</v>
      </c>
      <c r="AES1" s="5" t="s">
        <v>1146</v>
      </c>
      <c r="AET1" s="5" t="s">
        <v>1147</v>
      </c>
      <c r="AEU1" s="5" t="s">
        <v>1148</v>
      </c>
      <c r="AEV1" s="5" t="s">
        <v>1149</v>
      </c>
      <c r="AEW1" s="5" t="s">
        <v>1150</v>
      </c>
      <c r="AEX1" s="5" t="s">
        <v>1151</v>
      </c>
      <c r="AEY1" s="5" t="s">
        <v>1152</v>
      </c>
      <c r="AEZ1" s="5" t="s">
        <v>1153</v>
      </c>
      <c r="AFA1" s="5" t="s">
        <v>1154</v>
      </c>
      <c r="AFB1" s="5" t="s">
        <v>1155</v>
      </c>
      <c r="AFC1" s="5" t="s">
        <v>1156</v>
      </c>
      <c r="AFD1" s="5" t="s">
        <v>1157</v>
      </c>
      <c r="AFE1" s="5" t="s">
        <v>1158</v>
      </c>
      <c r="AFF1" s="5" t="s">
        <v>1159</v>
      </c>
      <c r="AFG1" s="5" t="s">
        <v>1160</v>
      </c>
      <c r="AFH1" s="5" t="s">
        <v>1161</v>
      </c>
      <c r="AFI1" s="5" t="s">
        <v>1162</v>
      </c>
      <c r="AFJ1" s="5" t="s">
        <v>1163</v>
      </c>
      <c r="AFK1" s="5" t="s">
        <v>1164</v>
      </c>
      <c r="AFL1" s="5" t="s">
        <v>1165</v>
      </c>
      <c r="AFM1" s="5" t="s">
        <v>1166</v>
      </c>
      <c r="AFN1" s="5" t="s">
        <v>1167</v>
      </c>
      <c r="AFO1" s="5" t="s">
        <v>1168</v>
      </c>
      <c r="AFP1" s="5" t="s">
        <v>1169</v>
      </c>
      <c r="AFQ1" s="5" t="s">
        <v>1170</v>
      </c>
      <c r="AFR1" s="5" t="s">
        <v>1171</v>
      </c>
      <c r="AFS1" s="5" t="s">
        <v>1172</v>
      </c>
      <c r="AFT1" s="5" t="s">
        <v>1173</v>
      </c>
      <c r="AFU1" s="5" t="s">
        <v>1174</v>
      </c>
      <c r="AFV1" s="5" t="s">
        <v>1175</v>
      </c>
      <c r="AFW1" s="5" t="s">
        <v>1176</v>
      </c>
      <c r="AFX1" s="5" t="s">
        <v>1177</v>
      </c>
      <c r="AFY1" s="5" t="s">
        <v>1178</v>
      </c>
      <c r="AFZ1" s="5" t="s">
        <v>1179</v>
      </c>
      <c r="AGA1" s="5" t="s">
        <v>1180</v>
      </c>
      <c r="AGB1" s="5" t="s">
        <v>1181</v>
      </c>
      <c r="AGC1" s="5" t="s">
        <v>1182</v>
      </c>
      <c r="AGD1" s="5" t="s">
        <v>1183</v>
      </c>
      <c r="AGE1" s="5" t="s">
        <v>1184</v>
      </c>
      <c r="AGF1" s="5" t="s">
        <v>1185</v>
      </c>
      <c r="AGG1" s="5" t="s">
        <v>1186</v>
      </c>
      <c r="AGH1" s="5" t="s">
        <v>1187</v>
      </c>
      <c r="AGI1" s="5" t="s">
        <v>1188</v>
      </c>
      <c r="AGJ1" s="5" t="s">
        <v>1189</v>
      </c>
      <c r="AGK1" s="5" t="s">
        <v>1190</v>
      </c>
      <c r="AGL1" s="5" t="s">
        <v>1191</v>
      </c>
      <c r="AGM1" s="5" t="s">
        <v>1192</v>
      </c>
      <c r="AGN1" s="5" t="s">
        <v>1193</v>
      </c>
      <c r="AGO1" s="5" t="s">
        <v>1194</v>
      </c>
      <c r="AGP1" s="5" t="s">
        <v>1195</v>
      </c>
      <c r="AGQ1" s="5" t="s">
        <v>1196</v>
      </c>
      <c r="AGR1" s="5" t="s">
        <v>1197</v>
      </c>
      <c r="AGS1" s="5" t="s">
        <v>1198</v>
      </c>
      <c r="AGT1" s="5" t="s">
        <v>1199</v>
      </c>
      <c r="AGU1" s="5" t="s">
        <v>1200</v>
      </c>
      <c r="AGV1" s="5" t="s">
        <v>1201</v>
      </c>
      <c r="AGW1" s="5" t="s">
        <v>1202</v>
      </c>
      <c r="AGX1" s="5" t="s">
        <v>1203</v>
      </c>
      <c r="AGY1" s="5" t="s">
        <v>1204</v>
      </c>
      <c r="AGZ1" s="5" t="s">
        <v>1205</v>
      </c>
      <c r="AHA1" s="5" t="s">
        <v>1206</v>
      </c>
      <c r="AHB1" s="5" t="s">
        <v>1207</v>
      </c>
      <c r="AHC1" s="5" t="s">
        <v>1208</v>
      </c>
      <c r="AHD1" s="5" t="s">
        <v>1209</v>
      </c>
      <c r="AHE1" s="5" t="s">
        <v>1210</v>
      </c>
      <c r="AHF1" s="5" t="s">
        <v>1211</v>
      </c>
      <c r="AHG1" s="5" t="s">
        <v>1212</v>
      </c>
      <c r="AHH1" s="5" t="s">
        <v>1213</v>
      </c>
      <c r="AHI1" s="5" t="s">
        <v>1214</v>
      </c>
      <c r="AHJ1" s="5" t="s">
        <v>1215</v>
      </c>
      <c r="AHK1" s="5" t="s">
        <v>1216</v>
      </c>
      <c r="AHL1" s="5" t="s">
        <v>1217</v>
      </c>
      <c r="AHM1" s="5" t="s">
        <v>1218</v>
      </c>
      <c r="AHN1" s="5" t="s">
        <v>1219</v>
      </c>
      <c r="AHO1" s="5" t="s">
        <v>1220</v>
      </c>
      <c r="AHP1" s="5" t="s">
        <v>1221</v>
      </c>
      <c r="AHQ1" s="5" t="s">
        <v>1222</v>
      </c>
      <c r="AHR1" s="5" t="s">
        <v>1223</v>
      </c>
      <c r="AHS1" s="5" t="s">
        <v>1224</v>
      </c>
      <c r="AHT1" s="5" t="s">
        <v>1225</v>
      </c>
      <c r="AHU1" s="5" t="s">
        <v>1226</v>
      </c>
      <c r="AHV1" s="5" t="s">
        <v>1227</v>
      </c>
      <c r="AHW1" s="5" t="s">
        <v>1228</v>
      </c>
      <c r="AHX1" s="5" t="s">
        <v>1229</v>
      </c>
      <c r="AHY1" s="5" t="s">
        <v>1230</v>
      </c>
      <c r="AHZ1" s="5" t="s">
        <v>1231</v>
      </c>
      <c r="AIA1" s="5" t="s">
        <v>1232</v>
      </c>
      <c r="AIB1" s="5" t="s">
        <v>1233</v>
      </c>
      <c r="AIC1" s="5" t="s">
        <v>1234</v>
      </c>
      <c r="AID1" s="5" t="s">
        <v>1235</v>
      </c>
      <c r="AIE1" s="5" t="s">
        <v>1236</v>
      </c>
      <c r="AIF1" s="5" t="s">
        <v>1237</v>
      </c>
      <c r="AIG1" s="5" t="s">
        <v>1238</v>
      </c>
      <c r="AIH1" s="5" t="s">
        <v>1239</v>
      </c>
      <c r="AII1" s="5" t="s">
        <v>1240</v>
      </c>
      <c r="AIJ1" s="5" t="s">
        <v>1241</v>
      </c>
      <c r="AIK1" s="5" t="s">
        <v>1242</v>
      </c>
      <c r="AIL1" s="5" t="s">
        <v>1243</v>
      </c>
      <c r="AIM1" s="5" t="s">
        <v>1244</v>
      </c>
      <c r="AIN1" s="5" t="s">
        <v>1245</v>
      </c>
      <c r="AIO1" s="5" t="s">
        <v>1246</v>
      </c>
      <c r="AIP1" s="5" t="s">
        <v>1247</v>
      </c>
      <c r="AIQ1" s="5" t="s">
        <v>1248</v>
      </c>
      <c r="AIR1" s="5" t="s">
        <v>1249</v>
      </c>
      <c r="AIS1" s="5" t="s">
        <v>1250</v>
      </c>
      <c r="AIT1" s="5" t="s">
        <v>1251</v>
      </c>
      <c r="AIU1" s="5" t="s">
        <v>1252</v>
      </c>
      <c r="AIV1" s="5" t="s">
        <v>1253</v>
      </c>
      <c r="AIW1" s="5" t="s">
        <v>1254</v>
      </c>
      <c r="AIX1" s="5" t="s">
        <v>1255</v>
      </c>
      <c r="AIY1" s="5" t="s">
        <v>1256</v>
      </c>
      <c r="AIZ1" s="5" t="s">
        <v>1257</v>
      </c>
      <c r="AJA1" s="5" t="s">
        <v>1258</v>
      </c>
      <c r="AJB1" s="5" t="s">
        <v>1259</v>
      </c>
      <c r="AJC1" s="5" t="s">
        <v>1260</v>
      </c>
      <c r="AJD1" s="5" t="s">
        <v>1261</v>
      </c>
      <c r="AJE1" s="5" t="s">
        <v>1262</v>
      </c>
      <c r="AJF1" s="5" t="s">
        <v>1263</v>
      </c>
      <c r="AJG1" s="5" t="s">
        <v>1264</v>
      </c>
      <c r="AJH1" s="5" t="s">
        <v>1265</v>
      </c>
      <c r="AJI1" s="5" t="s">
        <v>1266</v>
      </c>
      <c r="AJJ1" s="5" t="s">
        <v>1267</v>
      </c>
      <c r="AJK1" s="5" t="s">
        <v>1268</v>
      </c>
      <c r="AJL1" s="5" t="s">
        <v>1269</v>
      </c>
      <c r="AJM1" s="5" t="s">
        <v>1270</v>
      </c>
      <c r="AJN1" s="5" t="s">
        <v>1271</v>
      </c>
      <c r="AJO1" s="5" t="s">
        <v>1272</v>
      </c>
      <c r="AJP1" s="5" t="s">
        <v>1273</v>
      </c>
      <c r="AJQ1" s="5" t="s">
        <v>1274</v>
      </c>
      <c r="AJR1" s="5" t="s">
        <v>1275</v>
      </c>
      <c r="AJS1" s="5" t="s">
        <v>1276</v>
      </c>
      <c r="AJT1" s="5" t="s">
        <v>1277</v>
      </c>
      <c r="AJU1" s="5" t="s">
        <v>1278</v>
      </c>
      <c r="AJV1" s="5" t="s">
        <v>1279</v>
      </c>
      <c r="AJW1" s="5" t="s">
        <v>1280</v>
      </c>
      <c r="AJX1" s="5" t="s">
        <v>1281</v>
      </c>
      <c r="AJY1" s="5" t="s">
        <v>1282</v>
      </c>
      <c r="AJZ1" s="5" t="s">
        <v>1283</v>
      </c>
      <c r="AKA1" s="5" t="s">
        <v>1284</v>
      </c>
      <c r="AKB1" s="5" t="s">
        <v>1285</v>
      </c>
      <c r="AKC1" s="5" t="s">
        <v>1286</v>
      </c>
      <c r="AKD1" s="5" t="s">
        <v>1287</v>
      </c>
      <c r="AKE1" s="5" t="s">
        <v>1288</v>
      </c>
      <c r="AKF1" s="5" t="s">
        <v>1289</v>
      </c>
      <c r="AKG1" s="5" t="s">
        <v>1290</v>
      </c>
      <c r="AKH1" s="5" t="s">
        <v>1291</v>
      </c>
      <c r="AKI1" s="5" t="s">
        <v>1292</v>
      </c>
      <c r="AKJ1" s="5" t="s">
        <v>1293</v>
      </c>
      <c r="AKK1" s="5" t="s">
        <v>1294</v>
      </c>
      <c r="AKL1" s="5" t="s">
        <v>1295</v>
      </c>
      <c r="AKM1" s="5" t="s">
        <v>1296</v>
      </c>
      <c r="AKN1" s="5" t="s">
        <v>1297</v>
      </c>
      <c r="AKO1" s="5" t="s">
        <v>1298</v>
      </c>
      <c r="AKP1" s="5" t="s">
        <v>1299</v>
      </c>
      <c r="AKQ1" s="5" t="s">
        <v>1300</v>
      </c>
      <c r="AKR1" s="5" t="s">
        <v>1301</v>
      </c>
      <c r="AKS1" s="5" t="s">
        <v>1302</v>
      </c>
      <c r="AKT1" s="5" t="s">
        <v>1303</v>
      </c>
      <c r="AKU1" s="5" t="s">
        <v>1304</v>
      </c>
      <c r="AKV1" s="5" t="s">
        <v>1305</v>
      </c>
      <c r="AKW1" s="5" t="s">
        <v>1306</v>
      </c>
      <c r="AKX1" s="5" t="s">
        <v>1307</v>
      </c>
      <c r="AKY1" s="5" t="s">
        <v>1308</v>
      </c>
      <c r="AKZ1" s="5" t="s">
        <v>1309</v>
      </c>
      <c r="ALA1" s="5" t="s">
        <v>1310</v>
      </c>
      <c r="ALB1" s="5" t="s">
        <v>1311</v>
      </c>
      <c r="ALC1" s="5" t="s">
        <v>1312</v>
      </c>
      <c r="ALD1" s="5" t="s">
        <v>1313</v>
      </c>
      <c r="ALE1" s="5" t="s">
        <v>1314</v>
      </c>
      <c r="ALF1" s="5" t="s">
        <v>1315</v>
      </c>
      <c r="ALG1" s="5" t="s">
        <v>1316</v>
      </c>
      <c r="ALH1" s="5" t="s">
        <v>1317</v>
      </c>
      <c r="ALI1" s="5" t="s">
        <v>1318</v>
      </c>
      <c r="ALJ1" s="5" t="s">
        <v>1319</v>
      </c>
      <c r="ALK1" s="5" t="s">
        <v>1320</v>
      </c>
      <c r="ALL1" s="5" t="s">
        <v>1321</v>
      </c>
      <c r="ALM1" s="5" t="s">
        <v>1322</v>
      </c>
      <c r="ALN1" s="5" t="s">
        <v>1323</v>
      </c>
      <c r="ALO1" s="5" t="s">
        <v>1324</v>
      </c>
      <c r="ALP1" s="5" t="s">
        <v>1325</v>
      </c>
      <c r="ALQ1" s="5" t="s">
        <v>1326</v>
      </c>
      <c r="ALR1" s="5" t="s">
        <v>1327</v>
      </c>
      <c r="ALS1" s="5" t="s">
        <v>1328</v>
      </c>
      <c r="ALT1" s="5" t="s">
        <v>1329</v>
      </c>
      <c r="ALU1" s="5" t="s">
        <v>1330</v>
      </c>
      <c r="ALV1" s="5" t="s">
        <v>1331</v>
      </c>
      <c r="ALW1" s="5" t="s">
        <v>1332</v>
      </c>
      <c r="ALX1" s="5" t="s">
        <v>1333</v>
      </c>
      <c r="ALY1" s="5" t="s">
        <v>1334</v>
      </c>
      <c r="ALZ1" s="5" t="s">
        <v>1335</v>
      </c>
      <c r="AMA1" s="5" t="s">
        <v>1336</v>
      </c>
      <c r="AMB1" s="5" t="s">
        <v>1337</v>
      </c>
      <c r="AMC1" s="5" t="s">
        <v>1338</v>
      </c>
      <c r="AMD1" s="5" t="s">
        <v>1339</v>
      </c>
      <c r="AME1" s="5" t="s">
        <v>1340</v>
      </c>
      <c r="AMF1" s="5" t="s">
        <v>1341</v>
      </c>
      <c r="AMG1" s="5" t="s">
        <v>1342</v>
      </c>
      <c r="AMH1" s="5" t="s">
        <v>1343</v>
      </c>
      <c r="AMI1" s="5" t="s">
        <v>1344</v>
      </c>
      <c r="AMJ1" s="5" t="s">
        <v>1345</v>
      </c>
    </row>
    <row r="2" spans="1:1024" ht="17.100000000000001" customHeight="1">
      <c r="A2" s="6" t="s">
        <v>4</v>
      </c>
      <c r="B2" s="7">
        <f>SUM(C2:U2)</f>
        <v>5141.8999999999996</v>
      </c>
      <c r="C2" s="7">
        <f>SUM(80.4+80+120+120+160+82+85.5)</f>
        <v>727.9</v>
      </c>
      <c r="D2" s="7">
        <f>SUM(81+160+84)</f>
        <v>325</v>
      </c>
      <c r="E2" s="8">
        <f>SUM(50+81+53+120+120+85+81)</f>
        <v>590</v>
      </c>
      <c r="F2" s="8">
        <f>SUM(54+120+120+51+80+67+45+81+51+120+52)</f>
        <v>841</v>
      </c>
      <c r="G2" s="8">
        <v>243</v>
      </c>
      <c r="H2" s="8">
        <v>56</v>
      </c>
      <c r="I2" s="8">
        <v>561</v>
      </c>
      <c r="J2" s="8">
        <v>654</v>
      </c>
      <c r="K2" s="8">
        <v>506</v>
      </c>
      <c r="L2" s="8">
        <v>341</v>
      </c>
      <c r="M2" s="8">
        <v>297</v>
      </c>
      <c r="N2" s="8"/>
      <c r="O2" s="8"/>
      <c r="P2" s="8"/>
      <c r="Q2" s="8"/>
      <c r="R2" s="8"/>
      <c r="S2" s="8"/>
    </row>
    <row r="3" spans="1:1024" ht="17.100000000000001" customHeight="1">
      <c r="A3" s="6" t="s">
        <v>3</v>
      </c>
      <c r="B3" s="7">
        <f>SUM(C3:U3)</f>
        <v>5104.95</v>
      </c>
      <c r="C3" s="7">
        <f>SUM(54+80.4+82.5+120)</f>
        <v>336.9</v>
      </c>
      <c r="D3" s="7">
        <f>SUM(46+54+160+55.5+42.4+52+160+66)</f>
        <v>635.9</v>
      </c>
      <c r="E3" s="8">
        <f>SUM(54+53+120+54+120)</f>
        <v>401</v>
      </c>
      <c r="F3" s="8">
        <f>SUM(54+120+160+52)</f>
        <v>386</v>
      </c>
      <c r="G3" s="8">
        <v>264.5</v>
      </c>
      <c r="H3" s="8">
        <v>570.35</v>
      </c>
      <c r="I3" s="8">
        <v>467</v>
      </c>
      <c r="J3" s="8">
        <v>563.29999999999995</v>
      </c>
      <c r="K3" s="8">
        <v>328</v>
      </c>
      <c r="L3" s="8">
        <v>639</v>
      </c>
      <c r="M3" s="8">
        <v>340</v>
      </c>
      <c r="N3" s="8">
        <v>107</v>
      </c>
      <c r="O3" s="8">
        <v>66</v>
      </c>
      <c r="P3" s="8"/>
      <c r="Q3" s="8"/>
      <c r="R3" s="8"/>
      <c r="S3" s="8"/>
    </row>
    <row r="4" spans="1:1024" ht="17.100000000000001" customHeight="1">
      <c r="A4" s="6" t="s">
        <v>9</v>
      </c>
      <c r="B4" s="7">
        <f>SUM(C4:U4)</f>
        <v>2971.1</v>
      </c>
      <c r="C4" s="7">
        <f>SUM(53.6+120+50+120+82+80+85.5)</f>
        <v>591.1</v>
      </c>
      <c r="D4" s="7">
        <f>SUM(81+120+67+83+52+120+84)</f>
        <v>607</v>
      </c>
      <c r="E4" s="8">
        <f>SUM(84+120+80+67+120+85+57)</f>
        <v>613</v>
      </c>
      <c r="F4" s="8">
        <f>SUM(81+120+80+81+52)</f>
        <v>414</v>
      </c>
      <c r="G4" s="8">
        <v>374.5</v>
      </c>
      <c r="H4" s="8">
        <v>281</v>
      </c>
      <c r="I4" s="8">
        <v>57.5</v>
      </c>
      <c r="J4" s="8">
        <v>33</v>
      </c>
      <c r="K4" s="8"/>
      <c r="L4" s="8"/>
      <c r="M4" s="8"/>
      <c r="N4" s="8"/>
      <c r="O4" s="8"/>
      <c r="P4" s="8"/>
      <c r="Q4" s="8"/>
      <c r="R4" s="8"/>
      <c r="S4" s="8"/>
    </row>
    <row r="5" spans="1:1024" ht="17.100000000000001" customHeight="1">
      <c r="A5" s="6" t="s">
        <v>6</v>
      </c>
      <c r="B5" s="7">
        <f>SUM(C5:U5)</f>
        <v>2901.25</v>
      </c>
      <c r="C5" s="7">
        <f>SUM(55+120)</f>
        <v>175</v>
      </c>
      <c r="D5" s="7">
        <f>SUM(46+81+80+67+83+80+80+84)</f>
        <v>601</v>
      </c>
      <c r="E5" s="8">
        <f>SUM(50+80.4+53+80+52+54+67+85+59+57)</f>
        <v>637.4</v>
      </c>
      <c r="F5" s="8">
        <f>SUM(54+84+39+62+88+52)</f>
        <v>379</v>
      </c>
      <c r="G5" s="8">
        <v>365.5</v>
      </c>
      <c r="H5" s="8">
        <v>385.35</v>
      </c>
      <c r="I5" s="8">
        <v>281</v>
      </c>
      <c r="J5" s="8">
        <v>77</v>
      </c>
      <c r="K5" s="8"/>
      <c r="L5" s="8"/>
      <c r="M5" s="8"/>
      <c r="N5" s="8"/>
      <c r="O5" s="8"/>
      <c r="P5" s="8"/>
      <c r="Q5" s="8"/>
      <c r="R5" s="8"/>
      <c r="S5" s="8"/>
    </row>
    <row r="6" spans="1:1024" ht="17.100000000000001" customHeight="1">
      <c r="A6" s="6" t="s">
        <v>8</v>
      </c>
      <c r="B6" s="7">
        <f>SUM(C6:U6)</f>
        <v>2900.1</v>
      </c>
      <c r="C6" s="7">
        <f>SUM(54+80.4+80+122+80+85.5)</f>
        <v>501.9</v>
      </c>
      <c r="D6" s="7">
        <f>SUM(54+120+52+85+84)</f>
        <v>395</v>
      </c>
      <c r="E6" s="8">
        <f>SUM(81+54+120+89+51+55+81)</f>
        <v>531</v>
      </c>
      <c r="F6" s="8">
        <f>SUM(81+80+39+45+62+84)</f>
        <v>391</v>
      </c>
      <c r="G6" s="8">
        <v>282.5</v>
      </c>
      <c r="H6" s="8">
        <v>326.2</v>
      </c>
      <c r="I6" s="8">
        <v>388.5</v>
      </c>
      <c r="J6" s="8">
        <v>84</v>
      </c>
      <c r="K6" s="8"/>
      <c r="L6" s="8"/>
      <c r="M6" s="8"/>
      <c r="N6" s="8"/>
      <c r="O6" s="8"/>
      <c r="P6" s="8"/>
      <c r="Q6" s="8"/>
      <c r="R6" s="8"/>
      <c r="S6" s="8"/>
    </row>
    <row r="7" spans="1:1024" ht="17.100000000000001" customHeight="1">
      <c r="A7" s="6" t="s">
        <v>5</v>
      </c>
      <c r="B7" s="7">
        <f>SUM(C7:U7)</f>
        <v>2731</v>
      </c>
      <c r="C7" s="7">
        <v>0</v>
      </c>
      <c r="D7" s="7">
        <f>SUM(34+44)</f>
        <v>78</v>
      </c>
      <c r="E7" s="8">
        <f>SUM(120+85)</f>
        <v>205</v>
      </c>
      <c r="F7" s="8">
        <f>SUM(80+39+81+51+120)</f>
        <v>371</v>
      </c>
      <c r="G7" s="8"/>
      <c r="H7" s="8">
        <v>536</v>
      </c>
      <c r="I7" s="8">
        <v>641.5</v>
      </c>
      <c r="J7" s="8">
        <v>368</v>
      </c>
      <c r="K7" s="8">
        <v>435.5</v>
      </c>
      <c r="L7" s="8">
        <v>96</v>
      </c>
      <c r="M7" s="8"/>
      <c r="N7" s="8"/>
      <c r="O7" s="8"/>
      <c r="P7" s="8"/>
      <c r="Q7" s="8"/>
      <c r="R7" s="8"/>
      <c r="S7" s="8"/>
    </row>
    <row r="8" spans="1:1024" ht="17.100000000000001" customHeight="1">
      <c r="A8" s="6" t="s">
        <v>7</v>
      </c>
      <c r="B8" s="7">
        <f>SUM(C8:U8)</f>
        <v>2672.8</v>
      </c>
      <c r="C8" s="7">
        <v>0</v>
      </c>
      <c r="D8" s="7">
        <f>SUM(81+100)</f>
        <v>181</v>
      </c>
      <c r="E8" s="8">
        <f>SUM(81+85+81)</f>
        <v>247</v>
      </c>
      <c r="F8" s="8"/>
      <c r="G8" s="8">
        <v>242</v>
      </c>
      <c r="H8" s="8">
        <v>325.5</v>
      </c>
      <c r="I8" s="8">
        <v>235</v>
      </c>
      <c r="J8" s="8">
        <v>561.29999999999995</v>
      </c>
      <c r="K8" s="8">
        <v>402</v>
      </c>
      <c r="L8" s="8">
        <v>394</v>
      </c>
      <c r="M8" s="8">
        <v>85</v>
      </c>
      <c r="N8" s="8"/>
      <c r="O8" s="8"/>
      <c r="P8" s="8"/>
      <c r="Q8" s="8"/>
      <c r="R8" s="8"/>
      <c r="S8" s="8"/>
    </row>
    <row r="9" spans="1:1024" ht="17.100000000000001" customHeight="1">
      <c r="A9" s="6" t="s">
        <v>12</v>
      </c>
      <c r="B9" s="7">
        <f>SUM(C9:U9)</f>
        <v>2287.75</v>
      </c>
      <c r="C9" s="7">
        <f>SUM(55+80+81+85.5)</f>
        <v>301.5</v>
      </c>
      <c r="D9" s="7">
        <f>SUM(40.5+80+56)</f>
        <v>176.5</v>
      </c>
      <c r="E9" s="8">
        <f>SUM(80.4+120+80+67+57)</f>
        <v>404.4</v>
      </c>
      <c r="F9" s="8">
        <f>SUM(81+80+67+81+120+52)</f>
        <v>481</v>
      </c>
      <c r="G9" s="8">
        <v>517</v>
      </c>
      <c r="H9" s="8">
        <v>365.35</v>
      </c>
      <c r="I9" s="8">
        <v>42</v>
      </c>
      <c r="J9" s="8"/>
      <c r="K9" s="8"/>
      <c r="L9" s="8"/>
      <c r="M9" s="8"/>
      <c r="N9" s="8"/>
      <c r="O9" s="8"/>
      <c r="P9" s="8"/>
      <c r="Q9" s="8"/>
      <c r="R9" s="8"/>
      <c r="S9" s="8"/>
    </row>
    <row r="10" spans="1:1024" ht="17.100000000000001" customHeight="1">
      <c r="A10" s="6" t="s">
        <v>10</v>
      </c>
      <c r="B10" s="7">
        <f>SUM(C10:U10)</f>
        <v>2239.35</v>
      </c>
      <c r="C10" s="7">
        <f>SUM(55+53.6)</f>
        <v>108.6</v>
      </c>
      <c r="D10" s="7">
        <f>SUM(54+80+67+32)</f>
        <v>233</v>
      </c>
      <c r="E10" s="8">
        <f>SUM(53.6+34+80+67+85+57)</f>
        <v>376.6</v>
      </c>
      <c r="F10" s="8">
        <f>SUM(53+80+67+81+37+34)</f>
        <v>352</v>
      </c>
      <c r="G10" s="8">
        <v>362</v>
      </c>
      <c r="H10" s="8">
        <v>220.85</v>
      </c>
      <c r="I10" s="8">
        <v>334.5</v>
      </c>
      <c r="J10" s="8">
        <v>251.8</v>
      </c>
      <c r="K10" s="8"/>
      <c r="L10" s="8"/>
      <c r="M10" s="8"/>
      <c r="N10" s="8"/>
      <c r="O10" s="8"/>
      <c r="P10" s="8"/>
      <c r="Q10" s="8"/>
      <c r="R10" s="8"/>
      <c r="S10" s="8"/>
    </row>
    <row r="11" spans="1:1024" ht="17.100000000000001" customHeight="1">
      <c r="A11" s="6" t="s">
        <v>11</v>
      </c>
      <c r="B11" s="7">
        <f>SUM(C11:U11)</f>
        <v>2070.8000000000002</v>
      </c>
      <c r="C11" s="7">
        <f>SUM(30)</f>
        <v>30</v>
      </c>
      <c r="D11" s="7">
        <f>SUM(40.5+80)</f>
        <v>120.5</v>
      </c>
      <c r="E11" s="8">
        <f>SUM(50+80+80+85)</f>
        <v>295</v>
      </c>
      <c r="F11" s="8">
        <f>SUM(80+80+81+120)</f>
        <v>361</v>
      </c>
      <c r="G11" s="8">
        <v>241.5</v>
      </c>
      <c r="H11" s="8"/>
      <c r="I11" s="8">
        <v>540</v>
      </c>
      <c r="J11" s="8">
        <v>271.8</v>
      </c>
      <c r="K11" s="8">
        <v>181</v>
      </c>
      <c r="L11" s="8">
        <v>30</v>
      </c>
      <c r="M11" s="8"/>
      <c r="N11" s="8"/>
      <c r="O11" s="8"/>
      <c r="P11" s="8"/>
      <c r="Q11" s="8"/>
      <c r="R11" s="8"/>
      <c r="S11" s="8"/>
    </row>
    <row r="12" spans="1:1024" ht="17.100000000000001" customHeight="1">
      <c r="A12" s="6" t="s">
        <v>13</v>
      </c>
      <c r="B12" s="7">
        <f>SUM(C12:U12)</f>
        <v>1923</v>
      </c>
      <c r="C12" s="7">
        <v>0</v>
      </c>
      <c r="D12" s="7">
        <v>0</v>
      </c>
      <c r="E12" s="8"/>
      <c r="F12" s="8"/>
      <c r="G12" s="8"/>
      <c r="H12" s="8"/>
      <c r="I12" s="8"/>
      <c r="J12" s="8"/>
      <c r="K12" s="8">
        <v>401</v>
      </c>
      <c r="L12" s="8">
        <v>63</v>
      </c>
      <c r="M12" s="8">
        <v>211</v>
      </c>
      <c r="N12" s="8">
        <v>371</v>
      </c>
      <c r="O12" s="8">
        <v>350</v>
      </c>
      <c r="P12" s="8">
        <v>306</v>
      </c>
      <c r="Q12" s="8">
        <v>188</v>
      </c>
      <c r="R12" s="8">
        <v>33</v>
      </c>
      <c r="S12" s="8"/>
    </row>
    <row r="13" spans="1:1024" ht="17.100000000000001" customHeight="1">
      <c r="A13" s="6" t="s">
        <v>14</v>
      </c>
      <c r="B13" s="7">
        <f>SUM(C13:U13)</f>
        <v>1918.8</v>
      </c>
      <c r="C13" s="7">
        <v>0</v>
      </c>
      <c r="D13" s="7">
        <v>0</v>
      </c>
      <c r="E13" s="8"/>
      <c r="F13" s="8"/>
      <c r="G13" s="8"/>
      <c r="H13" s="8"/>
      <c r="I13" s="8">
        <v>84</v>
      </c>
      <c r="J13" s="8">
        <v>555.79999999999995</v>
      </c>
      <c r="K13" s="8">
        <v>303</v>
      </c>
      <c r="L13" s="8">
        <v>415</v>
      </c>
      <c r="M13" s="8">
        <v>265</v>
      </c>
      <c r="N13" s="8">
        <v>296</v>
      </c>
      <c r="O13" s="8"/>
      <c r="P13" s="8"/>
      <c r="Q13" s="8"/>
      <c r="R13" s="8"/>
      <c r="S13" s="8"/>
    </row>
    <row r="14" spans="1:1024" ht="17.100000000000001" customHeight="1">
      <c r="A14" s="6" t="s">
        <v>17</v>
      </c>
      <c r="B14" s="7">
        <f>SUM(C14:U14)</f>
        <v>1887.1999999999998</v>
      </c>
      <c r="C14" s="7">
        <f>SUM(53.6+120+160)</f>
        <v>333.6</v>
      </c>
      <c r="D14" s="7">
        <f>SUM(46+54+160+120+32+40.5+160)</f>
        <v>612.5</v>
      </c>
      <c r="E14" s="8">
        <f>SUM(50+120+120+52+120)</f>
        <v>462</v>
      </c>
      <c r="F14" s="8">
        <f>SUM(90.6+84+81+51)</f>
        <v>306.60000000000002</v>
      </c>
      <c r="G14" s="8">
        <v>172.5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024" ht="17.100000000000001" customHeight="1">
      <c r="A15" s="6" t="s">
        <v>22</v>
      </c>
      <c r="B15" s="7">
        <f>SUM(C15:U15)</f>
        <v>1859.4</v>
      </c>
      <c r="C15" s="7">
        <f>SUM(54+120+120+80+80+120)</f>
        <v>574</v>
      </c>
      <c r="D15" s="7">
        <f>SUM(46+50+54+80+67+120+120+66)</f>
        <v>603</v>
      </c>
      <c r="E15" s="8">
        <f>SUM(80.4+53+80+67+85+81)</f>
        <v>446.4</v>
      </c>
      <c r="F15" s="8">
        <f>SUM(34+62+51+89)</f>
        <v>236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024" ht="17.100000000000001" customHeight="1">
      <c r="A16" s="6" t="s">
        <v>16</v>
      </c>
      <c r="B16" s="7">
        <f>SUM(C16:U16)</f>
        <v>1847.0500000000002</v>
      </c>
      <c r="C16" s="7">
        <f>SUM(50+87.6)</f>
        <v>137.6</v>
      </c>
      <c r="D16" s="7">
        <f>SUM(56)</f>
        <v>56</v>
      </c>
      <c r="E16" s="8">
        <f>SUM(31.6)</f>
        <v>31.6</v>
      </c>
      <c r="F16" s="8">
        <f>SUM(32+81+67)</f>
        <v>180</v>
      </c>
      <c r="G16" s="8">
        <v>359.5</v>
      </c>
      <c r="H16" s="8">
        <v>241.85</v>
      </c>
      <c r="I16" s="8">
        <v>435.5</v>
      </c>
      <c r="J16" s="8">
        <v>189</v>
      </c>
      <c r="K16" s="8">
        <v>47</v>
      </c>
      <c r="L16" s="8">
        <v>169</v>
      </c>
      <c r="M16" s="8"/>
      <c r="N16" s="8"/>
      <c r="O16" s="8"/>
      <c r="P16" s="8"/>
      <c r="Q16" s="8"/>
      <c r="R16" s="8"/>
      <c r="S16" s="8"/>
    </row>
    <row r="17" spans="1:19" ht="17.100000000000001" customHeight="1">
      <c r="A17" s="6" t="s">
        <v>15</v>
      </c>
      <c r="B17" s="7">
        <f>SUM(C17:U17)</f>
        <v>1827.35</v>
      </c>
      <c r="C17" s="7">
        <v>0</v>
      </c>
      <c r="D17" s="7">
        <v>0</v>
      </c>
      <c r="E17" s="8">
        <f>SUM(50+53+120+50+120)</f>
        <v>393</v>
      </c>
      <c r="F17" s="8">
        <f>SUM(54+80+53+120+51+51+80)</f>
        <v>489</v>
      </c>
      <c r="G17" s="8">
        <v>545</v>
      </c>
      <c r="H17" s="8">
        <v>302.85000000000002</v>
      </c>
      <c r="I17" s="8">
        <v>97.5</v>
      </c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7.100000000000001" customHeight="1">
      <c r="A18" s="6" t="s">
        <v>19</v>
      </c>
      <c r="B18" s="7">
        <f>SUM(C18:U18)</f>
        <v>1816.35</v>
      </c>
      <c r="C18" s="7">
        <f>SUM(120+120+120)</f>
        <v>360</v>
      </c>
      <c r="D18" s="7">
        <f>SUM(42.4+42.4+83+82.4+80)</f>
        <v>330.20000000000005</v>
      </c>
      <c r="E18" s="8">
        <f>SUM(45.9+48.4+81)</f>
        <v>175.3</v>
      </c>
      <c r="F18" s="8">
        <f>SUM(81)</f>
        <v>81</v>
      </c>
      <c r="G18" s="8">
        <v>200</v>
      </c>
      <c r="H18" s="8">
        <v>410.85</v>
      </c>
      <c r="I18" s="8">
        <v>259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7.100000000000001" customHeight="1">
      <c r="A19" s="6" t="s">
        <v>33</v>
      </c>
      <c r="B19" s="7">
        <f>SUM(C19:U19)</f>
        <v>1634</v>
      </c>
      <c r="C19" s="7">
        <f>SUM(54+120+120+50+80+120+82+30.5)</f>
        <v>656.5</v>
      </c>
      <c r="D19" s="7">
        <f>SUM(46+50+80+42.4+55.5+120+84)</f>
        <v>477.9</v>
      </c>
      <c r="E19" s="8">
        <f>SUM(50+53.6+53+80+67+51+81)</f>
        <v>435.6</v>
      </c>
      <c r="F19" s="8">
        <f>SUM(30+34)</f>
        <v>64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7.100000000000001" customHeight="1">
      <c r="A20" s="6" t="s">
        <v>30</v>
      </c>
      <c r="B20" s="7">
        <f>SUM(C20:U20)</f>
        <v>1589.9</v>
      </c>
      <c r="C20" s="7">
        <f>SUM(55+80+120+80+80+85.5)</f>
        <v>500.5</v>
      </c>
      <c r="D20" s="7">
        <f>SUM(81+120+67+83+52+120)</f>
        <v>523</v>
      </c>
      <c r="E20" s="8">
        <f>SUM(80.4+52+31+67+80+85)</f>
        <v>395.4</v>
      </c>
      <c r="F20" s="8">
        <f>SUM(80)</f>
        <v>80</v>
      </c>
      <c r="G20" s="8">
        <f>SUM(41+50)</f>
        <v>91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7.100000000000001" customHeight="1">
      <c r="A21" s="6" t="s">
        <v>27</v>
      </c>
      <c r="B21" s="7">
        <f>SUM(C21:U21)</f>
        <v>1547.6</v>
      </c>
      <c r="C21" s="7">
        <f>SUM(60+40+80+82+52+85.5)</f>
        <v>399.5</v>
      </c>
      <c r="D21" s="7">
        <f>SUM(30+83+32)</f>
        <v>145</v>
      </c>
      <c r="E21" s="8">
        <f>SUM(50+53.6+52+51)</f>
        <v>206.6</v>
      </c>
      <c r="F21" s="8">
        <f>SUM(53+54+51+67+45+62+88)</f>
        <v>420</v>
      </c>
      <c r="G21" s="8">
        <v>147</v>
      </c>
      <c r="H21" s="8">
        <v>124.5</v>
      </c>
      <c r="I21" s="8">
        <v>105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7.100000000000001" customHeight="1">
      <c r="A22" s="6" t="s">
        <v>29</v>
      </c>
      <c r="B22" s="7">
        <f>SUM(C22:U22)</f>
        <v>1489.6</v>
      </c>
      <c r="C22" s="7">
        <f>SUM(84+80+80+120)</f>
        <v>364</v>
      </c>
      <c r="D22" s="7">
        <f>SUM(46+81+80+83+83)</f>
        <v>373</v>
      </c>
      <c r="E22" s="8">
        <f>SUM(50+53.6+84+80+81+85+80+57)</f>
        <v>570.6</v>
      </c>
      <c r="F22" s="8">
        <f>SUM(34+45+51+52)</f>
        <v>182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17.100000000000001" customHeight="1">
      <c r="A23" s="6" t="s">
        <v>18</v>
      </c>
      <c r="B23" s="7">
        <f>SUM(C23:U23)</f>
        <v>1484</v>
      </c>
      <c r="C23" s="7">
        <v>0</v>
      </c>
      <c r="D23" s="7">
        <v>0</v>
      </c>
      <c r="E23" s="8"/>
      <c r="F23" s="8"/>
      <c r="G23" s="8"/>
      <c r="H23" s="8"/>
      <c r="I23" s="8"/>
      <c r="J23" s="8">
        <v>144</v>
      </c>
      <c r="K23" s="8">
        <v>142</v>
      </c>
      <c r="L23" s="8">
        <v>246</v>
      </c>
      <c r="M23" s="8"/>
      <c r="N23" s="8">
        <v>183</v>
      </c>
      <c r="O23" s="8">
        <v>249</v>
      </c>
      <c r="P23" s="8">
        <v>305</v>
      </c>
      <c r="Q23" s="8">
        <v>182</v>
      </c>
      <c r="R23" s="8">
        <v>33</v>
      </c>
      <c r="S23" s="8"/>
    </row>
    <row r="24" spans="1:19" ht="17.100000000000001" customHeight="1">
      <c r="A24" s="6" t="s">
        <v>20</v>
      </c>
      <c r="B24" s="7">
        <f>SUM(C24:U24)</f>
        <v>1426.4499999999998</v>
      </c>
      <c r="C24" s="7">
        <v>0</v>
      </c>
      <c r="D24" s="7">
        <v>0</v>
      </c>
      <c r="E24" s="8">
        <f>SUM(53.6+52+67+85)</f>
        <v>257.60000000000002</v>
      </c>
      <c r="F24" s="8">
        <f>SUM(53+53+80+67+81+51+52)</f>
        <v>437</v>
      </c>
      <c r="G24" s="8">
        <v>369.5</v>
      </c>
      <c r="H24" s="8">
        <v>276.35000000000002</v>
      </c>
      <c r="I24" s="8">
        <v>42</v>
      </c>
      <c r="J24" s="8">
        <v>44</v>
      </c>
      <c r="K24" s="8"/>
      <c r="L24" s="8"/>
      <c r="M24" s="8"/>
      <c r="N24" s="8"/>
      <c r="O24" s="8"/>
      <c r="P24" s="8"/>
      <c r="Q24" s="8"/>
      <c r="R24" s="8"/>
      <c r="S24" s="8"/>
    </row>
    <row r="25" spans="1:19" ht="17.100000000000001" customHeight="1">
      <c r="A25" s="6" t="s">
        <v>21</v>
      </c>
      <c r="B25" s="7">
        <f>SUM(C25:U25)</f>
        <v>1416.2</v>
      </c>
      <c r="C25" s="7">
        <f>SUM(53.6)</f>
        <v>53.6</v>
      </c>
      <c r="D25" s="7">
        <f>SUM(54+34+32+40.5+80)</f>
        <v>240.5</v>
      </c>
      <c r="E25" s="8">
        <f>SUM(120+120+52)</f>
        <v>292</v>
      </c>
      <c r="F25" s="8">
        <f>SUM(90.6+81+51)</f>
        <v>222.6</v>
      </c>
      <c r="G25" s="8">
        <v>328.5</v>
      </c>
      <c r="H25" s="8">
        <v>214</v>
      </c>
      <c r="I25" s="8">
        <v>65</v>
      </c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7.100000000000001" customHeight="1">
      <c r="A26" s="6" t="s">
        <v>39</v>
      </c>
      <c r="B26" s="7">
        <f>SUM(C26:U26)</f>
        <v>1376</v>
      </c>
      <c r="C26" s="7">
        <f>SUM(80+120+160+82+120)</f>
        <v>562</v>
      </c>
      <c r="D26" s="7">
        <f>SUM(81)</f>
        <v>81</v>
      </c>
      <c r="E26" s="8">
        <f>SUM(52)</f>
        <v>52</v>
      </c>
      <c r="F26" s="8">
        <f>SUM(81+120+84)</f>
        <v>285</v>
      </c>
      <c r="G26" s="8">
        <v>161.5</v>
      </c>
      <c r="H26" s="8">
        <v>234.5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17.100000000000001" customHeight="1">
      <c r="A27" s="6" t="s">
        <v>28</v>
      </c>
      <c r="B27" s="7">
        <f>SUM(C27:U27)</f>
        <v>1283.45</v>
      </c>
      <c r="C27" s="7">
        <f>SUM(54+53.6+49)</f>
        <v>156.6</v>
      </c>
      <c r="D27" s="7">
        <f>SUM(50+54)</f>
        <v>104</v>
      </c>
      <c r="E27" s="8">
        <f>SUM(52+51+57)</f>
        <v>160</v>
      </c>
      <c r="F27" s="8">
        <f>SUM(81+53+80+80)</f>
        <v>294</v>
      </c>
      <c r="G27" s="8">
        <v>283</v>
      </c>
      <c r="H27" s="8">
        <v>243.85</v>
      </c>
      <c r="I27" s="8">
        <v>42</v>
      </c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7.100000000000001" customHeight="1">
      <c r="A28" s="6" t="s">
        <v>34</v>
      </c>
      <c r="B28" s="7">
        <f>SUM(C28:U28)</f>
        <v>1270</v>
      </c>
      <c r="C28" s="7">
        <f>SUM(53.6+80+80+82+30.5)</f>
        <v>326.10000000000002</v>
      </c>
      <c r="D28" s="7">
        <f>SUM(54+80+52+67+56)</f>
        <v>309</v>
      </c>
      <c r="E28" s="8">
        <f>SUM(80.4+80+67+84+57)</f>
        <v>368.4</v>
      </c>
      <c r="F28" s="8">
        <f>SUM(54+67+51+52)</f>
        <v>224</v>
      </c>
      <c r="G28" s="8">
        <f>SUM(42.5)</f>
        <v>42.5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17.100000000000001" customHeight="1">
      <c r="A29" s="6" t="s">
        <v>37</v>
      </c>
      <c r="B29" s="7">
        <f>SUM(C29:U29)</f>
        <v>1246</v>
      </c>
      <c r="C29" s="7">
        <f>SUM(55+80+50+120+80)</f>
        <v>385</v>
      </c>
      <c r="D29" s="7">
        <f>SUM(54+80+67+52+120+84)</f>
        <v>457</v>
      </c>
      <c r="E29" s="8">
        <f>SUM(50+84+80+67+84)</f>
        <v>365</v>
      </c>
      <c r="F29" s="8">
        <f>SUM(39)</f>
        <v>39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17.100000000000001" customHeight="1">
      <c r="A30" s="6" t="s">
        <v>23</v>
      </c>
      <c r="B30" s="7">
        <f>SUM(C30:U30)</f>
        <v>1243</v>
      </c>
      <c r="C30" s="7">
        <v>0</v>
      </c>
      <c r="D30" s="7">
        <v>0</v>
      </c>
      <c r="E30" s="8"/>
      <c r="F30" s="8">
        <f>SUM(84)</f>
        <v>84</v>
      </c>
      <c r="G30" s="8">
        <v>440</v>
      </c>
      <c r="H30" s="8">
        <v>379</v>
      </c>
      <c r="I30" s="8">
        <v>197</v>
      </c>
      <c r="J30" s="8">
        <v>143</v>
      </c>
      <c r="K30" s="8"/>
      <c r="L30" s="8"/>
      <c r="M30" s="8"/>
      <c r="N30" s="8"/>
      <c r="O30" s="8"/>
      <c r="P30" s="8"/>
      <c r="Q30" s="8"/>
      <c r="R30" s="8"/>
      <c r="S30" s="8"/>
    </row>
    <row r="31" spans="1:19" ht="17.100000000000001" customHeight="1">
      <c r="A31" s="6" t="s">
        <v>24</v>
      </c>
      <c r="B31" s="7">
        <f>SUM(C31:U31)</f>
        <v>1225.8</v>
      </c>
      <c r="C31" s="7">
        <v>0</v>
      </c>
      <c r="D31" s="7">
        <v>0</v>
      </c>
      <c r="E31" s="8"/>
      <c r="F31" s="8"/>
      <c r="G31" s="8"/>
      <c r="H31" s="8"/>
      <c r="I31" s="8">
        <v>287</v>
      </c>
      <c r="J31" s="8">
        <v>475.8</v>
      </c>
      <c r="K31" s="8">
        <v>247</v>
      </c>
      <c r="L31" s="8">
        <v>216</v>
      </c>
      <c r="M31" s="8"/>
      <c r="N31" s="8"/>
      <c r="O31" s="8"/>
      <c r="P31" s="8"/>
      <c r="Q31" s="8"/>
      <c r="R31" s="8"/>
      <c r="S31" s="8"/>
    </row>
    <row r="32" spans="1:19" ht="17.100000000000001" customHeight="1">
      <c r="A32" s="6" t="s">
        <v>25</v>
      </c>
      <c r="B32" s="7">
        <f>SUM(C32:U32)</f>
        <v>1186.2</v>
      </c>
      <c r="C32" s="7">
        <v>0</v>
      </c>
      <c r="D32" s="7">
        <v>0</v>
      </c>
      <c r="E32" s="8"/>
      <c r="F32" s="8"/>
      <c r="G32" s="8"/>
      <c r="H32" s="8">
        <v>206.2</v>
      </c>
      <c r="I32" s="8">
        <v>426</v>
      </c>
      <c r="J32" s="8">
        <v>522</v>
      </c>
      <c r="K32" s="8">
        <v>32</v>
      </c>
      <c r="L32" s="8"/>
      <c r="M32" s="8"/>
      <c r="N32" s="8"/>
      <c r="O32" s="8"/>
      <c r="P32" s="8"/>
      <c r="Q32" s="8"/>
      <c r="R32" s="8"/>
      <c r="S32" s="8"/>
    </row>
    <row r="33" spans="1:19" ht="17.100000000000001" customHeight="1">
      <c r="A33" s="6" t="s">
        <v>26</v>
      </c>
      <c r="B33" s="7">
        <f>SUM(C33:U33)</f>
        <v>1167</v>
      </c>
      <c r="C33" s="7">
        <v>0</v>
      </c>
      <c r="D33" s="7">
        <v>0</v>
      </c>
      <c r="E33" s="8"/>
      <c r="F33" s="8"/>
      <c r="G33" s="8"/>
      <c r="H33" s="8"/>
      <c r="I33" s="8">
        <v>400</v>
      </c>
      <c r="J33" s="8">
        <v>374.5</v>
      </c>
      <c r="K33" s="8">
        <v>247.5</v>
      </c>
      <c r="L33" s="8">
        <v>50</v>
      </c>
      <c r="M33" s="8">
        <v>55</v>
      </c>
      <c r="N33" s="8">
        <v>40</v>
      </c>
      <c r="O33" s="8"/>
      <c r="P33" s="8"/>
      <c r="Q33" s="8"/>
      <c r="R33" s="8"/>
      <c r="S33" s="8"/>
    </row>
    <row r="34" spans="1:19" ht="17.100000000000001" customHeight="1">
      <c r="A34" s="6" t="s">
        <v>57</v>
      </c>
      <c r="B34" s="7">
        <f>SUM(C34:U34)</f>
        <v>1098.2</v>
      </c>
      <c r="C34" s="7">
        <f>SUM(54+53.6+49+120+50+122+80+52)</f>
        <v>580.6</v>
      </c>
      <c r="D34" s="7">
        <f>SUM(35+83+52+80)</f>
        <v>250</v>
      </c>
      <c r="E34" s="9">
        <f>SUM(30+53.6+52+81+51)</f>
        <v>267.60000000000002</v>
      </c>
      <c r="F34" s="9"/>
    </row>
    <row r="35" spans="1:19" ht="17.100000000000001" customHeight="1">
      <c r="A35" s="6" t="s">
        <v>31</v>
      </c>
      <c r="B35" s="7">
        <f>SUM(C35:U35)</f>
        <v>1039.3499999999999</v>
      </c>
      <c r="C35" s="7">
        <v>0</v>
      </c>
      <c r="D35" s="7">
        <v>0</v>
      </c>
      <c r="E35" s="8"/>
      <c r="F35" s="8"/>
      <c r="G35" s="8">
        <v>300.5</v>
      </c>
      <c r="H35" s="8">
        <v>382.85</v>
      </c>
      <c r="I35" s="8">
        <v>116</v>
      </c>
      <c r="J35" s="8">
        <v>240</v>
      </c>
      <c r="K35" s="8"/>
      <c r="L35" s="8"/>
      <c r="M35" s="8"/>
      <c r="N35" s="8"/>
      <c r="O35" s="8"/>
      <c r="P35" s="8"/>
      <c r="Q35" s="8"/>
      <c r="R35" s="8"/>
      <c r="S35" s="8"/>
    </row>
    <row r="36" spans="1:19" ht="17.100000000000001" customHeight="1">
      <c r="A36" s="6" t="s">
        <v>41</v>
      </c>
      <c r="B36" s="7">
        <f>SUM(C36:U36)</f>
        <v>1032.5</v>
      </c>
      <c r="C36" s="7">
        <f>SUM(120+50+85.5)</f>
        <v>255.5</v>
      </c>
      <c r="D36" s="7">
        <f>SUM(54+80+85+120)</f>
        <v>339</v>
      </c>
      <c r="E36" s="8">
        <f>SUM(50+53+81+84+81)</f>
        <v>349</v>
      </c>
      <c r="F36" s="8">
        <f>SUM(37+52)</f>
        <v>89</v>
      </c>
    </row>
    <row r="37" spans="1:19" ht="17.100000000000001" customHeight="1">
      <c r="A37" s="6" t="s">
        <v>35</v>
      </c>
      <c r="B37" s="7">
        <f>SUM(C37:U37)</f>
        <v>1025</v>
      </c>
      <c r="C37" s="7">
        <f>SUM(53.6+55)</f>
        <v>108.6</v>
      </c>
      <c r="D37" s="7">
        <v>0</v>
      </c>
      <c r="E37" s="8">
        <f>SUM(50+80.4+53+52+50+67+85+81)</f>
        <v>518.4</v>
      </c>
      <c r="F37" s="8">
        <f>SUM(53+51+67+45+88+52)</f>
        <v>356</v>
      </c>
      <c r="G37" s="8">
        <f>SUM(42)</f>
        <v>42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7.100000000000001" customHeight="1">
      <c r="A38" s="6" t="s">
        <v>32</v>
      </c>
      <c r="B38" s="7">
        <f>SUM(C38:U38)</f>
        <v>1017.2</v>
      </c>
      <c r="C38" s="7">
        <v>0</v>
      </c>
      <c r="D38" s="7">
        <v>0</v>
      </c>
      <c r="E38" s="8">
        <f>SUM(80.4+34+120+49.6+59+81)</f>
        <v>424</v>
      </c>
      <c r="F38" s="8">
        <f>SUM(80+86.2+51+80)</f>
        <v>297.2</v>
      </c>
      <c r="G38" s="9">
        <f>SUM(60+52.5+60+81)</f>
        <v>253.5</v>
      </c>
      <c r="H38" s="9">
        <f>SUM(42.5)</f>
        <v>42.5</v>
      </c>
    </row>
    <row r="39" spans="1:19" ht="17.100000000000001" customHeight="1">
      <c r="A39" s="6" t="s">
        <v>43</v>
      </c>
      <c r="B39" s="7">
        <f>SUM(C39:U39)</f>
        <v>966.5</v>
      </c>
      <c r="C39" s="7">
        <f>SUM(30+120+50+40+52.5)</f>
        <v>292.5</v>
      </c>
      <c r="D39" s="7">
        <f>SUM(46+81+80+52+40.5+32)</f>
        <v>331.5</v>
      </c>
      <c r="E39" s="8">
        <f>SUM(34+50+52)</f>
        <v>136</v>
      </c>
      <c r="F39" s="8">
        <f>SUM(30+53+80)</f>
        <v>163</v>
      </c>
      <c r="G39" s="8">
        <v>43.5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17.100000000000001" customHeight="1">
      <c r="A40" s="10" t="s">
        <v>45</v>
      </c>
      <c r="B40" s="7">
        <f>SUM(C40:U40)</f>
        <v>943.5</v>
      </c>
      <c r="C40" s="7">
        <f>SUM(54+120+120)</f>
        <v>294</v>
      </c>
      <c r="D40" s="7">
        <f>SUM(46+80+85+55.5+80)</f>
        <v>346.5</v>
      </c>
      <c r="E40" s="8">
        <f>SUM(42+50+67+85+59)</f>
        <v>303</v>
      </c>
      <c r="F40" s="9"/>
    </row>
    <row r="41" spans="1:19" ht="17.100000000000001" customHeight="1">
      <c r="A41" s="6" t="s">
        <v>48</v>
      </c>
      <c r="B41" s="7">
        <f>SUM(C41:U41)</f>
        <v>926.2</v>
      </c>
      <c r="C41" s="7">
        <f>SUM(53.6+80+120+82)</f>
        <v>335.6</v>
      </c>
      <c r="D41" s="7">
        <f>SUM(54+80+83+84)</f>
        <v>301</v>
      </c>
      <c r="E41" s="8">
        <f>SUM(53.6+84)</f>
        <v>137.6</v>
      </c>
      <c r="F41" s="8">
        <f>SUM(34+67+51)</f>
        <v>152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7.100000000000001" customHeight="1">
      <c r="A42" s="6" t="s">
        <v>65</v>
      </c>
      <c r="B42" s="7">
        <f>SUM(C42:U42)</f>
        <v>920</v>
      </c>
      <c r="C42" s="7">
        <f>SUM(120+80+80+30+80+52.5)</f>
        <v>442.5</v>
      </c>
      <c r="D42" s="7">
        <f>SUM(54+83+40.5+80)</f>
        <v>257.5</v>
      </c>
      <c r="E42" s="8">
        <f>SUM(31+67+51)</f>
        <v>149</v>
      </c>
      <c r="F42" s="8">
        <f>SUM(37+34)</f>
        <v>71</v>
      </c>
    </row>
    <row r="43" spans="1:19" ht="17.100000000000001" customHeight="1">
      <c r="A43" s="6" t="s">
        <v>36</v>
      </c>
      <c r="B43" s="7">
        <f>SUM(C43:U43)</f>
        <v>914</v>
      </c>
      <c r="C43" s="7">
        <v>0</v>
      </c>
      <c r="D43" s="7">
        <v>0</v>
      </c>
      <c r="E43" s="8"/>
      <c r="F43" s="8"/>
      <c r="G43" s="8"/>
      <c r="H43" s="8"/>
      <c r="I43" s="8"/>
      <c r="J43" s="8">
        <v>44</v>
      </c>
      <c r="K43" s="8">
        <v>98</v>
      </c>
      <c r="L43" s="8">
        <v>280</v>
      </c>
      <c r="M43" s="8">
        <v>252</v>
      </c>
      <c r="N43" s="8">
        <v>240</v>
      </c>
      <c r="O43" s="8"/>
      <c r="P43" s="8"/>
      <c r="Q43" s="8"/>
      <c r="R43" s="8"/>
      <c r="S43" s="8"/>
    </row>
    <row r="44" spans="1:19" ht="17.100000000000001" customHeight="1">
      <c r="A44" s="15" t="s">
        <v>38</v>
      </c>
      <c r="B44" s="7">
        <f>SUM(C44:U44)</f>
        <v>843.6</v>
      </c>
      <c r="C44" s="7">
        <v>0</v>
      </c>
      <c r="D44" s="7">
        <f>SUM(46+35+54+50+83+52)</f>
        <v>320</v>
      </c>
      <c r="E44" s="8">
        <f>SUM(31.6+53+51+81)</f>
        <v>216.6</v>
      </c>
      <c r="F44" s="8">
        <f>SUM(30+34+45+51+52)</f>
        <v>212</v>
      </c>
      <c r="G44" s="8">
        <v>95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17.100000000000001" customHeight="1">
      <c r="A45" s="31" t="s">
        <v>79</v>
      </c>
      <c r="B45" s="7">
        <f>SUM(C45:U45)</f>
        <v>834.4</v>
      </c>
      <c r="C45" s="7">
        <f>SUM(36+80.4+80+50+120+120)</f>
        <v>486.4</v>
      </c>
      <c r="D45" s="7">
        <f>SUM(35+50+83+83+41+56)</f>
        <v>348</v>
      </c>
      <c r="F45" s="9"/>
    </row>
    <row r="46" spans="1:19" ht="17.100000000000001" customHeight="1">
      <c r="A46" s="6" t="s">
        <v>40</v>
      </c>
      <c r="B46" s="7">
        <f>SUM(C46:U46)</f>
        <v>801.35</v>
      </c>
      <c r="C46" s="7">
        <v>0</v>
      </c>
      <c r="D46" s="7">
        <v>0</v>
      </c>
      <c r="E46" s="8"/>
      <c r="F46" s="8"/>
      <c r="G46" s="8">
        <v>52.5</v>
      </c>
      <c r="H46" s="8">
        <v>433.85</v>
      </c>
      <c r="I46" s="8">
        <v>281</v>
      </c>
      <c r="J46" s="8">
        <v>34</v>
      </c>
      <c r="K46" s="8"/>
      <c r="L46" s="8"/>
      <c r="M46" s="8"/>
      <c r="N46" s="8"/>
      <c r="O46" s="8"/>
      <c r="P46" s="8"/>
      <c r="Q46" s="8"/>
      <c r="R46" s="8"/>
      <c r="S46" s="8"/>
    </row>
    <row r="47" spans="1:19" ht="17.100000000000001" customHeight="1">
      <c r="A47" s="6" t="s">
        <v>75</v>
      </c>
      <c r="B47" s="7">
        <f>SUM(C47:U47)</f>
        <v>787.2</v>
      </c>
      <c r="C47" s="7">
        <f>SUM(80+120+120+90)</f>
        <v>410</v>
      </c>
      <c r="D47" s="7">
        <f>SUM(50+83+80+84)</f>
        <v>297</v>
      </c>
      <c r="E47" s="9">
        <f>SUM(30.6+49.6)</f>
        <v>80.2</v>
      </c>
      <c r="F47" s="9"/>
    </row>
    <row r="48" spans="1:19" ht="17.100000000000001" customHeight="1">
      <c r="A48" s="6" t="s">
        <v>91</v>
      </c>
      <c r="B48" s="7">
        <f>SUM(C48:U48)</f>
        <v>787.1</v>
      </c>
      <c r="C48" s="7">
        <f>SUM(53.6+80+80+80+81+82+85.5)</f>
        <v>542.1</v>
      </c>
      <c r="D48" s="7">
        <f>SUM(54+50+52)</f>
        <v>156</v>
      </c>
      <c r="E48" s="9">
        <f>SUM(38+51)</f>
        <v>89</v>
      </c>
      <c r="F48" s="9"/>
    </row>
    <row r="49" spans="1:19" ht="17.100000000000001" customHeight="1">
      <c r="A49" s="6" t="s">
        <v>76</v>
      </c>
      <c r="B49" s="7">
        <f>SUM(C49:U49)</f>
        <v>774.1</v>
      </c>
      <c r="C49" s="7">
        <f>SUM(54+53.6+60+52+40+50+50+52)</f>
        <v>411.6</v>
      </c>
      <c r="D49" s="7">
        <f>SUM(46+54+52+31+40.5)</f>
        <v>223.5</v>
      </c>
      <c r="E49" s="9">
        <f>SUM(31+51+57)</f>
        <v>139</v>
      </c>
      <c r="F49" s="9"/>
    </row>
    <row r="50" spans="1:19" ht="17.100000000000001" customHeight="1">
      <c r="A50" s="6" t="s">
        <v>73</v>
      </c>
      <c r="B50" s="7">
        <f>SUM(C50:U50)</f>
        <v>763.6</v>
      </c>
      <c r="C50" s="7">
        <f>SUM(53.6+80+120+81+30.5)</f>
        <v>365.1</v>
      </c>
      <c r="D50" s="7">
        <f>SUM(54+80+85+55.5+56)</f>
        <v>330.5</v>
      </c>
      <c r="E50" s="9">
        <f>SUM(34+34)</f>
        <v>68</v>
      </c>
      <c r="F50" s="9"/>
    </row>
    <row r="51" spans="1:19" ht="17.100000000000001" customHeight="1">
      <c r="A51" s="6" t="s">
        <v>53</v>
      </c>
      <c r="B51" s="7">
        <f>SUM(C51:U51)</f>
        <v>759.5</v>
      </c>
      <c r="C51" s="7">
        <f>SUM(40+82+82)</f>
        <v>204</v>
      </c>
      <c r="D51" s="7">
        <f>SUM(50+83+42.4+40.5+80+44+84)</f>
        <v>423.9</v>
      </c>
      <c r="E51" s="9">
        <f>SUM(31+49.6+51)</f>
        <v>131.6</v>
      </c>
      <c r="F51" s="9"/>
    </row>
    <row r="52" spans="1:19" ht="17.100000000000001" customHeight="1">
      <c r="A52" s="15" t="s">
        <v>46</v>
      </c>
      <c r="B52" s="7">
        <f>SUM(C52:U52)</f>
        <v>733.4</v>
      </c>
      <c r="C52" s="7">
        <f>SUM(54+52)</f>
        <v>106</v>
      </c>
      <c r="D52" s="7">
        <f>SUM(52+67)</f>
        <v>119</v>
      </c>
      <c r="E52" s="8">
        <f>SUM(80.4+84+85+81)</f>
        <v>330.4</v>
      </c>
      <c r="F52" s="8">
        <f>SUM(30+45+51+52)</f>
        <v>178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7.100000000000001" customHeight="1">
      <c r="A53" s="6" t="s">
        <v>42</v>
      </c>
      <c r="B53" s="7">
        <f>SUM(C53:U53)</f>
        <v>675.35</v>
      </c>
      <c r="C53" s="7">
        <v>0</v>
      </c>
      <c r="D53" s="7">
        <v>0</v>
      </c>
      <c r="E53" s="8">
        <f>SUM(34)</f>
        <v>34</v>
      </c>
      <c r="F53" s="8">
        <f>SUM(30+34+34)</f>
        <v>98</v>
      </c>
      <c r="G53" s="8">
        <v>103.5</v>
      </c>
      <c r="H53" s="8">
        <v>439.85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17.100000000000001" customHeight="1">
      <c r="A54" s="6" t="s">
        <v>44</v>
      </c>
      <c r="B54" s="7">
        <f>SUM(C54:U54)</f>
        <v>668</v>
      </c>
      <c r="C54" s="7">
        <v>0</v>
      </c>
      <c r="D54" s="7">
        <v>0</v>
      </c>
      <c r="E54" s="8"/>
      <c r="F54" s="8"/>
      <c r="G54" s="8"/>
      <c r="H54" s="8"/>
      <c r="I54" s="8"/>
      <c r="J54" s="8"/>
      <c r="K54" s="8">
        <v>207</v>
      </c>
      <c r="L54" s="8">
        <v>236</v>
      </c>
      <c r="M54" s="8">
        <v>225</v>
      </c>
      <c r="N54" s="8"/>
      <c r="O54" s="8"/>
      <c r="P54" s="8"/>
      <c r="Q54" s="8"/>
      <c r="R54" s="8"/>
      <c r="S54" s="8"/>
    </row>
    <row r="55" spans="1:19" ht="17.100000000000001" customHeight="1">
      <c r="A55" s="6" t="s">
        <v>66</v>
      </c>
      <c r="B55" s="7">
        <f>SUM(C55:U55)</f>
        <v>639.5</v>
      </c>
      <c r="C55" s="7">
        <f>SUM(54+80+30.5)</f>
        <v>164.5</v>
      </c>
      <c r="D55" s="7">
        <f>SUM(46)</f>
        <v>46</v>
      </c>
      <c r="E55" s="8">
        <f>SUM(53+80+50+67)</f>
        <v>250</v>
      </c>
      <c r="F55" s="8">
        <f>SUM(32+51+45+51)</f>
        <v>179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17.100000000000001" customHeight="1">
      <c r="A56" s="10" t="s">
        <v>77</v>
      </c>
      <c r="B56" s="7">
        <f>SUM(C56:U56)</f>
        <v>634.5</v>
      </c>
      <c r="C56" s="7">
        <f>SUM(82.5+80+122)</f>
        <v>284.5</v>
      </c>
      <c r="D56" s="7">
        <f>SUM(46+80+52+80)</f>
        <v>258</v>
      </c>
      <c r="E56" s="8">
        <f>SUM(42+50)</f>
        <v>92</v>
      </c>
      <c r="F56" s="9"/>
    </row>
    <row r="57" spans="1:19" ht="17.100000000000001" customHeight="1">
      <c r="A57" s="6" t="s">
        <v>47</v>
      </c>
      <c r="B57" s="7">
        <f>SUM(C57:U57)</f>
        <v>615</v>
      </c>
      <c r="C57" s="7">
        <v>0</v>
      </c>
      <c r="D57" s="7">
        <v>0</v>
      </c>
      <c r="E57" s="8"/>
      <c r="F57" s="8">
        <f>SUM(30)</f>
        <v>30</v>
      </c>
      <c r="G57" s="8">
        <v>112.5</v>
      </c>
      <c r="H57" s="8"/>
      <c r="I57" s="8">
        <v>219.5</v>
      </c>
      <c r="J57" s="8">
        <v>162</v>
      </c>
      <c r="K57" s="8">
        <v>91</v>
      </c>
      <c r="L57" s="8"/>
      <c r="M57" s="8"/>
      <c r="N57" s="8"/>
      <c r="O57" s="8"/>
      <c r="P57" s="8"/>
      <c r="Q57" s="8"/>
      <c r="R57" s="8"/>
      <c r="S57" s="8"/>
    </row>
    <row r="58" spans="1:19" ht="17.100000000000001" customHeight="1">
      <c r="A58" s="6" t="s">
        <v>49</v>
      </c>
      <c r="B58" s="7">
        <f>SUM(C58:U58)</f>
        <v>587.5</v>
      </c>
      <c r="C58" s="7">
        <v>0</v>
      </c>
      <c r="D58" s="7">
        <v>0</v>
      </c>
      <c r="E58" s="8"/>
      <c r="F58" s="8"/>
      <c r="G58" s="8"/>
      <c r="H58" s="8"/>
      <c r="I58" s="8">
        <v>137.5</v>
      </c>
      <c r="J58" s="8">
        <v>85</v>
      </c>
      <c r="K58" s="8">
        <v>168</v>
      </c>
      <c r="L58" s="8"/>
      <c r="M58" s="8">
        <v>157</v>
      </c>
      <c r="N58" s="8">
        <v>40</v>
      </c>
      <c r="O58" s="8"/>
      <c r="P58" s="8"/>
      <c r="Q58" s="8"/>
      <c r="R58" s="8"/>
      <c r="S58" s="8"/>
    </row>
    <row r="59" spans="1:19" ht="17.100000000000001" customHeight="1">
      <c r="A59" s="15" t="s">
        <v>50</v>
      </c>
      <c r="B59" s="7">
        <f>SUM(C59:U59)</f>
        <v>579</v>
      </c>
      <c r="C59" s="7">
        <v>0</v>
      </c>
      <c r="D59" s="7">
        <v>0</v>
      </c>
      <c r="E59" s="8"/>
      <c r="F59" s="8"/>
      <c r="G59" s="8"/>
      <c r="H59" s="8"/>
      <c r="I59" s="8"/>
      <c r="J59" s="8"/>
      <c r="K59" s="8">
        <v>59</v>
      </c>
      <c r="L59" s="8">
        <v>363</v>
      </c>
      <c r="M59" s="8">
        <v>123</v>
      </c>
      <c r="N59" s="8">
        <v>34</v>
      </c>
      <c r="O59" s="8"/>
      <c r="P59" s="8"/>
      <c r="Q59" s="8"/>
      <c r="R59" s="8"/>
      <c r="S59" s="8"/>
    </row>
    <row r="60" spans="1:19" ht="17.100000000000001" customHeight="1">
      <c r="A60" s="6" t="s">
        <v>51</v>
      </c>
      <c r="B60" s="7">
        <f>SUM(C60:U60)</f>
        <v>573.29999999999995</v>
      </c>
      <c r="C60" s="7">
        <v>0</v>
      </c>
      <c r="D60" s="7">
        <v>0</v>
      </c>
      <c r="E60" s="8"/>
      <c r="F60" s="8"/>
      <c r="G60" s="8"/>
      <c r="H60" s="8"/>
      <c r="I60" s="8"/>
      <c r="J60" s="8">
        <v>326.3</v>
      </c>
      <c r="K60" s="8">
        <v>164</v>
      </c>
      <c r="L60" s="8">
        <v>53</v>
      </c>
      <c r="M60" s="8">
        <v>30</v>
      </c>
      <c r="N60" s="8"/>
      <c r="O60" s="8"/>
      <c r="P60" s="8"/>
      <c r="Q60" s="8"/>
      <c r="R60" s="8"/>
      <c r="S60" s="8"/>
    </row>
    <row r="61" spans="1:19" ht="17.100000000000001" customHeight="1">
      <c r="A61" s="6" t="s">
        <v>90</v>
      </c>
      <c r="B61" s="7">
        <f>SUM(C61:U61)</f>
        <v>572.1</v>
      </c>
      <c r="C61" s="7">
        <f>SUM(53.6+49+52+80+81)</f>
        <v>315.60000000000002</v>
      </c>
      <c r="D61" s="7">
        <f>SUM(46+54+55.5)</f>
        <v>155.5</v>
      </c>
      <c r="E61" s="9">
        <f>SUM(31+34+36)</f>
        <v>101</v>
      </c>
      <c r="F61" s="9"/>
    </row>
    <row r="62" spans="1:19" ht="17.100000000000001" customHeight="1">
      <c r="A62" s="6" t="s">
        <v>52</v>
      </c>
      <c r="B62" s="7">
        <f>SUM(C62:U62)</f>
        <v>557</v>
      </c>
      <c r="C62" s="7">
        <v>0</v>
      </c>
      <c r="D62" s="7">
        <f>SUM(30+50+32+34+32)</f>
        <v>178</v>
      </c>
      <c r="E62" s="8">
        <f>SUM(30+53+51+57)</f>
        <v>191</v>
      </c>
      <c r="F62" s="8">
        <f>SUM(30+53+34+37+34)</f>
        <v>188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9" customFormat="1" ht="17.100000000000001" customHeight="1">
      <c r="A63" s="6" t="s">
        <v>74</v>
      </c>
      <c r="B63" s="7">
        <f>SUM(C63:U63)</f>
        <v>548.40000000000009</v>
      </c>
      <c r="C63" s="7">
        <f>SUM(80+87.6)</f>
        <v>167.6</v>
      </c>
      <c r="D63" s="7">
        <f>SUM(42.4+42.4+83+82.4+100)</f>
        <v>350.20000000000005</v>
      </c>
      <c r="E63" s="8">
        <f>SUM(30.6)</f>
        <v>30.6</v>
      </c>
    </row>
    <row r="64" spans="1:19" ht="17.100000000000001" customHeight="1">
      <c r="A64" s="15" t="s">
        <v>54</v>
      </c>
      <c r="B64" s="7">
        <f>SUM(C64:U64)</f>
        <v>534</v>
      </c>
      <c r="C64" s="7">
        <v>0</v>
      </c>
      <c r="D64" s="7">
        <v>0</v>
      </c>
      <c r="E64" s="8"/>
      <c r="F64" s="8"/>
      <c r="G64" s="8"/>
      <c r="H64" s="8"/>
      <c r="I64" s="8"/>
      <c r="J64" s="8"/>
      <c r="K64" s="8"/>
      <c r="L64" s="8"/>
      <c r="M64" s="8">
        <v>85</v>
      </c>
      <c r="N64" s="8">
        <v>129</v>
      </c>
      <c r="O64" s="8"/>
      <c r="P64" s="8"/>
      <c r="Q64" s="8">
        <v>50</v>
      </c>
      <c r="R64" s="8">
        <v>160</v>
      </c>
      <c r="S64" s="8">
        <v>110</v>
      </c>
    </row>
    <row r="65" spans="1:1024" ht="17.100000000000001" customHeight="1">
      <c r="A65" s="6" t="s">
        <v>55</v>
      </c>
      <c r="B65" s="7">
        <f>SUM(C65:U65)</f>
        <v>522</v>
      </c>
      <c r="C65" s="7">
        <v>0</v>
      </c>
      <c r="D65" s="7">
        <v>0</v>
      </c>
      <c r="E65" s="8"/>
      <c r="F65" s="8"/>
      <c r="G65" s="8"/>
      <c r="H65" s="8"/>
      <c r="I65" s="8"/>
      <c r="J65" s="8">
        <v>301</v>
      </c>
      <c r="K65" s="8">
        <v>221</v>
      </c>
      <c r="L65" s="8"/>
      <c r="M65" s="8"/>
      <c r="N65" s="8"/>
      <c r="O65" s="8"/>
      <c r="P65" s="8"/>
      <c r="Q65" s="8"/>
      <c r="R65" s="8"/>
      <c r="S65" s="8"/>
    </row>
    <row r="66" spans="1:1024" ht="17.100000000000001" customHeight="1">
      <c r="A66" s="6" t="s">
        <v>110</v>
      </c>
      <c r="B66" s="7">
        <f>SUM(C66:U66)</f>
        <v>522</v>
      </c>
      <c r="C66" s="7">
        <f>SUM(100+100+122)</f>
        <v>322</v>
      </c>
      <c r="D66" s="7">
        <v>0</v>
      </c>
      <c r="E66" s="9">
        <f>SUM(80+120)</f>
        <v>200</v>
      </c>
      <c r="F66" s="9"/>
    </row>
    <row r="67" spans="1:1024" ht="17.100000000000001" customHeight="1">
      <c r="A67" s="6" t="s">
        <v>56</v>
      </c>
      <c r="B67" s="7">
        <f>SUM(C67:U67)</f>
        <v>517.6</v>
      </c>
      <c r="C67" s="7">
        <v>0</v>
      </c>
      <c r="D67" s="7">
        <v>0</v>
      </c>
      <c r="E67" s="8">
        <f>SUM(31.6+52+57)</f>
        <v>140.6</v>
      </c>
      <c r="F67" s="8">
        <f>SUM(34)</f>
        <v>34</v>
      </c>
      <c r="G67" s="8"/>
      <c r="H67" s="8"/>
      <c r="I67" s="8">
        <v>47</v>
      </c>
      <c r="J67" s="8">
        <v>162</v>
      </c>
      <c r="K67" s="8"/>
      <c r="L67" s="8">
        <v>134</v>
      </c>
      <c r="M67" s="8"/>
      <c r="N67" s="8"/>
      <c r="O67" s="8"/>
      <c r="P67" s="8"/>
      <c r="Q67" s="8"/>
      <c r="R67" s="8"/>
      <c r="S67" s="8"/>
    </row>
    <row r="68" spans="1:1024" ht="17.100000000000001" customHeight="1">
      <c r="A68" s="6" t="s">
        <v>58</v>
      </c>
      <c r="B68" s="7">
        <f>SUM(C68:U68)</f>
        <v>509.5</v>
      </c>
      <c r="C68" s="7">
        <v>0</v>
      </c>
      <c r="D68" s="7">
        <v>0</v>
      </c>
      <c r="E68" s="8">
        <f>SUM(34+52+50+39+89+81+81)</f>
        <v>426</v>
      </c>
      <c r="F68" s="8">
        <f>SUM(38.5)</f>
        <v>38.5</v>
      </c>
      <c r="G68" s="8">
        <v>45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024" ht="17.100000000000001" customHeight="1">
      <c r="A69" s="6" t="s">
        <v>59</v>
      </c>
      <c r="B69" s="7">
        <f>SUM(C69:U69)</f>
        <v>505</v>
      </c>
      <c r="C69" s="7">
        <v>0</v>
      </c>
      <c r="D69" s="7">
        <f>SUM(32)</f>
        <v>32</v>
      </c>
      <c r="E69" s="8">
        <f>SUM(50)</f>
        <v>50</v>
      </c>
      <c r="F69" s="8">
        <f>SUM(30+34+34)</f>
        <v>98</v>
      </c>
      <c r="G69" s="8">
        <v>42.5</v>
      </c>
      <c r="H69" s="8">
        <v>46.5</v>
      </c>
      <c r="I69" s="8">
        <v>165</v>
      </c>
      <c r="J69" s="8"/>
      <c r="K69" s="8">
        <v>71</v>
      </c>
      <c r="L69" s="8"/>
      <c r="M69" s="8"/>
      <c r="N69" s="8"/>
      <c r="O69" s="8"/>
      <c r="P69" s="8"/>
      <c r="Q69" s="8"/>
      <c r="R69" s="8"/>
      <c r="S69" s="8"/>
    </row>
    <row r="70" spans="1:1024" s="9" customFormat="1" ht="17.100000000000001" customHeight="1">
      <c r="A70" s="6" t="s">
        <v>60</v>
      </c>
      <c r="B70" s="7">
        <f>SUM(C70:U70)</f>
        <v>501.9</v>
      </c>
      <c r="C70" s="7">
        <v>0</v>
      </c>
      <c r="D70" s="7">
        <f>SUM(50+82.4+83+40.5+80+32)</f>
        <v>367.9</v>
      </c>
      <c r="E70" s="9">
        <f>SUM(31+52+51)</f>
        <v>134</v>
      </c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7.100000000000001" customHeight="1">
      <c r="A71" s="6" t="s">
        <v>61</v>
      </c>
      <c r="B71" s="7">
        <f>SUM(C71:U71)</f>
        <v>500</v>
      </c>
      <c r="C71" s="7">
        <v>0</v>
      </c>
      <c r="D71" s="7">
        <f>SUM(46+55.5)</f>
        <v>101.5</v>
      </c>
      <c r="E71" s="8"/>
      <c r="F71" s="8">
        <f>SUM(32+53+54+80+51+34)</f>
        <v>304</v>
      </c>
      <c r="G71" s="8">
        <v>52.5</v>
      </c>
      <c r="H71" s="8">
        <v>42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024" ht="17.100000000000001" customHeight="1">
      <c r="A72" s="15" t="s">
        <v>62</v>
      </c>
      <c r="B72" s="7">
        <f>SUM(C72:U72)</f>
        <v>500</v>
      </c>
      <c r="C72" s="7">
        <v>0</v>
      </c>
      <c r="D72" s="7">
        <v>0</v>
      </c>
      <c r="E72" s="8"/>
      <c r="F72" s="8"/>
      <c r="G72" s="8"/>
      <c r="H72" s="8"/>
      <c r="I72" s="8"/>
      <c r="J72" s="8"/>
      <c r="K72" s="8"/>
      <c r="L72" s="8"/>
      <c r="M72" s="8"/>
      <c r="N72" s="8">
        <v>107</v>
      </c>
      <c r="O72" s="8">
        <v>131</v>
      </c>
      <c r="P72" s="8">
        <v>82</v>
      </c>
      <c r="Q72" s="8">
        <v>180</v>
      </c>
      <c r="R72" s="8"/>
      <c r="S72" s="8"/>
    </row>
    <row r="73" spans="1:1024" s="9" customFormat="1" ht="17.100000000000001" customHeight="1">
      <c r="A73" s="10" t="s">
        <v>134</v>
      </c>
      <c r="B73" s="7">
        <f>SUM(C73:U73)</f>
        <v>492.5</v>
      </c>
      <c r="C73" s="7">
        <f>SUM(55+60+82.5+80+80)</f>
        <v>357.5</v>
      </c>
      <c r="D73" s="7">
        <f>SUM(50+54)</f>
        <v>104</v>
      </c>
      <c r="E73" s="9">
        <f>SUM(31)</f>
        <v>31</v>
      </c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7.100000000000001" customHeight="1">
      <c r="A74" s="15" t="s">
        <v>63</v>
      </c>
      <c r="B74" s="7">
        <f>SUM(C74:U74)</f>
        <v>491</v>
      </c>
      <c r="C74" s="7">
        <v>0</v>
      </c>
      <c r="D74" s="7">
        <v>0</v>
      </c>
      <c r="E74" s="8">
        <f>SUM(81+80+100)</f>
        <v>261</v>
      </c>
      <c r="F74" s="8">
        <f>SUM(50+65+81)</f>
        <v>196</v>
      </c>
      <c r="G74" s="8">
        <f>SUM(34)</f>
        <v>34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024" ht="17.100000000000001" customHeight="1">
      <c r="A75" s="10" t="s">
        <v>101</v>
      </c>
      <c r="B75" s="7">
        <f>SUM(C75:U75)</f>
        <v>489.7</v>
      </c>
      <c r="C75" s="7">
        <f>SUM(53.6+60+53.6+50+50)</f>
        <v>267.2</v>
      </c>
      <c r="D75" s="7">
        <f>SUM(30+52+40.5+44+56)</f>
        <v>222.5</v>
      </c>
      <c r="F75" s="9"/>
    </row>
    <row r="76" spans="1:1024" ht="17.100000000000001" customHeight="1">
      <c r="A76" s="15" t="s">
        <v>64</v>
      </c>
      <c r="B76" s="7">
        <f>SUM(C76:U76)</f>
        <v>484.85</v>
      </c>
      <c r="C76" s="7">
        <v>0</v>
      </c>
      <c r="D76" s="7">
        <v>0</v>
      </c>
      <c r="E76" s="8"/>
      <c r="F76" s="8"/>
      <c r="G76" s="8"/>
      <c r="H76" s="8">
        <v>386.35</v>
      </c>
      <c r="I76" s="8">
        <v>98.5</v>
      </c>
      <c r="J76" s="8"/>
      <c r="K76" s="8"/>
      <c r="L76" s="8"/>
      <c r="M76" s="8"/>
      <c r="N76" s="8"/>
      <c r="O76" s="8"/>
      <c r="P76" s="8"/>
      <c r="Q76" s="8"/>
      <c r="R76" s="8"/>
      <c r="S76" s="8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</row>
    <row r="77" spans="1:1024" ht="17.100000000000001" customHeight="1">
      <c r="A77" s="6" t="s">
        <v>67</v>
      </c>
      <c r="B77" s="7">
        <f>SUM(C77:U77)</f>
        <v>470.7</v>
      </c>
      <c r="C77" s="7">
        <v>0</v>
      </c>
      <c r="D77" s="7">
        <v>0</v>
      </c>
      <c r="E77" s="8"/>
      <c r="F77" s="8"/>
      <c r="G77" s="8"/>
      <c r="H77" s="8">
        <v>290.7</v>
      </c>
      <c r="I77" s="8">
        <v>180</v>
      </c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024" ht="17.100000000000001" customHeight="1">
      <c r="A78" s="15" t="s">
        <v>68</v>
      </c>
      <c r="B78" s="7">
        <f>SUM(C78:U78)</f>
        <v>469</v>
      </c>
      <c r="C78" s="7">
        <v>0</v>
      </c>
      <c r="D78" s="7">
        <v>0</v>
      </c>
      <c r="E78" s="8"/>
      <c r="F78" s="8"/>
      <c r="G78" s="8"/>
      <c r="H78" s="8"/>
      <c r="I78" s="8"/>
      <c r="J78" s="8"/>
      <c r="K78" s="8">
        <v>136</v>
      </c>
      <c r="L78" s="8">
        <v>38</v>
      </c>
      <c r="M78" s="8">
        <v>295</v>
      </c>
      <c r="N78" s="8"/>
      <c r="O78" s="8"/>
      <c r="P78" s="8"/>
      <c r="Q78" s="8"/>
      <c r="R78" s="8"/>
      <c r="S78" s="8"/>
    </row>
    <row r="79" spans="1:1024" ht="17.100000000000001" customHeight="1">
      <c r="A79" s="6" t="s">
        <v>115</v>
      </c>
      <c r="B79" s="7">
        <f>SUM(C79:U79)</f>
        <v>465.1</v>
      </c>
      <c r="C79" s="7">
        <f>SUM(60+53.6+80+82)</f>
        <v>275.60000000000002</v>
      </c>
      <c r="D79" s="7">
        <f>SUM(30+32+31+40.5+56)</f>
        <v>189.5</v>
      </c>
      <c r="F79" s="9"/>
    </row>
    <row r="80" spans="1:1024" ht="17.100000000000001" customHeight="1">
      <c r="A80" s="6" t="s">
        <v>86</v>
      </c>
      <c r="B80" s="7">
        <f>SUM(C80:U80)</f>
        <v>450</v>
      </c>
      <c r="C80" s="7">
        <f>SUM(55+80+30)</f>
        <v>165</v>
      </c>
      <c r="D80" s="7">
        <f>SUM(50+67+41+56)</f>
        <v>214</v>
      </c>
      <c r="E80" s="9">
        <f>SUM(38+33)</f>
        <v>71</v>
      </c>
      <c r="F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9"/>
      <c r="ACI80" s="9"/>
      <c r="ACJ80" s="9"/>
      <c r="ACK80" s="9"/>
      <c r="ACL80" s="9"/>
      <c r="ACM80" s="9"/>
      <c r="ACN80" s="9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9"/>
      <c r="AME80" s="9"/>
      <c r="AMF80" s="9"/>
      <c r="AMG80" s="9"/>
      <c r="AMH80" s="9"/>
      <c r="AMI80" s="9"/>
      <c r="AMJ80" s="9"/>
    </row>
    <row r="81" spans="1:1024" s="9" customFormat="1" ht="17.100000000000001" customHeight="1">
      <c r="A81" s="31" t="s">
        <v>125</v>
      </c>
      <c r="B81" s="7">
        <f>SUM(C81:U81)</f>
        <v>444</v>
      </c>
      <c r="C81" s="7">
        <f>SUM(80+80+120)</f>
        <v>280</v>
      </c>
      <c r="D81" s="7">
        <f>SUM(32+52+80)</f>
        <v>164</v>
      </c>
      <c r="F81" s="12"/>
    </row>
    <row r="82" spans="1:1024" ht="17.100000000000001" customHeight="1">
      <c r="A82" s="6" t="s">
        <v>263</v>
      </c>
      <c r="B82" s="7">
        <f>SUM(C82:U82)</f>
        <v>440.7</v>
      </c>
      <c r="C82" s="7">
        <f>SUM(80+53.6+55+87.6+80+52.5)</f>
        <v>408.7</v>
      </c>
      <c r="D82" s="7">
        <f>SUM(32)</f>
        <v>32</v>
      </c>
    </row>
    <row r="83" spans="1:1024" ht="17.100000000000001" customHeight="1">
      <c r="A83" s="15" t="s">
        <v>69</v>
      </c>
      <c r="B83" s="7">
        <f>SUM(C83:U83)</f>
        <v>435.5</v>
      </c>
      <c r="C83" s="7">
        <v>0</v>
      </c>
      <c r="D83" s="7">
        <v>0</v>
      </c>
      <c r="E83" s="8"/>
      <c r="F83" s="8"/>
      <c r="G83" s="8">
        <v>52.5</v>
      </c>
      <c r="H83" s="8">
        <v>42</v>
      </c>
      <c r="I83" s="8"/>
      <c r="J83" s="8"/>
      <c r="K83" s="8">
        <v>59</v>
      </c>
      <c r="L83" s="8">
        <v>129</v>
      </c>
      <c r="M83" s="8">
        <v>40</v>
      </c>
      <c r="N83" s="8">
        <v>113</v>
      </c>
      <c r="O83" s="8"/>
      <c r="P83" s="8"/>
      <c r="Q83" s="8"/>
      <c r="R83" s="8"/>
      <c r="S83" s="8"/>
    </row>
    <row r="84" spans="1:1024" ht="17.100000000000001" customHeight="1">
      <c r="A84" s="6" t="s">
        <v>70</v>
      </c>
      <c r="B84" s="7">
        <f>SUM(C84:U84)</f>
        <v>435</v>
      </c>
      <c r="C84" s="7">
        <v>0</v>
      </c>
      <c r="D84" s="7">
        <v>0</v>
      </c>
      <c r="E84" s="8"/>
      <c r="F84" s="8"/>
      <c r="G84" s="8"/>
      <c r="H84" s="8"/>
      <c r="I84" s="8"/>
      <c r="J84" s="8"/>
      <c r="K84" s="8">
        <v>364</v>
      </c>
      <c r="L84" s="8">
        <v>71</v>
      </c>
      <c r="M84" s="8"/>
      <c r="N84" s="8"/>
      <c r="O84" s="8"/>
      <c r="P84" s="8"/>
      <c r="Q84" s="8"/>
      <c r="R84" s="8"/>
      <c r="S84" s="8"/>
    </row>
    <row r="85" spans="1:1024" s="9" customFormat="1" ht="17.100000000000001" customHeight="1">
      <c r="A85" s="11" t="s">
        <v>98</v>
      </c>
      <c r="B85" s="7">
        <f>SUM(C85:U85)</f>
        <v>423.6</v>
      </c>
      <c r="C85" s="7">
        <f>SUM(49+53.6+40+52.5)</f>
        <v>195.1</v>
      </c>
      <c r="D85" s="7">
        <f>SUM(30+50+52+40.5+56)</f>
        <v>228.5</v>
      </c>
    </row>
    <row r="86" spans="1:1024" ht="17.100000000000001" customHeight="1">
      <c r="A86" s="6" t="s">
        <v>111</v>
      </c>
      <c r="B86" s="7">
        <f>SUM(C86:U86)</f>
        <v>421</v>
      </c>
      <c r="C86" s="7">
        <f>SUM(55+80+87.6)</f>
        <v>222.6</v>
      </c>
      <c r="D86" s="7">
        <f>SUM(33.6+42.4+42.4+80)</f>
        <v>198.4</v>
      </c>
    </row>
    <row r="87" spans="1:1024" ht="17.100000000000001" customHeight="1">
      <c r="A87" s="6" t="s">
        <v>106</v>
      </c>
      <c r="B87" s="7">
        <f>SUM(C87:U87)</f>
        <v>420.6</v>
      </c>
      <c r="C87" s="7">
        <f>SUM(49+81+87.6)</f>
        <v>217.6</v>
      </c>
      <c r="D87" s="7">
        <f>SUM(30+50+56)</f>
        <v>136</v>
      </c>
      <c r="E87" s="9">
        <f>SUM(31+36)</f>
        <v>67</v>
      </c>
      <c r="F87" s="9"/>
    </row>
    <row r="88" spans="1:1024" s="9" customFormat="1" ht="17.100000000000001" customHeight="1">
      <c r="A88" s="6" t="s">
        <v>193</v>
      </c>
      <c r="B88" s="7">
        <f>SUM(C88:U88)</f>
        <v>418</v>
      </c>
      <c r="C88" s="7">
        <f>SUM(54+35+60+40+35+50+82)</f>
        <v>356</v>
      </c>
      <c r="D88" s="7">
        <f>SUM(31+31)</f>
        <v>62</v>
      </c>
      <c r="F88" s="12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7.100000000000001" customHeight="1">
      <c r="A89" s="10" t="s">
        <v>107</v>
      </c>
      <c r="B89" s="7">
        <f>SUM(C89:U89)</f>
        <v>408.1</v>
      </c>
      <c r="C89" s="7">
        <f>SUM(49+53.6+50+52.5)</f>
        <v>205.1</v>
      </c>
      <c r="D89" s="7">
        <f>SUM(52+56)</f>
        <v>108</v>
      </c>
      <c r="E89" s="9">
        <f>SUM(30+34+31)</f>
        <v>95</v>
      </c>
      <c r="F89" s="9"/>
    </row>
    <row r="90" spans="1:1024" ht="17.100000000000001" customHeight="1">
      <c r="A90" s="10" t="s">
        <v>135</v>
      </c>
      <c r="B90" s="7">
        <f>SUM(C90:U90)</f>
        <v>407.5</v>
      </c>
      <c r="C90" s="7">
        <f>SUM(34+80+80+82)</f>
        <v>276</v>
      </c>
      <c r="D90" s="7">
        <f>SUM(40.5)</f>
        <v>40.5</v>
      </c>
      <c r="E90" s="9">
        <f>SUM(34+57)</f>
        <v>91</v>
      </c>
      <c r="F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  <c r="ACA90" s="9"/>
      <c r="ACB90" s="9"/>
      <c r="ACC90" s="9"/>
      <c r="ACD90" s="9"/>
      <c r="ACE90" s="9"/>
      <c r="ACF90" s="9"/>
      <c r="ACG90" s="9"/>
      <c r="ACH90" s="9"/>
      <c r="ACI90" s="9"/>
      <c r="ACJ90" s="9"/>
      <c r="ACK90" s="9"/>
      <c r="ACL90" s="9"/>
      <c r="ACM90" s="9"/>
      <c r="ACN90" s="9"/>
      <c r="ACO90" s="9"/>
      <c r="ACP90" s="9"/>
      <c r="ACQ90" s="9"/>
      <c r="ACR90" s="9"/>
      <c r="ACS90" s="9"/>
      <c r="ACT90" s="9"/>
      <c r="ACU90" s="9"/>
      <c r="ACV90" s="9"/>
      <c r="ACW90" s="9"/>
      <c r="ACX90" s="9"/>
      <c r="ACY90" s="9"/>
      <c r="ACZ90" s="9"/>
      <c r="ADA90" s="9"/>
      <c r="ADB90" s="9"/>
      <c r="ADC90" s="9"/>
      <c r="ADD90" s="9"/>
      <c r="ADE90" s="9"/>
      <c r="ADF90" s="9"/>
      <c r="ADG90" s="9"/>
      <c r="ADH90" s="9"/>
      <c r="ADI90" s="9"/>
      <c r="ADJ90" s="9"/>
      <c r="ADK90" s="9"/>
      <c r="ADL90" s="9"/>
      <c r="ADM90" s="9"/>
      <c r="ADN90" s="9"/>
      <c r="ADO90" s="9"/>
      <c r="ADP90" s="9"/>
      <c r="ADQ90" s="9"/>
      <c r="ADR90" s="9"/>
      <c r="ADS90" s="9"/>
      <c r="ADT90" s="9"/>
      <c r="ADU90" s="9"/>
      <c r="ADV90" s="9"/>
      <c r="ADW90" s="9"/>
      <c r="ADX90" s="9"/>
      <c r="ADY90" s="9"/>
      <c r="ADZ90" s="9"/>
      <c r="AEA90" s="9"/>
      <c r="AEB90" s="9"/>
      <c r="AEC90" s="9"/>
      <c r="AED90" s="9"/>
      <c r="AEE90" s="9"/>
      <c r="AEF90" s="9"/>
      <c r="AEG90" s="9"/>
      <c r="AEH90" s="9"/>
      <c r="AEI90" s="9"/>
      <c r="AEJ90" s="9"/>
      <c r="AEK90" s="9"/>
      <c r="AEL90" s="9"/>
      <c r="AEM90" s="9"/>
      <c r="AEN90" s="9"/>
      <c r="AEO90" s="9"/>
      <c r="AEP90" s="9"/>
      <c r="AEQ90" s="9"/>
      <c r="AER90" s="9"/>
      <c r="AES90" s="9"/>
      <c r="AET90" s="9"/>
      <c r="AEU90" s="9"/>
      <c r="AEV90" s="9"/>
      <c r="AEW90" s="9"/>
      <c r="AEX90" s="9"/>
      <c r="AEY90" s="9"/>
      <c r="AEZ90" s="9"/>
      <c r="AFA90" s="9"/>
      <c r="AFB90" s="9"/>
      <c r="AFC90" s="9"/>
      <c r="AFD90" s="9"/>
      <c r="AFE90" s="9"/>
      <c r="AFF90" s="9"/>
      <c r="AFG90" s="9"/>
      <c r="AFH90" s="9"/>
      <c r="AFI90" s="9"/>
      <c r="AFJ90" s="9"/>
      <c r="AFK90" s="9"/>
      <c r="AFL90" s="9"/>
      <c r="AFM90" s="9"/>
      <c r="AFN90" s="9"/>
      <c r="AFO90" s="9"/>
      <c r="AFP90" s="9"/>
      <c r="AFQ90" s="9"/>
      <c r="AFR90" s="9"/>
      <c r="AFS90" s="9"/>
      <c r="AFT90" s="9"/>
      <c r="AFU90" s="9"/>
      <c r="AFV90" s="9"/>
      <c r="AFW90" s="9"/>
      <c r="AFX90" s="9"/>
      <c r="AFY90" s="9"/>
      <c r="AFZ90" s="9"/>
      <c r="AGA90" s="9"/>
      <c r="AGB90" s="9"/>
      <c r="AGC90" s="9"/>
      <c r="AGD90" s="9"/>
      <c r="AGE90" s="9"/>
      <c r="AGF90" s="9"/>
      <c r="AGG90" s="9"/>
      <c r="AGH90" s="9"/>
      <c r="AGI90" s="9"/>
      <c r="AGJ90" s="9"/>
      <c r="AGK90" s="9"/>
      <c r="AGL90" s="9"/>
      <c r="AGM90" s="9"/>
      <c r="AGN90" s="9"/>
      <c r="AGO90" s="9"/>
      <c r="AGP90" s="9"/>
      <c r="AGQ90" s="9"/>
      <c r="AGR90" s="9"/>
      <c r="AGS90" s="9"/>
      <c r="AGT90" s="9"/>
      <c r="AGU90" s="9"/>
      <c r="AGV90" s="9"/>
      <c r="AGW90" s="9"/>
      <c r="AGX90" s="9"/>
      <c r="AGY90" s="9"/>
      <c r="AGZ90" s="9"/>
      <c r="AHA90" s="9"/>
      <c r="AHB90" s="9"/>
      <c r="AHC90" s="9"/>
      <c r="AHD90" s="9"/>
      <c r="AHE90" s="9"/>
      <c r="AHF90" s="9"/>
      <c r="AHG90" s="9"/>
      <c r="AHH90" s="9"/>
      <c r="AHI90" s="9"/>
      <c r="AHJ90" s="9"/>
      <c r="AHK90" s="9"/>
      <c r="AHL90" s="9"/>
      <c r="AHM90" s="9"/>
      <c r="AHN90" s="9"/>
      <c r="AHO90" s="9"/>
      <c r="AHP90" s="9"/>
      <c r="AHQ90" s="9"/>
      <c r="AHR90" s="9"/>
      <c r="AHS90" s="9"/>
      <c r="AHT90" s="9"/>
      <c r="AHU90" s="9"/>
      <c r="AHV90" s="9"/>
      <c r="AHW90" s="9"/>
      <c r="AHX90" s="9"/>
      <c r="AHY90" s="9"/>
      <c r="AHZ90" s="9"/>
      <c r="AIA90" s="9"/>
      <c r="AIB90" s="9"/>
      <c r="AIC90" s="9"/>
      <c r="AID90" s="9"/>
      <c r="AIE90" s="9"/>
      <c r="AIF90" s="9"/>
      <c r="AIG90" s="9"/>
      <c r="AIH90" s="9"/>
      <c r="AII90" s="9"/>
      <c r="AIJ90" s="9"/>
      <c r="AIK90" s="9"/>
      <c r="AIL90" s="9"/>
      <c r="AIM90" s="9"/>
      <c r="AIN90" s="9"/>
      <c r="AIO90" s="9"/>
      <c r="AIP90" s="9"/>
      <c r="AIQ90" s="9"/>
      <c r="AIR90" s="9"/>
      <c r="AIS90" s="9"/>
      <c r="AIT90" s="9"/>
      <c r="AIU90" s="9"/>
      <c r="AIV90" s="9"/>
      <c r="AIW90" s="9"/>
      <c r="AIX90" s="9"/>
      <c r="AIY90" s="9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  <c r="AJR90" s="9"/>
      <c r="AJS90" s="9"/>
      <c r="AJT90" s="9"/>
      <c r="AJU90" s="9"/>
      <c r="AJV90" s="9"/>
      <c r="AJW90" s="9"/>
      <c r="AJX90" s="9"/>
      <c r="AJY90" s="9"/>
      <c r="AJZ90" s="9"/>
      <c r="AKA90" s="9"/>
      <c r="AKB90" s="9"/>
      <c r="AKC90" s="9"/>
      <c r="AKD90" s="9"/>
      <c r="AKE90" s="9"/>
      <c r="AKF90" s="9"/>
      <c r="AKG90" s="9"/>
      <c r="AKH90" s="9"/>
      <c r="AKI90" s="9"/>
      <c r="AKJ90" s="9"/>
      <c r="AKK90" s="9"/>
      <c r="AKL90" s="9"/>
      <c r="AKM90" s="9"/>
      <c r="AKN90" s="9"/>
      <c r="AKO90" s="9"/>
      <c r="AKP90" s="9"/>
      <c r="AKQ90" s="9"/>
      <c r="AKR90" s="9"/>
      <c r="AKS90" s="9"/>
      <c r="AKT90" s="9"/>
      <c r="AKU90" s="9"/>
      <c r="AKV90" s="9"/>
      <c r="AKW90" s="9"/>
      <c r="AKX90" s="9"/>
      <c r="AKY90" s="9"/>
      <c r="AKZ90" s="9"/>
      <c r="ALA90" s="9"/>
      <c r="ALB90" s="9"/>
      <c r="ALC90" s="9"/>
      <c r="ALD90" s="9"/>
      <c r="ALE90" s="9"/>
      <c r="ALF90" s="9"/>
      <c r="ALG90" s="9"/>
      <c r="ALH90" s="9"/>
      <c r="ALI90" s="9"/>
      <c r="ALJ90" s="9"/>
      <c r="ALK90" s="9"/>
      <c r="ALL90" s="9"/>
      <c r="ALM90" s="9"/>
      <c r="ALN90" s="9"/>
      <c r="ALO90" s="9"/>
      <c r="ALP90" s="9"/>
      <c r="ALQ90" s="9"/>
      <c r="ALR90" s="9"/>
      <c r="ALS90" s="9"/>
      <c r="ALT90" s="9"/>
      <c r="ALU90" s="9"/>
      <c r="ALV90" s="9"/>
      <c r="ALW90" s="9"/>
      <c r="ALX90" s="9"/>
      <c r="ALY90" s="9"/>
      <c r="ALZ90" s="9"/>
      <c r="AMA90" s="9"/>
      <c r="AMB90" s="9"/>
      <c r="AMC90" s="9"/>
      <c r="AMD90" s="9"/>
      <c r="AME90" s="9"/>
      <c r="AMF90" s="9"/>
      <c r="AMG90" s="9"/>
      <c r="AMH90" s="9"/>
      <c r="AMI90" s="9"/>
      <c r="AMJ90" s="9"/>
    </row>
    <row r="91" spans="1:1024" s="9" customFormat="1" ht="17.100000000000001" customHeight="1">
      <c r="A91" s="6" t="s">
        <v>71</v>
      </c>
      <c r="B91" s="7">
        <f>SUM(C91:U91)</f>
        <v>406.3</v>
      </c>
      <c r="C91" s="7">
        <v>0</v>
      </c>
      <c r="D91" s="7">
        <f>SUM(42.4+100)</f>
        <v>142.4</v>
      </c>
      <c r="E91" s="8">
        <f>SUM(45.9+48.4+49.6+81)</f>
        <v>224.9</v>
      </c>
      <c r="F91" s="8">
        <f>SUM(39)</f>
        <v>39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024" s="9" customFormat="1" ht="17.100000000000001" customHeight="1">
      <c r="A92" s="6" t="s">
        <v>72</v>
      </c>
      <c r="B92" s="7">
        <f>SUM(C92:U92)</f>
        <v>398.5</v>
      </c>
      <c r="C92" s="7">
        <v>0</v>
      </c>
      <c r="D92" s="7">
        <f>SUM(40.5)</f>
        <v>40.5</v>
      </c>
      <c r="E92" s="8">
        <f>SUM(30+53+50+51+57)</f>
        <v>241</v>
      </c>
      <c r="F92" s="8">
        <f>SUM(30+53+34)</f>
        <v>117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s="9" customFormat="1" ht="17.100000000000001" customHeight="1">
      <c r="A93" s="6" t="s">
        <v>174</v>
      </c>
      <c r="B93" s="7">
        <f>SUM(C93:U93)</f>
        <v>387.6</v>
      </c>
      <c r="C93" s="7">
        <f>SUM(53.6+49+80+80+50)</f>
        <v>312.60000000000002</v>
      </c>
      <c r="D93" s="7">
        <f>SUM(31+44)</f>
        <v>75</v>
      </c>
      <c r="F93" s="12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7.100000000000001" customHeight="1">
      <c r="A94" s="6" t="s">
        <v>78</v>
      </c>
      <c r="B94" s="7">
        <f>SUM(C94:U94)</f>
        <v>348.2</v>
      </c>
      <c r="C94" s="7">
        <v>0</v>
      </c>
      <c r="D94" s="7">
        <v>0</v>
      </c>
      <c r="E94" s="8"/>
      <c r="F94" s="8"/>
      <c r="G94" s="8"/>
      <c r="H94" s="8">
        <v>86.2</v>
      </c>
      <c r="I94" s="8"/>
      <c r="J94" s="8"/>
      <c r="K94" s="8">
        <v>150</v>
      </c>
      <c r="L94" s="8">
        <v>112</v>
      </c>
      <c r="M94" s="8"/>
      <c r="N94" s="8"/>
      <c r="O94" s="8"/>
      <c r="P94" s="8"/>
      <c r="Q94" s="8"/>
      <c r="R94" s="8"/>
      <c r="S94" s="8"/>
    </row>
    <row r="95" spans="1:1024" ht="17.100000000000001" customHeight="1">
      <c r="A95" s="6" t="s">
        <v>176</v>
      </c>
      <c r="B95" s="7">
        <f>SUM(C95:U95)</f>
        <v>343.6</v>
      </c>
      <c r="C95" s="7">
        <f>SUM(53.6+80+50+85.5)</f>
        <v>269.10000000000002</v>
      </c>
      <c r="D95" s="7">
        <f>SUM(34+40.5)</f>
        <v>74.5</v>
      </c>
    </row>
    <row r="96" spans="1:1024" ht="17.100000000000001" customHeight="1">
      <c r="A96" s="10" t="s">
        <v>155</v>
      </c>
      <c r="B96" s="7">
        <f>SUM(C96:U96)</f>
        <v>340.6</v>
      </c>
      <c r="C96" s="7">
        <f>SUM(53.6+60+80+50)</f>
        <v>243.6</v>
      </c>
      <c r="D96" s="7">
        <f>SUM(31+34+32)</f>
        <v>97</v>
      </c>
      <c r="F96" s="9"/>
    </row>
    <row r="97" spans="1:1024" s="9" customFormat="1" ht="17.100000000000001" customHeight="1">
      <c r="A97" s="15" t="s">
        <v>80</v>
      </c>
      <c r="B97" s="7">
        <f>SUM(C97:U97)</f>
        <v>333.6</v>
      </c>
      <c r="C97" s="7">
        <v>0</v>
      </c>
      <c r="D97" s="7">
        <v>0</v>
      </c>
      <c r="E97" s="8">
        <f>SUM(53.6+34+52+67+51)</f>
        <v>257.60000000000002</v>
      </c>
      <c r="F97" s="8">
        <f>SUM(39+37)</f>
        <v>76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s="9" customFormat="1" ht="17.100000000000001" customHeight="1">
      <c r="A98" s="15" t="s">
        <v>81</v>
      </c>
      <c r="B98" s="7">
        <f>SUM(C98:U98)</f>
        <v>332.5</v>
      </c>
      <c r="C98" s="7">
        <v>0</v>
      </c>
      <c r="D98" s="7">
        <f>SUM(32)</f>
        <v>32</v>
      </c>
      <c r="E98" s="8">
        <f>SUM(31+51)</f>
        <v>82</v>
      </c>
      <c r="F98" s="8">
        <f>SUM(80)</f>
        <v>80</v>
      </c>
      <c r="G98" s="8"/>
      <c r="H98" s="8">
        <v>138.5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7.100000000000001" customHeight="1">
      <c r="A99" s="6" t="s">
        <v>82</v>
      </c>
      <c r="B99" s="7">
        <f>SUM(C99:U99)</f>
        <v>323</v>
      </c>
      <c r="C99" s="7">
        <v>0</v>
      </c>
      <c r="D99" s="7">
        <v>0</v>
      </c>
      <c r="E99" s="8"/>
      <c r="F99" s="8"/>
      <c r="G99" s="8"/>
      <c r="H99" s="8"/>
      <c r="I99" s="8"/>
      <c r="J99" s="8"/>
      <c r="K99" s="8"/>
      <c r="L99" s="8"/>
      <c r="M99" s="8">
        <v>289</v>
      </c>
      <c r="N99" s="8">
        <v>34</v>
      </c>
      <c r="O99" s="8"/>
      <c r="P99" s="8"/>
      <c r="Q99" s="8"/>
      <c r="R99" s="8"/>
      <c r="S99" s="8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  <c r="ACA99" s="9"/>
      <c r="ACB99" s="9"/>
      <c r="ACC99" s="9"/>
      <c r="ACD99" s="9"/>
      <c r="ACE99" s="9"/>
      <c r="ACF99" s="9"/>
      <c r="ACG99" s="9"/>
      <c r="ACH99" s="9"/>
      <c r="ACI99" s="9"/>
      <c r="ACJ99" s="9"/>
      <c r="ACK99" s="9"/>
      <c r="ACL99" s="9"/>
      <c r="ACM99" s="9"/>
      <c r="ACN99" s="9"/>
      <c r="ACO99" s="9"/>
      <c r="ACP99" s="9"/>
      <c r="ACQ99" s="9"/>
      <c r="ACR99" s="9"/>
      <c r="ACS99" s="9"/>
      <c r="ACT99" s="9"/>
      <c r="ACU99" s="9"/>
      <c r="ACV99" s="9"/>
      <c r="ACW99" s="9"/>
      <c r="ACX99" s="9"/>
      <c r="ACY99" s="9"/>
      <c r="ACZ99" s="9"/>
      <c r="ADA99" s="9"/>
      <c r="ADB99" s="9"/>
      <c r="ADC99" s="9"/>
      <c r="ADD99" s="9"/>
      <c r="ADE99" s="9"/>
      <c r="ADF99" s="9"/>
      <c r="ADG99" s="9"/>
      <c r="ADH99" s="9"/>
      <c r="ADI99" s="9"/>
      <c r="ADJ99" s="9"/>
      <c r="ADK99" s="9"/>
      <c r="ADL99" s="9"/>
      <c r="ADM99" s="9"/>
      <c r="ADN99" s="9"/>
      <c r="ADO99" s="9"/>
      <c r="ADP99" s="9"/>
      <c r="ADQ99" s="9"/>
      <c r="ADR99" s="9"/>
      <c r="ADS99" s="9"/>
      <c r="ADT99" s="9"/>
      <c r="ADU99" s="9"/>
      <c r="ADV99" s="9"/>
      <c r="ADW99" s="9"/>
      <c r="ADX99" s="9"/>
      <c r="ADY99" s="9"/>
      <c r="ADZ99" s="9"/>
      <c r="AEA99" s="9"/>
      <c r="AEB99" s="9"/>
      <c r="AEC99" s="9"/>
      <c r="AED99" s="9"/>
      <c r="AEE99" s="9"/>
      <c r="AEF99" s="9"/>
      <c r="AEG99" s="9"/>
      <c r="AEH99" s="9"/>
      <c r="AEI99" s="9"/>
      <c r="AEJ99" s="9"/>
      <c r="AEK99" s="9"/>
      <c r="AEL99" s="9"/>
      <c r="AEM99" s="9"/>
      <c r="AEN99" s="9"/>
      <c r="AEO99" s="9"/>
      <c r="AEP99" s="9"/>
      <c r="AEQ99" s="9"/>
      <c r="AER99" s="9"/>
      <c r="AES99" s="9"/>
      <c r="AET99" s="9"/>
      <c r="AEU99" s="9"/>
      <c r="AEV99" s="9"/>
      <c r="AEW99" s="9"/>
      <c r="AEX99" s="9"/>
      <c r="AEY99" s="9"/>
      <c r="AEZ99" s="9"/>
      <c r="AFA99" s="9"/>
      <c r="AFB99" s="9"/>
      <c r="AFC99" s="9"/>
      <c r="AFD99" s="9"/>
      <c r="AFE99" s="9"/>
      <c r="AFF99" s="9"/>
      <c r="AFG99" s="9"/>
      <c r="AFH99" s="9"/>
      <c r="AFI99" s="9"/>
      <c r="AFJ99" s="9"/>
      <c r="AFK99" s="9"/>
      <c r="AFL99" s="9"/>
      <c r="AFM99" s="9"/>
      <c r="AFN99" s="9"/>
      <c r="AFO99" s="9"/>
      <c r="AFP99" s="9"/>
      <c r="AFQ99" s="9"/>
      <c r="AFR99" s="9"/>
      <c r="AFS99" s="9"/>
      <c r="AFT99" s="9"/>
      <c r="AFU99" s="9"/>
      <c r="AFV99" s="9"/>
      <c r="AFW99" s="9"/>
      <c r="AFX99" s="9"/>
      <c r="AFY99" s="9"/>
      <c r="AFZ99" s="9"/>
      <c r="AGA99" s="9"/>
      <c r="AGB99" s="9"/>
      <c r="AGC99" s="9"/>
      <c r="AGD99" s="9"/>
      <c r="AGE99" s="9"/>
      <c r="AGF99" s="9"/>
      <c r="AGG99" s="9"/>
      <c r="AGH99" s="9"/>
      <c r="AGI99" s="9"/>
      <c r="AGJ99" s="9"/>
      <c r="AGK99" s="9"/>
      <c r="AGL99" s="9"/>
      <c r="AGM99" s="9"/>
      <c r="AGN99" s="9"/>
      <c r="AGO99" s="9"/>
      <c r="AGP99" s="9"/>
      <c r="AGQ99" s="9"/>
      <c r="AGR99" s="9"/>
      <c r="AGS99" s="9"/>
      <c r="AGT99" s="9"/>
      <c r="AGU99" s="9"/>
      <c r="AGV99" s="9"/>
      <c r="AGW99" s="9"/>
      <c r="AGX99" s="9"/>
      <c r="AGY99" s="9"/>
      <c r="AGZ99" s="9"/>
      <c r="AHA99" s="9"/>
      <c r="AHB99" s="9"/>
      <c r="AHC99" s="9"/>
      <c r="AHD99" s="9"/>
      <c r="AHE99" s="9"/>
      <c r="AHF99" s="9"/>
      <c r="AHG99" s="9"/>
      <c r="AHH99" s="9"/>
      <c r="AHI99" s="9"/>
      <c r="AHJ99" s="9"/>
      <c r="AHK99" s="9"/>
      <c r="AHL99" s="9"/>
      <c r="AHM99" s="9"/>
      <c r="AHN99" s="9"/>
      <c r="AHO99" s="9"/>
      <c r="AHP99" s="9"/>
      <c r="AHQ99" s="9"/>
      <c r="AHR99" s="9"/>
      <c r="AHS99" s="9"/>
      <c r="AHT99" s="9"/>
      <c r="AHU99" s="9"/>
      <c r="AHV99" s="9"/>
      <c r="AHW99" s="9"/>
      <c r="AHX99" s="9"/>
      <c r="AHY99" s="9"/>
      <c r="AHZ99" s="9"/>
      <c r="AIA99" s="9"/>
      <c r="AIB99" s="9"/>
      <c r="AIC99" s="9"/>
      <c r="AID99" s="9"/>
      <c r="AIE99" s="9"/>
      <c r="AIF99" s="9"/>
      <c r="AIG99" s="9"/>
      <c r="AIH99" s="9"/>
      <c r="AII99" s="9"/>
      <c r="AIJ99" s="9"/>
      <c r="AIK99" s="9"/>
      <c r="AIL99" s="9"/>
      <c r="AIM99" s="9"/>
      <c r="AIN99" s="9"/>
      <c r="AIO99" s="9"/>
      <c r="AIP99" s="9"/>
      <c r="AIQ99" s="9"/>
      <c r="AIR99" s="9"/>
      <c r="AIS99" s="9"/>
      <c r="AIT99" s="9"/>
      <c r="AIU99" s="9"/>
      <c r="AIV99" s="9"/>
      <c r="AIW99" s="9"/>
      <c r="AIX99" s="9"/>
      <c r="AIY99" s="9"/>
      <c r="AIZ99" s="9"/>
      <c r="AJA99" s="9"/>
      <c r="AJB99" s="9"/>
      <c r="AJC99" s="9"/>
      <c r="AJD99" s="9"/>
      <c r="AJE99" s="9"/>
      <c r="AJF99" s="9"/>
      <c r="AJG99" s="9"/>
      <c r="AJH99" s="9"/>
      <c r="AJI99" s="9"/>
      <c r="AJJ99" s="9"/>
      <c r="AJK99" s="9"/>
      <c r="AJL99" s="9"/>
      <c r="AJM99" s="9"/>
      <c r="AJN99" s="9"/>
      <c r="AJO99" s="9"/>
      <c r="AJP99" s="9"/>
      <c r="AJQ99" s="9"/>
      <c r="AJR99" s="9"/>
      <c r="AJS99" s="9"/>
      <c r="AJT99" s="9"/>
      <c r="AJU99" s="9"/>
      <c r="AJV99" s="9"/>
      <c r="AJW99" s="9"/>
      <c r="AJX99" s="9"/>
      <c r="AJY99" s="9"/>
      <c r="AJZ99" s="9"/>
      <c r="AKA99" s="9"/>
      <c r="AKB99" s="9"/>
      <c r="AKC99" s="9"/>
      <c r="AKD99" s="9"/>
      <c r="AKE99" s="9"/>
      <c r="AKF99" s="9"/>
      <c r="AKG99" s="9"/>
      <c r="AKH99" s="9"/>
      <c r="AKI99" s="9"/>
      <c r="AKJ99" s="9"/>
      <c r="AKK99" s="9"/>
      <c r="AKL99" s="9"/>
      <c r="AKM99" s="9"/>
      <c r="AKN99" s="9"/>
      <c r="AKO99" s="9"/>
      <c r="AKP99" s="9"/>
      <c r="AKQ99" s="9"/>
      <c r="AKR99" s="9"/>
      <c r="AKS99" s="9"/>
      <c r="AKT99" s="9"/>
      <c r="AKU99" s="9"/>
      <c r="AKV99" s="9"/>
      <c r="AKW99" s="9"/>
      <c r="AKX99" s="9"/>
      <c r="AKY99" s="9"/>
      <c r="AKZ99" s="9"/>
      <c r="ALA99" s="9"/>
      <c r="ALB99" s="9"/>
      <c r="ALC99" s="9"/>
      <c r="ALD99" s="9"/>
      <c r="ALE99" s="9"/>
      <c r="ALF99" s="9"/>
      <c r="ALG99" s="9"/>
      <c r="ALH99" s="9"/>
      <c r="ALI99" s="9"/>
      <c r="ALJ99" s="9"/>
      <c r="ALK99" s="9"/>
      <c r="ALL99" s="9"/>
      <c r="ALM99" s="9"/>
      <c r="ALN99" s="9"/>
      <c r="ALO99" s="9"/>
      <c r="ALP99" s="9"/>
      <c r="ALQ99" s="9"/>
      <c r="ALR99" s="9"/>
      <c r="ALS99" s="9"/>
      <c r="ALT99" s="9"/>
      <c r="ALU99" s="9"/>
      <c r="ALV99" s="9"/>
      <c r="ALW99" s="9"/>
      <c r="ALX99" s="9"/>
      <c r="ALY99" s="9"/>
      <c r="ALZ99" s="9"/>
      <c r="AMA99" s="9"/>
      <c r="AMB99" s="9"/>
      <c r="AMC99" s="9"/>
      <c r="AMD99" s="9"/>
      <c r="AME99" s="9"/>
      <c r="AMF99" s="9"/>
      <c r="AMG99" s="9"/>
      <c r="AMH99" s="9"/>
      <c r="AMI99" s="9"/>
      <c r="AMJ99" s="9"/>
    </row>
    <row r="100" spans="1:1024" ht="17.100000000000001" customHeight="1">
      <c r="A100" s="15" t="s">
        <v>291</v>
      </c>
      <c r="B100" s="7">
        <f>SUM(C100:U100)</f>
        <v>307</v>
      </c>
      <c r="C100" s="7">
        <f>SUM(35+60+50+80+82)</f>
        <v>307</v>
      </c>
      <c r="D100" s="7">
        <v>0</v>
      </c>
    </row>
    <row r="101" spans="1:1024" ht="17.100000000000001" customHeight="1">
      <c r="A101" s="6" t="s">
        <v>255</v>
      </c>
      <c r="B101" s="7">
        <f>SUM(C101:U101)</f>
        <v>306.5</v>
      </c>
      <c r="C101" s="7">
        <f>SUM(55+34+50+50+85.5)</f>
        <v>274.5</v>
      </c>
      <c r="D101" s="7">
        <f>SUM(32)</f>
        <v>32</v>
      </c>
    </row>
    <row r="102" spans="1:1024" ht="17.100000000000001" customHeight="1">
      <c r="A102" s="15" t="s">
        <v>162</v>
      </c>
      <c r="B102" s="7">
        <f>SUM(C102:U102)</f>
        <v>303</v>
      </c>
      <c r="C102" s="7">
        <f>SUM(55+80+81)</f>
        <v>216</v>
      </c>
      <c r="D102" s="7">
        <f>SUM(31+56)</f>
        <v>87</v>
      </c>
      <c r="F102" s="9"/>
    </row>
    <row r="103" spans="1:1024" ht="17.100000000000001" customHeight="1">
      <c r="A103" s="15" t="s">
        <v>83</v>
      </c>
      <c r="B103" s="7">
        <f>SUM(C103:U103)</f>
        <v>299.3</v>
      </c>
      <c r="C103" s="7">
        <v>0</v>
      </c>
      <c r="D103" s="7">
        <v>0</v>
      </c>
      <c r="E103" s="8"/>
      <c r="F103" s="8"/>
      <c r="G103" s="8"/>
      <c r="H103" s="8"/>
      <c r="I103" s="8">
        <v>145.5</v>
      </c>
      <c r="J103" s="8">
        <v>153.80000000000001</v>
      </c>
      <c r="K103" s="8"/>
      <c r="L103" s="8"/>
      <c r="M103" s="8"/>
      <c r="N103" s="8"/>
      <c r="O103" s="8"/>
      <c r="P103" s="8"/>
      <c r="Q103" s="8"/>
      <c r="R103" s="8"/>
      <c r="S103" s="8"/>
    </row>
    <row r="104" spans="1:1024" ht="17.100000000000001" customHeight="1">
      <c r="A104" s="6" t="s">
        <v>84</v>
      </c>
      <c r="B104" s="7">
        <f>SUM(C104:U104)</f>
        <v>297.5</v>
      </c>
      <c r="C104" s="7">
        <v>0</v>
      </c>
      <c r="D104" s="7">
        <f>SUM(54)</f>
        <v>54</v>
      </c>
      <c r="E104" s="9">
        <f>SUM(31.6+34+45.9+51+81)</f>
        <v>243.5</v>
      </c>
      <c r="F104" s="9"/>
    </row>
    <row r="105" spans="1:1024" ht="17.100000000000001" customHeight="1">
      <c r="A105" s="11" t="s">
        <v>103</v>
      </c>
      <c r="B105" s="7">
        <f>SUM(C105:U105)</f>
        <v>297</v>
      </c>
      <c r="C105" s="7">
        <f>SUM(80)</f>
        <v>80</v>
      </c>
      <c r="D105" s="7">
        <f>SUM(30+50+52+85)</f>
        <v>217</v>
      </c>
      <c r="F105" s="9"/>
    </row>
    <row r="106" spans="1:1024" ht="17.100000000000001" customHeight="1">
      <c r="A106" s="15" t="s">
        <v>140</v>
      </c>
      <c r="B106" s="7">
        <f>SUM(C106:U106)</f>
        <v>290.60000000000002</v>
      </c>
      <c r="C106" s="7">
        <f>SUM(54+31.6+80)</f>
        <v>165.6</v>
      </c>
      <c r="D106" s="7">
        <v>0</v>
      </c>
      <c r="E106" s="8">
        <f>SUM(50)</f>
        <v>50</v>
      </c>
      <c r="F106" s="8">
        <f>SUM(30+45)</f>
        <v>75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024" ht="17.100000000000001" customHeight="1">
      <c r="A107" s="15" t="s">
        <v>85</v>
      </c>
      <c r="B107" s="7">
        <f>SUM(C107:U107)</f>
        <v>285.85000000000002</v>
      </c>
      <c r="C107" s="7">
        <v>0</v>
      </c>
      <c r="D107" s="7">
        <v>0</v>
      </c>
      <c r="E107" s="8"/>
      <c r="F107" s="8"/>
      <c r="G107" s="8"/>
      <c r="H107" s="8">
        <v>285.85000000000002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024" s="9" customFormat="1" ht="17.100000000000001" customHeight="1">
      <c r="A108" s="6" t="s">
        <v>164</v>
      </c>
      <c r="B108" s="7">
        <f>SUM(C108:U108)</f>
        <v>281.10000000000002</v>
      </c>
      <c r="C108" s="7">
        <f>SUM(53.6+52+40+50)</f>
        <v>195.6</v>
      </c>
      <c r="D108" s="7">
        <f>SUM(30+55.5)</f>
        <v>85.5</v>
      </c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7.100000000000001" customHeight="1">
      <c r="A109" s="15" t="s">
        <v>87</v>
      </c>
      <c r="B109" s="7">
        <f>SUM(C109:U109)</f>
        <v>275</v>
      </c>
      <c r="C109" s="7">
        <v>0</v>
      </c>
      <c r="D109" s="7">
        <v>0</v>
      </c>
      <c r="E109" s="8"/>
      <c r="F109" s="8"/>
      <c r="G109" s="8"/>
      <c r="H109" s="8"/>
      <c r="I109" s="8"/>
      <c r="J109" s="8"/>
      <c r="K109" s="8"/>
      <c r="L109" s="8">
        <v>55</v>
      </c>
      <c r="M109" s="8">
        <v>140</v>
      </c>
      <c r="N109" s="8"/>
      <c r="O109" s="8"/>
      <c r="P109" s="8"/>
      <c r="Q109" s="8"/>
      <c r="R109" s="8">
        <v>80</v>
      </c>
      <c r="S109" s="8"/>
    </row>
    <row r="110" spans="1:1024" ht="17.100000000000001" customHeight="1">
      <c r="A110" s="6" t="s">
        <v>88</v>
      </c>
      <c r="B110" s="7">
        <f>SUM(C110:U110)</f>
        <v>270</v>
      </c>
      <c r="C110" s="7">
        <v>0</v>
      </c>
      <c r="D110" s="7">
        <v>0</v>
      </c>
      <c r="E110" s="8"/>
      <c r="F110" s="8"/>
      <c r="G110" s="8"/>
      <c r="H110" s="8">
        <v>171</v>
      </c>
      <c r="I110" s="8"/>
      <c r="J110" s="8"/>
      <c r="K110" s="8">
        <v>69</v>
      </c>
      <c r="L110" s="8"/>
      <c r="M110" s="8">
        <v>30</v>
      </c>
      <c r="N110" s="8"/>
      <c r="O110" s="8"/>
      <c r="P110" s="8"/>
      <c r="Q110" s="8"/>
      <c r="R110" s="8"/>
      <c r="S110" s="8"/>
    </row>
    <row r="111" spans="1:1024" ht="17.100000000000001" customHeight="1">
      <c r="A111" s="15" t="s">
        <v>89</v>
      </c>
      <c r="B111" s="7">
        <f>SUM(C111:U111)</f>
        <v>270</v>
      </c>
      <c r="C111" s="7">
        <v>0</v>
      </c>
      <c r="D111" s="7">
        <v>0</v>
      </c>
      <c r="E111" s="8"/>
      <c r="F111" s="8"/>
      <c r="G111" s="8"/>
      <c r="H111" s="8"/>
      <c r="I111" s="8"/>
      <c r="J111" s="8"/>
      <c r="K111" s="8"/>
      <c r="L111" s="8"/>
      <c r="M111" s="8">
        <v>270</v>
      </c>
      <c r="N111" s="8"/>
      <c r="O111" s="8"/>
      <c r="P111" s="8"/>
      <c r="Q111" s="8"/>
      <c r="R111" s="8"/>
      <c r="S111" s="8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9"/>
      <c r="ACI111" s="9"/>
      <c r="ACJ111" s="9"/>
      <c r="ACK111" s="9"/>
      <c r="ACL111" s="9"/>
      <c r="ACM111" s="9"/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9"/>
      <c r="AMD111" s="9"/>
      <c r="AME111" s="9"/>
      <c r="AMF111" s="9"/>
      <c r="AMG111" s="9"/>
      <c r="AMH111" s="9"/>
      <c r="AMI111" s="9"/>
      <c r="AMJ111" s="9"/>
    </row>
    <row r="112" spans="1:1024" s="9" customFormat="1" ht="17.100000000000001" customHeight="1">
      <c r="A112" s="31" t="s">
        <v>104</v>
      </c>
      <c r="B112" s="7">
        <f>SUM(C112:U112)</f>
        <v>268.60000000000002</v>
      </c>
      <c r="C112" s="7">
        <f>SUM(53.6)</f>
        <v>53.6</v>
      </c>
      <c r="D112" s="7">
        <f>SUM(30+50+52+83)</f>
        <v>215</v>
      </c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7.100000000000001" customHeight="1">
      <c r="A113" s="6" t="s">
        <v>92</v>
      </c>
      <c r="B113" s="7">
        <f>SUM(C113:U113)</f>
        <v>243</v>
      </c>
      <c r="C113" s="7">
        <v>0</v>
      </c>
      <c r="D113" s="7">
        <f>SUM(34)</f>
        <v>34</v>
      </c>
      <c r="E113" s="8">
        <f>SUM(39+38+59)</f>
        <v>136</v>
      </c>
      <c r="F113" s="8">
        <f>SUM(34+39)</f>
        <v>73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9"/>
      <c r="ACI113" s="9"/>
      <c r="ACJ113" s="9"/>
      <c r="ACK113" s="9"/>
      <c r="ACL113" s="9"/>
      <c r="ACM113" s="9"/>
      <c r="ACN113" s="9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9"/>
      <c r="AME113" s="9"/>
      <c r="AMF113" s="9"/>
      <c r="AMG113" s="9"/>
      <c r="AMH113" s="9"/>
      <c r="AMI113" s="9"/>
      <c r="AMJ113" s="9"/>
    </row>
    <row r="114" spans="1:1024" ht="17.100000000000001" customHeight="1">
      <c r="A114" s="15" t="s">
        <v>93</v>
      </c>
      <c r="B114" s="7">
        <f>SUM(C114:U114)</f>
        <v>241.5</v>
      </c>
      <c r="C114" s="7">
        <v>0</v>
      </c>
      <c r="D114" s="7">
        <v>0</v>
      </c>
      <c r="E114" s="8"/>
      <c r="F114" s="8">
        <f>SUM(80+67)</f>
        <v>147</v>
      </c>
      <c r="G114" s="8">
        <f>SUM(42.5+52)</f>
        <v>94.5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  <c r="YF114" s="9"/>
      <c r="YG114" s="9"/>
      <c r="YH114" s="9"/>
      <c r="YI114" s="9"/>
      <c r="YJ114" s="9"/>
      <c r="YK114" s="9"/>
      <c r="YL114" s="9"/>
      <c r="YM114" s="9"/>
      <c r="YN114" s="9"/>
      <c r="YO114" s="9"/>
      <c r="YP114" s="9"/>
      <c r="YQ114" s="9"/>
      <c r="YR114" s="9"/>
      <c r="YS114" s="9"/>
      <c r="YT114" s="9"/>
      <c r="YU114" s="9"/>
      <c r="YV114" s="9"/>
      <c r="YW114" s="9"/>
      <c r="YX114" s="9"/>
      <c r="YY114" s="9"/>
      <c r="YZ114" s="9"/>
      <c r="ZA114" s="9"/>
      <c r="ZB114" s="9"/>
      <c r="ZC114" s="9"/>
      <c r="ZD114" s="9"/>
      <c r="ZE114" s="9"/>
      <c r="ZF114" s="9"/>
      <c r="ZG114" s="9"/>
      <c r="ZH114" s="9"/>
      <c r="ZI114" s="9"/>
      <c r="ZJ114" s="9"/>
      <c r="ZK114" s="9"/>
      <c r="ZL114" s="9"/>
      <c r="ZM114" s="9"/>
      <c r="ZN114" s="9"/>
      <c r="ZO114" s="9"/>
      <c r="ZP114" s="9"/>
      <c r="ZQ114" s="9"/>
      <c r="ZR114" s="9"/>
      <c r="ZS114" s="9"/>
      <c r="ZT114" s="9"/>
      <c r="ZU114" s="9"/>
      <c r="ZV114" s="9"/>
      <c r="ZW114" s="9"/>
      <c r="ZX114" s="9"/>
      <c r="ZY114" s="9"/>
      <c r="ZZ114" s="9"/>
      <c r="AAA114" s="9"/>
      <c r="AAB114" s="9"/>
      <c r="AAC114" s="9"/>
      <c r="AAD114" s="9"/>
      <c r="AAE114" s="9"/>
      <c r="AAF114" s="9"/>
      <c r="AAG114" s="9"/>
      <c r="AAH114" s="9"/>
      <c r="AAI114" s="9"/>
      <c r="AAJ114" s="9"/>
      <c r="AAK114" s="9"/>
      <c r="AAL114" s="9"/>
      <c r="AAM114" s="9"/>
      <c r="AAN114" s="9"/>
      <c r="AAO114" s="9"/>
      <c r="AAP114" s="9"/>
      <c r="AAQ114" s="9"/>
      <c r="AAR114" s="9"/>
      <c r="AAS114" s="9"/>
      <c r="AAT114" s="9"/>
      <c r="AAU114" s="9"/>
      <c r="AAV114" s="9"/>
      <c r="AAW114" s="9"/>
      <c r="AAX114" s="9"/>
      <c r="AAY114" s="9"/>
      <c r="AAZ114" s="9"/>
      <c r="ABA114" s="9"/>
      <c r="ABB114" s="9"/>
      <c r="ABC114" s="9"/>
      <c r="ABD114" s="9"/>
      <c r="ABE114" s="9"/>
      <c r="ABF114" s="9"/>
      <c r="ABG114" s="9"/>
      <c r="ABH114" s="9"/>
      <c r="ABI114" s="9"/>
      <c r="ABJ114" s="9"/>
      <c r="ABK114" s="9"/>
      <c r="ABL114" s="9"/>
      <c r="ABM114" s="9"/>
      <c r="ABN114" s="9"/>
      <c r="ABO114" s="9"/>
      <c r="ABP114" s="9"/>
      <c r="ABQ114" s="9"/>
      <c r="ABR114" s="9"/>
      <c r="ABS114" s="9"/>
      <c r="ABT114" s="9"/>
      <c r="ABU114" s="9"/>
      <c r="ABV114" s="9"/>
      <c r="ABW114" s="9"/>
      <c r="ABX114" s="9"/>
      <c r="ABY114" s="9"/>
      <c r="ABZ114" s="9"/>
      <c r="ACA114" s="9"/>
      <c r="ACB114" s="9"/>
      <c r="ACC114" s="9"/>
      <c r="ACD114" s="9"/>
      <c r="ACE114" s="9"/>
      <c r="ACF114" s="9"/>
      <c r="ACG114" s="9"/>
      <c r="ACH114" s="9"/>
      <c r="ACI114" s="9"/>
      <c r="ACJ114" s="9"/>
      <c r="ACK114" s="9"/>
      <c r="ACL114" s="9"/>
      <c r="ACM114" s="9"/>
      <c r="ACN114" s="9"/>
      <c r="ACO114" s="9"/>
      <c r="ACP114" s="9"/>
      <c r="ACQ114" s="9"/>
      <c r="ACR114" s="9"/>
      <c r="ACS114" s="9"/>
      <c r="ACT114" s="9"/>
      <c r="ACU114" s="9"/>
      <c r="ACV114" s="9"/>
      <c r="ACW114" s="9"/>
      <c r="ACX114" s="9"/>
      <c r="ACY114" s="9"/>
      <c r="ACZ114" s="9"/>
      <c r="ADA114" s="9"/>
      <c r="ADB114" s="9"/>
      <c r="ADC114" s="9"/>
      <c r="ADD114" s="9"/>
      <c r="ADE114" s="9"/>
      <c r="ADF114" s="9"/>
      <c r="ADG114" s="9"/>
      <c r="ADH114" s="9"/>
      <c r="ADI114" s="9"/>
      <c r="ADJ114" s="9"/>
      <c r="ADK114" s="9"/>
      <c r="ADL114" s="9"/>
      <c r="ADM114" s="9"/>
      <c r="ADN114" s="9"/>
      <c r="ADO114" s="9"/>
      <c r="ADP114" s="9"/>
      <c r="ADQ114" s="9"/>
      <c r="ADR114" s="9"/>
      <c r="ADS114" s="9"/>
      <c r="ADT114" s="9"/>
      <c r="ADU114" s="9"/>
      <c r="ADV114" s="9"/>
      <c r="ADW114" s="9"/>
      <c r="ADX114" s="9"/>
      <c r="ADY114" s="9"/>
      <c r="ADZ114" s="9"/>
      <c r="AEA114" s="9"/>
      <c r="AEB114" s="9"/>
      <c r="AEC114" s="9"/>
      <c r="AED114" s="9"/>
      <c r="AEE114" s="9"/>
      <c r="AEF114" s="9"/>
      <c r="AEG114" s="9"/>
      <c r="AEH114" s="9"/>
      <c r="AEI114" s="9"/>
      <c r="AEJ114" s="9"/>
      <c r="AEK114" s="9"/>
      <c r="AEL114" s="9"/>
      <c r="AEM114" s="9"/>
      <c r="AEN114" s="9"/>
      <c r="AEO114" s="9"/>
      <c r="AEP114" s="9"/>
      <c r="AEQ114" s="9"/>
      <c r="AER114" s="9"/>
      <c r="AES114" s="9"/>
      <c r="AET114" s="9"/>
      <c r="AEU114" s="9"/>
      <c r="AEV114" s="9"/>
      <c r="AEW114" s="9"/>
      <c r="AEX114" s="9"/>
      <c r="AEY114" s="9"/>
      <c r="AEZ114" s="9"/>
      <c r="AFA114" s="9"/>
      <c r="AFB114" s="9"/>
      <c r="AFC114" s="9"/>
      <c r="AFD114" s="9"/>
      <c r="AFE114" s="9"/>
      <c r="AFF114" s="9"/>
      <c r="AFG114" s="9"/>
      <c r="AFH114" s="9"/>
      <c r="AFI114" s="9"/>
      <c r="AFJ114" s="9"/>
      <c r="AFK114" s="9"/>
      <c r="AFL114" s="9"/>
      <c r="AFM114" s="9"/>
      <c r="AFN114" s="9"/>
      <c r="AFO114" s="9"/>
      <c r="AFP114" s="9"/>
      <c r="AFQ114" s="9"/>
      <c r="AFR114" s="9"/>
      <c r="AFS114" s="9"/>
      <c r="AFT114" s="9"/>
      <c r="AFU114" s="9"/>
      <c r="AFV114" s="9"/>
      <c r="AFW114" s="9"/>
      <c r="AFX114" s="9"/>
      <c r="AFY114" s="9"/>
      <c r="AFZ114" s="9"/>
      <c r="AGA114" s="9"/>
      <c r="AGB114" s="9"/>
      <c r="AGC114" s="9"/>
      <c r="AGD114" s="9"/>
      <c r="AGE114" s="9"/>
      <c r="AGF114" s="9"/>
      <c r="AGG114" s="9"/>
      <c r="AGH114" s="9"/>
      <c r="AGI114" s="9"/>
      <c r="AGJ114" s="9"/>
      <c r="AGK114" s="9"/>
      <c r="AGL114" s="9"/>
      <c r="AGM114" s="9"/>
      <c r="AGN114" s="9"/>
      <c r="AGO114" s="9"/>
      <c r="AGP114" s="9"/>
      <c r="AGQ114" s="9"/>
      <c r="AGR114" s="9"/>
      <c r="AGS114" s="9"/>
      <c r="AGT114" s="9"/>
      <c r="AGU114" s="9"/>
      <c r="AGV114" s="9"/>
      <c r="AGW114" s="9"/>
      <c r="AGX114" s="9"/>
      <c r="AGY114" s="9"/>
      <c r="AGZ114" s="9"/>
      <c r="AHA114" s="9"/>
      <c r="AHB114" s="9"/>
      <c r="AHC114" s="9"/>
      <c r="AHD114" s="9"/>
      <c r="AHE114" s="9"/>
      <c r="AHF114" s="9"/>
      <c r="AHG114" s="9"/>
      <c r="AHH114" s="9"/>
      <c r="AHI114" s="9"/>
      <c r="AHJ114" s="9"/>
      <c r="AHK114" s="9"/>
      <c r="AHL114" s="9"/>
      <c r="AHM114" s="9"/>
      <c r="AHN114" s="9"/>
      <c r="AHO114" s="9"/>
      <c r="AHP114" s="9"/>
      <c r="AHQ114" s="9"/>
      <c r="AHR114" s="9"/>
      <c r="AHS114" s="9"/>
      <c r="AHT114" s="9"/>
      <c r="AHU114" s="9"/>
      <c r="AHV114" s="9"/>
      <c r="AHW114" s="9"/>
      <c r="AHX114" s="9"/>
      <c r="AHY114" s="9"/>
      <c r="AHZ114" s="9"/>
      <c r="AIA114" s="9"/>
      <c r="AIB114" s="9"/>
      <c r="AIC114" s="9"/>
      <c r="AID114" s="9"/>
      <c r="AIE114" s="9"/>
      <c r="AIF114" s="9"/>
      <c r="AIG114" s="9"/>
      <c r="AIH114" s="9"/>
      <c r="AII114" s="9"/>
      <c r="AIJ114" s="9"/>
      <c r="AIK114" s="9"/>
      <c r="AIL114" s="9"/>
      <c r="AIM114" s="9"/>
      <c r="AIN114" s="9"/>
      <c r="AIO114" s="9"/>
      <c r="AIP114" s="9"/>
      <c r="AIQ114" s="9"/>
      <c r="AIR114" s="9"/>
      <c r="AIS114" s="9"/>
      <c r="AIT114" s="9"/>
      <c r="AIU114" s="9"/>
      <c r="AIV114" s="9"/>
      <c r="AIW114" s="9"/>
      <c r="AIX114" s="9"/>
      <c r="AIY114" s="9"/>
      <c r="AIZ114" s="9"/>
      <c r="AJA114" s="9"/>
      <c r="AJB114" s="9"/>
      <c r="AJC114" s="9"/>
      <c r="AJD114" s="9"/>
      <c r="AJE114" s="9"/>
      <c r="AJF114" s="9"/>
      <c r="AJG114" s="9"/>
      <c r="AJH114" s="9"/>
      <c r="AJI114" s="9"/>
      <c r="AJJ114" s="9"/>
      <c r="AJK114" s="9"/>
      <c r="AJL114" s="9"/>
      <c r="AJM114" s="9"/>
      <c r="AJN114" s="9"/>
      <c r="AJO114" s="9"/>
      <c r="AJP114" s="9"/>
      <c r="AJQ114" s="9"/>
      <c r="AJR114" s="9"/>
      <c r="AJS114" s="9"/>
      <c r="AJT114" s="9"/>
      <c r="AJU114" s="9"/>
      <c r="AJV114" s="9"/>
      <c r="AJW114" s="9"/>
      <c r="AJX114" s="9"/>
      <c r="AJY114" s="9"/>
      <c r="AJZ114" s="9"/>
      <c r="AKA114" s="9"/>
      <c r="AKB114" s="9"/>
      <c r="AKC114" s="9"/>
      <c r="AKD114" s="9"/>
      <c r="AKE114" s="9"/>
      <c r="AKF114" s="9"/>
      <c r="AKG114" s="9"/>
      <c r="AKH114" s="9"/>
      <c r="AKI114" s="9"/>
      <c r="AKJ114" s="9"/>
      <c r="AKK114" s="9"/>
      <c r="AKL114" s="9"/>
      <c r="AKM114" s="9"/>
      <c r="AKN114" s="9"/>
      <c r="AKO114" s="9"/>
      <c r="AKP114" s="9"/>
      <c r="AKQ114" s="9"/>
      <c r="AKR114" s="9"/>
      <c r="AKS114" s="9"/>
      <c r="AKT114" s="9"/>
      <c r="AKU114" s="9"/>
      <c r="AKV114" s="9"/>
      <c r="AKW114" s="9"/>
      <c r="AKX114" s="9"/>
      <c r="AKY114" s="9"/>
      <c r="AKZ114" s="9"/>
      <c r="ALA114" s="9"/>
      <c r="ALB114" s="9"/>
      <c r="ALC114" s="9"/>
      <c r="ALD114" s="9"/>
      <c r="ALE114" s="9"/>
      <c r="ALF114" s="9"/>
      <c r="ALG114" s="9"/>
      <c r="ALH114" s="9"/>
      <c r="ALI114" s="9"/>
      <c r="ALJ114" s="9"/>
      <c r="ALK114" s="9"/>
      <c r="ALL114" s="9"/>
      <c r="ALM114" s="9"/>
      <c r="ALN114" s="9"/>
      <c r="ALO114" s="9"/>
      <c r="ALP114" s="9"/>
      <c r="ALQ114" s="9"/>
      <c r="ALR114" s="9"/>
      <c r="ALS114" s="9"/>
      <c r="ALT114" s="9"/>
      <c r="ALU114" s="9"/>
      <c r="ALV114" s="9"/>
      <c r="ALW114" s="9"/>
      <c r="ALX114" s="9"/>
      <c r="ALY114" s="9"/>
      <c r="ALZ114" s="9"/>
      <c r="AMA114" s="9"/>
      <c r="AMB114" s="9"/>
      <c r="AMC114" s="9"/>
      <c r="AMD114" s="9"/>
      <c r="AME114" s="9"/>
      <c r="AMF114" s="9"/>
      <c r="AMG114" s="9"/>
      <c r="AMH114" s="9"/>
      <c r="AMI114" s="9"/>
      <c r="AMJ114" s="9"/>
    </row>
    <row r="115" spans="1:1024" s="9" customFormat="1" ht="17.100000000000001" customHeight="1">
      <c r="A115" s="6" t="s">
        <v>94</v>
      </c>
      <c r="B115" s="7">
        <f>SUM(C115:U115)</f>
        <v>239</v>
      </c>
      <c r="C115" s="7">
        <v>0</v>
      </c>
      <c r="D115" s="7">
        <v>0</v>
      </c>
      <c r="E115" s="8"/>
      <c r="F115" s="8"/>
      <c r="G115" s="8"/>
      <c r="H115" s="8"/>
      <c r="I115" s="8"/>
      <c r="J115" s="8"/>
      <c r="K115" s="8">
        <v>39</v>
      </c>
      <c r="L115" s="8">
        <v>30</v>
      </c>
      <c r="M115" s="8">
        <v>109</v>
      </c>
      <c r="N115" s="8"/>
      <c r="O115" s="8">
        <v>31</v>
      </c>
      <c r="P115" s="8"/>
      <c r="Q115" s="8"/>
      <c r="R115" s="8">
        <v>30</v>
      </c>
      <c r="S115" s="8"/>
    </row>
    <row r="116" spans="1:1024" ht="17.100000000000001" customHeight="1">
      <c r="A116" s="6" t="s">
        <v>296</v>
      </c>
      <c r="B116" s="7">
        <f>SUM(C116:U116)</f>
        <v>237.5</v>
      </c>
      <c r="C116" s="7">
        <f>SUM(30+40+35+50+30+52.5)</f>
        <v>237.5</v>
      </c>
      <c r="D116" s="7">
        <v>0</v>
      </c>
    </row>
    <row r="117" spans="1:1024" s="9" customFormat="1" ht="17.100000000000001" customHeight="1">
      <c r="A117" s="6" t="s">
        <v>302</v>
      </c>
      <c r="B117" s="7">
        <f>SUM(C117:U117)</f>
        <v>234.5</v>
      </c>
      <c r="C117" s="12">
        <f>SUM(30+50+50+52+52.5)</f>
        <v>234.5</v>
      </c>
      <c r="D117" s="7">
        <v>0</v>
      </c>
      <c r="F117" s="12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s="9" customFormat="1" ht="17.100000000000001" customHeight="1">
      <c r="A118" s="6" t="s">
        <v>95</v>
      </c>
      <c r="B118" s="7">
        <f>SUM(C118:U118)</f>
        <v>234</v>
      </c>
      <c r="C118" s="7">
        <v>0</v>
      </c>
      <c r="D118" s="7">
        <v>0</v>
      </c>
      <c r="E118" s="8"/>
      <c r="F118" s="8"/>
      <c r="G118" s="8"/>
      <c r="H118" s="8"/>
      <c r="I118" s="8"/>
      <c r="J118" s="8"/>
      <c r="K118" s="8">
        <v>94</v>
      </c>
      <c r="L118" s="8">
        <v>140</v>
      </c>
      <c r="M118" s="8"/>
      <c r="N118" s="8"/>
      <c r="O118" s="8"/>
      <c r="P118" s="8"/>
      <c r="Q118" s="8"/>
      <c r="R118" s="8"/>
      <c r="S118" s="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s="9" customFormat="1" ht="17.100000000000001" customHeight="1">
      <c r="A119" s="6" t="s">
        <v>96</v>
      </c>
      <c r="B119" s="7">
        <f>SUM(C119:U119)</f>
        <v>232.35</v>
      </c>
      <c r="C119" s="7">
        <v>0</v>
      </c>
      <c r="D119" s="7">
        <v>0</v>
      </c>
      <c r="E119" s="8"/>
      <c r="F119" s="8"/>
      <c r="G119" s="8"/>
      <c r="H119" s="8">
        <v>62.85</v>
      </c>
      <c r="I119" s="8">
        <v>169.5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s="9" customFormat="1" ht="17.100000000000001" customHeight="1">
      <c r="A120" s="6" t="s">
        <v>97</v>
      </c>
      <c r="B120" s="7">
        <f>SUM(C120:U120)</f>
        <v>231.6</v>
      </c>
      <c r="C120" s="7">
        <v>0</v>
      </c>
      <c r="D120" s="7">
        <v>0</v>
      </c>
      <c r="E120" s="9">
        <f>SUM(31.6+67+52+81)</f>
        <v>231.6</v>
      </c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7.100000000000001" customHeight="1">
      <c r="A121" s="6" t="s">
        <v>99</v>
      </c>
      <c r="B121" s="7">
        <f>SUM(C121:U121)</f>
        <v>226</v>
      </c>
      <c r="C121" s="7">
        <v>0</v>
      </c>
      <c r="D121" s="7">
        <f>SUM(67)</f>
        <v>67</v>
      </c>
      <c r="E121" s="8">
        <f>SUM(42+50+67)</f>
        <v>159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  <c r="ACA121" s="9"/>
      <c r="ACB121" s="9"/>
      <c r="ACC121" s="9"/>
      <c r="ACD121" s="9"/>
      <c r="ACE121" s="9"/>
      <c r="ACF121" s="9"/>
      <c r="ACG121" s="9"/>
      <c r="ACH121" s="9"/>
      <c r="ACI121" s="9"/>
      <c r="ACJ121" s="9"/>
      <c r="ACK121" s="9"/>
      <c r="ACL121" s="9"/>
      <c r="ACM121" s="9"/>
      <c r="ACN121" s="9"/>
      <c r="ACO121" s="9"/>
      <c r="ACP121" s="9"/>
      <c r="ACQ121" s="9"/>
      <c r="ACR121" s="9"/>
      <c r="ACS121" s="9"/>
      <c r="ACT121" s="9"/>
      <c r="ACU121" s="9"/>
      <c r="ACV121" s="9"/>
      <c r="ACW121" s="9"/>
      <c r="ACX121" s="9"/>
      <c r="ACY121" s="9"/>
      <c r="ACZ121" s="9"/>
      <c r="ADA121" s="9"/>
      <c r="ADB121" s="9"/>
      <c r="ADC121" s="9"/>
      <c r="ADD121" s="9"/>
      <c r="ADE121" s="9"/>
      <c r="ADF121" s="9"/>
      <c r="ADG121" s="9"/>
      <c r="ADH121" s="9"/>
      <c r="ADI121" s="9"/>
      <c r="ADJ121" s="9"/>
      <c r="ADK121" s="9"/>
      <c r="ADL121" s="9"/>
      <c r="ADM121" s="9"/>
      <c r="ADN121" s="9"/>
      <c r="ADO121" s="9"/>
      <c r="ADP121" s="9"/>
      <c r="ADQ121" s="9"/>
      <c r="ADR121" s="9"/>
      <c r="ADS121" s="9"/>
      <c r="ADT121" s="9"/>
      <c r="ADU121" s="9"/>
      <c r="ADV121" s="9"/>
      <c r="ADW121" s="9"/>
      <c r="ADX121" s="9"/>
      <c r="ADY121" s="9"/>
      <c r="ADZ121" s="9"/>
      <c r="AEA121" s="9"/>
      <c r="AEB121" s="9"/>
      <c r="AEC121" s="9"/>
      <c r="AED121" s="9"/>
      <c r="AEE121" s="9"/>
      <c r="AEF121" s="9"/>
      <c r="AEG121" s="9"/>
      <c r="AEH121" s="9"/>
      <c r="AEI121" s="9"/>
      <c r="AEJ121" s="9"/>
      <c r="AEK121" s="9"/>
      <c r="AEL121" s="9"/>
      <c r="AEM121" s="9"/>
      <c r="AEN121" s="9"/>
      <c r="AEO121" s="9"/>
      <c r="AEP121" s="9"/>
      <c r="AEQ121" s="9"/>
      <c r="AER121" s="9"/>
      <c r="AES121" s="9"/>
      <c r="AET121" s="9"/>
      <c r="AEU121" s="9"/>
      <c r="AEV121" s="9"/>
      <c r="AEW121" s="9"/>
      <c r="AEX121" s="9"/>
      <c r="AEY121" s="9"/>
      <c r="AEZ121" s="9"/>
      <c r="AFA121" s="9"/>
      <c r="AFB121" s="9"/>
      <c r="AFC121" s="9"/>
      <c r="AFD121" s="9"/>
      <c r="AFE121" s="9"/>
      <c r="AFF121" s="9"/>
      <c r="AFG121" s="9"/>
      <c r="AFH121" s="9"/>
      <c r="AFI121" s="9"/>
      <c r="AFJ121" s="9"/>
      <c r="AFK121" s="9"/>
      <c r="AFL121" s="9"/>
      <c r="AFM121" s="9"/>
      <c r="AFN121" s="9"/>
      <c r="AFO121" s="9"/>
      <c r="AFP121" s="9"/>
      <c r="AFQ121" s="9"/>
      <c r="AFR121" s="9"/>
      <c r="AFS121" s="9"/>
      <c r="AFT121" s="9"/>
      <c r="AFU121" s="9"/>
      <c r="AFV121" s="9"/>
      <c r="AFW121" s="9"/>
      <c r="AFX121" s="9"/>
      <c r="AFY121" s="9"/>
      <c r="AFZ121" s="9"/>
      <c r="AGA121" s="9"/>
      <c r="AGB121" s="9"/>
      <c r="AGC121" s="9"/>
      <c r="AGD121" s="9"/>
      <c r="AGE121" s="9"/>
      <c r="AGF121" s="9"/>
      <c r="AGG121" s="9"/>
      <c r="AGH121" s="9"/>
      <c r="AGI121" s="9"/>
      <c r="AGJ121" s="9"/>
      <c r="AGK121" s="9"/>
      <c r="AGL121" s="9"/>
      <c r="AGM121" s="9"/>
      <c r="AGN121" s="9"/>
      <c r="AGO121" s="9"/>
      <c r="AGP121" s="9"/>
      <c r="AGQ121" s="9"/>
      <c r="AGR121" s="9"/>
      <c r="AGS121" s="9"/>
      <c r="AGT121" s="9"/>
      <c r="AGU121" s="9"/>
      <c r="AGV121" s="9"/>
      <c r="AGW121" s="9"/>
      <c r="AGX121" s="9"/>
      <c r="AGY121" s="9"/>
      <c r="AGZ121" s="9"/>
      <c r="AHA121" s="9"/>
      <c r="AHB121" s="9"/>
      <c r="AHC121" s="9"/>
      <c r="AHD121" s="9"/>
      <c r="AHE121" s="9"/>
      <c r="AHF121" s="9"/>
      <c r="AHG121" s="9"/>
      <c r="AHH121" s="9"/>
      <c r="AHI121" s="9"/>
      <c r="AHJ121" s="9"/>
      <c r="AHK121" s="9"/>
      <c r="AHL121" s="9"/>
      <c r="AHM121" s="9"/>
      <c r="AHN121" s="9"/>
      <c r="AHO121" s="9"/>
      <c r="AHP121" s="9"/>
      <c r="AHQ121" s="9"/>
      <c r="AHR121" s="9"/>
      <c r="AHS121" s="9"/>
      <c r="AHT121" s="9"/>
      <c r="AHU121" s="9"/>
      <c r="AHV121" s="9"/>
      <c r="AHW121" s="9"/>
      <c r="AHX121" s="9"/>
      <c r="AHY121" s="9"/>
      <c r="AHZ121" s="9"/>
      <c r="AIA121" s="9"/>
      <c r="AIB121" s="9"/>
      <c r="AIC121" s="9"/>
      <c r="AID121" s="9"/>
      <c r="AIE121" s="9"/>
      <c r="AIF121" s="9"/>
      <c r="AIG121" s="9"/>
      <c r="AIH121" s="9"/>
      <c r="AII121" s="9"/>
      <c r="AIJ121" s="9"/>
      <c r="AIK121" s="9"/>
      <c r="AIL121" s="9"/>
      <c r="AIM121" s="9"/>
      <c r="AIN121" s="9"/>
      <c r="AIO121" s="9"/>
      <c r="AIP121" s="9"/>
      <c r="AIQ121" s="9"/>
      <c r="AIR121" s="9"/>
      <c r="AIS121" s="9"/>
      <c r="AIT121" s="9"/>
      <c r="AIU121" s="9"/>
      <c r="AIV121" s="9"/>
      <c r="AIW121" s="9"/>
      <c r="AIX121" s="9"/>
      <c r="AIY121" s="9"/>
      <c r="AIZ121" s="9"/>
      <c r="AJA121" s="9"/>
      <c r="AJB121" s="9"/>
      <c r="AJC121" s="9"/>
      <c r="AJD121" s="9"/>
      <c r="AJE121" s="9"/>
      <c r="AJF121" s="9"/>
      <c r="AJG121" s="9"/>
      <c r="AJH121" s="9"/>
      <c r="AJI121" s="9"/>
      <c r="AJJ121" s="9"/>
      <c r="AJK121" s="9"/>
      <c r="AJL121" s="9"/>
      <c r="AJM121" s="9"/>
      <c r="AJN121" s="9"/>
      <c r="AJO121" s="9"/>
      <c r="AJP121" s="9"/>
      <c r="AJQ121" s="9"/>
      <c r="AJR121" s="9"/>
      <c r="AJS121" s="9"/>
      <c r="AJT121" s="9"/>
      <c r="AJU121" s="9"/>
      <c r="AJV121" s="9"/>
      <c r="AJW121" s="9"/>
      <c r="AJX121" s="9"/>
      <c r="AJY121" s="9"/>
      <c r="AJZ121" s="9"/>
      <c r="AKA121" s="9"/>
      <c r="AKB121" s="9"/>
      <c r="AKC121" s="9"/>
      <c r="AKD121" s="9"/>
      <c r="AKE121" s="9"/>
      <c r="AKF121" s="9"/>
      <c r="AKG121" s="9"/>
      <c r="AKH121" s="9"/>
      <c r="AKI121" s="9"/>
      <c r="AKJ121" s="9"/>
      <c r="AKK121" s="9"/>
      <c r="AKL121" s="9"/>
      <c r="AKM121" s="9"/>
      <c r="AKN121" s="9"/>
      <c r="AKO121" s="9"/>
      <c r="AKP121" s="9"/>
      <c r="AKQ121" s="9"/>
      <c r="AKR121" s="9"/>
      <c r="AKS121" s="9"/>
      <c r="AKT121" s="9"/>
      <c r="AKU121" s="9"/>
      <c r="AKV121" s="9"/>
      <c r="AKW121" s="9"/>
      <c r="AKX121" s="9"/>
      <c r="AKY121" s="9"/>
      <c r="AKZ121" s="9"/>
      <c r="ALA121" s="9"/>
      <c r="ALB121" s="9"/>
      <c r="ALC121" s="9"/>
      <c r="ALD121" s="9"/>
      <c r="ALE121" s="9"/>
      <c r="ALF121" s="9"/>
      <c r="ALG121" s="9"/>
      <c r="ALH121" s="9"/>
      <c r="ALI121" s="9"/>
      <c r="ALJ121" s="9"/>
      <c r="ALK121" s="9"/>
      <c r="ALL121" s="9"/>
      <c r="ALM121" s="9"/>
      <c r="ALN121" s="9"/>
      <c r="ALO121" s="9"/>
      <c r="ALP121" s="9"/>
      <c r="ALQ121" s="9"/>
      <c r="ALR121" s="9"/>
      <c r="ALS121" s="9"/>
      <c r="ALT121" s="9"/>
      <c r="ALU121" s="9"/>
      <c r="ALV121" s="9"/>
      <c r="ALW121" s="9"/>
      <c r="ALX121" s="9"/>
      <c r="ALY121" s="9"/>
      <c r="ALZ121" s="9"/>
      <c r="AMA121" s="9"/>
      <c r="AMB121" s="9"/>
      <c r="AMC121" s="9"/>
      <c r="AMD121" s="9"/>
      <c r="AME121" s="9"/>
      <c r="AMF121" s="9"/>
      <c r="AMG121" s="9"/>
      <c r="AMH121" s="9"/>
      <c r="AMI121" s="9"/>
      <c r="AMJ121" s="9"/>
    </row>
    <row r="122" spans="1:1024" ht="17.100000000000001" customHeight="1">
      <c r="A122" s="6" t="s">
        <v>100</v>
      </c>
      <c r="B122" s="7">
        <f>SUM(C122:U122)</f>
        <v>225.85</v>
      </c>
      <c r="C122" s="7">
        <v>0</v>
      </c>
      <c r="D122" s="7">
        <v>0</v>
      </c>
      <c r="E122" s="8"/>
      <c r="F122" s="8"/>
      <c r="G122" s="8"/>
      <c r="H122" s="8">
        <v>118.85</v>
      </c>
      <c r="I122" s="8">
        <v>107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024" ht="17.100000000000001" customHeight="1">
      <c r="A123" s="6" t="s">
        <v>102</v>
      </c>
      <c r="B123" s="7">
        <f>SUM(C123:U123)</f>
        <v>219</v>
      </c>
      <c r="C123" s="7">
        <v>0</v>
      </c>
      <c r="D123" s="7">
        <v>0</v>
      </c>
      <c r="E123" s="8">
        <f>SUM(67)</f>
        <v>67</v>
      </c>
      <c r="F123" s="8">
        <f>SUM(39+62+51)</f>
        <v>152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024" s="9" customFormat="1" ht="17.100000000000001" customHeight="1">
      <c r="A124" s="15" t="s">
        <v>293</v>
      </c>
      <c r="B124" s="7">
        <f>SUM(C124:U124)</f>
        <v>218</v>
      </c>
      <c r="C124" s="7">
        <f>SUM(49+50+30)</f>
        <v>129</v>
      </c>
      <c r="D124" s="7">
        <f>SUM(53)</f>
        <v>53</v>
      </c>
      <c r="E124" s="9">
        <f>SUM(36)</f>
        <v>36</v>
      </c>
      <c r="F124" s="12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7.100000000000001" customHeight="1">
      <c r="A125" s="15" t="s">
        <v>105</v>
      </c>
      <c r="B125" s="7">
        <f>SUM(C125:U125)</f>
        <v>213.35</v>
      </c>
      <c r="C125" s="7">
        <v>0</v>
      </c>
      <c r="D125" s="7">
        <v>0</v>
      </c>
      <c r="E125" s="8"/>
      <c r="F125" s="8"/>
      <c r="G125" s="8">
        <v>52.5</v>
      </c>
      <c r="H125" s="8">
        <v>160.85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024" ht="17.100000000000001" customHeight="1">
      <c r="A126" s="6" t="s">
        <v>286</v>
      </c>
      <c r="B126" s="7">
        <f>SUM(C126:U126)</f>
        <v>211.1</v>
      </c>
      <c r="C126" s="7">
        <f>SUM(31.6+49+50+50+30.5)</f>
        <v>211.1</v>
      </c>
      <c r="D126" s="7">
        <v>0</v>
      </c>
    </row>
    <row r="127" spans="1:1024" ht="17.100000000000001" customHeight="1">
      <c r="A127" s="6" t="s">
        <v>108</v>
      </c>
      <c r="B127" s="7">
        <f>SUM(C127:U127)</f>
        <v>202</v>
      </c>
      <c r="C127" s="7">
        <v>0</v>
      </c>
      <c r="D127" s="7">
        <f>SUM(54)</f>
        <v>54</v>
      </c>
      <c r="E127" s="9">
        <f>SUM(38+51+59)</f>
        <v>148</v>
      </c>
      <c r="F127" s="9"/>
    </row>
    <row r="128" spans="1:1024" s="9" customFormat="1" ht="17.100000000000001" customHeight="1">
      <c r="A128" s="6" t="s">
        <v>109</v>
      </c>
      <c r="B128" s="7">
        <f>SUM(C128:U128)</f>
        <v>200.8</v>
      </c>
      <c r="C128" s="7">
        <v>0</v>
      </c>
      <c r="D128" s="7">
        <f>SUM(33.6+42.4+42.4+82.4)</f>
        <v>200.8</v>
      </c>
      <c r="F128" s="12"/>
    </row>
    <row r="129" spans="1:1024" ht="17.100000000000001" customHeight="1">
      <c r="A129" s="10" t="s">
        <v>112</v>
      </c>
      <c r="B129" s="7">
        <f>SUM(C129:U129)</f>
        <v>196</v>
      </c>
      <c r="C129" s="7">
        <v>0</v>
      </c>
      <c r="D129" s="7">
        <f>SUM(50)</f>
        <v>50</v>
      </c>
      <c r="E129" s="9">
        <f>SUM(34+42+34+36)</f>
        <v>146</v>
      </c>
      <c r="F129" s="9"/>
    </row>
    <row r="130" spans="1:1024" s="9" customFormat="1" ht="17.100000000000001" customHeight="1">
      <c r="A130" s="6" t="s">
        <v>113</v>
      </c>
      <c r="B130" s="7">
        <f>SUM(C130:U130)</f>
        <v>196</v>
      </c>
      <c r="C130" s="7">
        <v>0</v>
      </c>
      <c r="D130" s="7">
        <v>0</v>
      </c>
      <c r="E130" s="8"/>
      <c r="F130" s="8">
        <f>SUM(53+39+62)</f>
        <v>154</v>
      </c>
      <c r="G130" s="8">
        <f>SUM(42)</f>
        <v>42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024" s="9" customFormat="1" ht="17.100000000000001" customHeight="1">
      <c r="A131" s="15" t="s">
        <v>114</v>
      </c>
      <c r="B131" s="7">
        <f>SUM(C131:U131)</f>
        <v>192</v>
      </c>
      <c r="C131" s="7">
        <v>0</v>
      </c>
      <c r="D131" s="7">
        <v>0</v>
      </c>
      <c r="E131" s="8"/>
      <c r="F131" s="8"/>
      <c r="G131" s="8"/>
      <c r="H131" s="8"/>
      <c r="I131" s="8"/>
      <c r="J131" s="8"/>
      <c r="K131" s="8">
        <v>39</v>
      </c>
      <c r="L131" s="8">
        <v>92</v>
      </c>
      <c r="M131" s="8">
        <v>30</v>
      </c>
      <c r="N131" s="8">
        <v>31</v>
      </c>
      <c r="O131" s="8"/>
      <c r="P131" s="8"/>
      <c r="Q131" s="8"/>
      <c r="R131" s="8"/>
      <c r="S131" s="8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7.100000000000001" customHeight="1">
      <c r="A132" s="15" t="s">
        <v>289</v>
      </c>
      <c r="B132" s="7">
        <f>SUM(C132:U132)</f>
        <v>191.1</v>
      </c>
      <c r="C132" s="7">
        <f>SUM(35+53.6+50+52.5)</f>
        <v>191.1</v>
      </c>
      <c r="D132" s="7">
        <v>0</v>
      </c>
    </row>
    <row r="133" spans="1:1024" ht="17.100000000000001" customHeight="1">
      <c r="A133" s="15" t="s">
        <v>116</v>
      </c>
      <c r="B133" s="7">
        <f>SUM(C133:U133)</f>
        <v>185</v>
      </c>
      <c r="C133" s="7">
        <v>0</v>
      </c>
      <c r="D133" s="7">
        <v>0</v>
      </c>
      <c r="E133" s="8"/>
      <c r="F133" s="8"/>
      <c r="G133" s="8"/>
      <c r="H133" s="8"/>
      <c r="I133" s="8"/>
      <c r="J133" s="8"/>
      <c r="K133" s="8"/>
      <c r="L133" s="8">
        <v>38</v>
      </c>
      <c r="M133" s="8">
        <v>74</v>
      </c>
      <c r="N133" s="8">
        <v>73</v>
      </c>
      <c r="O133" s="8"/>
      <c r="P133" s="8"/>
      <c r="Q133" s="8"/>
      <c r="R133" s="8"/>
      <c r="S133" s="8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  <c r="XL133" s="9"/>
      <c r="XM133" s="9"/>
      <c r="XN133" s="9"/>
      <c r="XO133" s="9"/>
      <c r="XP133" s="9"/>
      <c r="XQ133" s="9"/>
      <c r="XR133" s="9"/>
      <c r="XS133" s="9"/>
      <c r="XT133" s="9"/>
      <c r="XU133" s="9"/>
      <c r="XV133" s="9"/>
      <c r="XW133" s="9"/>
      <c r="XX133" s="9"/>
      <c r="XY133" s="9"/>
      <c r="XZ133" s="9"/>
      <c r="YA133" s="9"/>
      <c r="YB133" s="9"/>
      <c r="YC133" s="9"/>
      <c r="YD133" s="9"/>
      <c r="YE133" s="9"/>
      <c r="YF133" s="9"/>
      <c r="YG133" s="9"/>
      <c r="YH133" s="9"/>
      <c r="YI133" s="9"/>
      <c r="YJ133" s="9"/>
      <c r="YK133" s="9"/>
      <c r="YL133" s="9"/>
      <c r="YM133" s="9"/>
      <c r="YN133" s="9"/>
      <c r="YO133" s="9"/>
      <c r="YP133" s="9"/>
      <c r="YQ133" s="9"/>
      <c r="YR133" s="9"/>
      <c r="YS133" s="9"/>
      <c r="YT133" s="9"/>
      <c r="YU133" s="9"/>
      <c r="YV133" s="9"/>
      <c r="YW133" s="9"/>
      <c r="YX133" s="9"/>
      <c r="YY133" s="9"/>
      <c r="YZ133" s="9"/>
      <c r="ZA133" s="9"/>
      <c r="ZB133" s="9"/>
      <c r="ZC133" s="9"/>
      <c r="ZD133" s="9"/>
      <c r="ZE133" s="9"/>
      <c r="ZF133" s="9"/>
      <c r="ZG133" s="9"/>
      <c r="ZH133" s="9"/>
      <c r="ZI133" s="9"/>
      <c r="ZJ133" s="9"/>
      <c r="ZK133" s="9"/>
      <c r="ZL133" s="9"/>
      <c r="ZM133" s="9"/>
      <c r="ZN133" s="9"/>
      <c r="ZO133" s="9"/>
      <c r="ZP133" s="9"/>
      <c r="ZQ133" s="9"/>
      <c r="ZR133" s="9"/>
      <c r="ZS133" s="9"/>
      <c r="ZT133" s="9"/>
      <c r="ZU133" s="9"/>
      <c r="ZV133" s="9"/>
      <c r="ZW133" s="9"/>
      <c r="ZX133" s="9"/>
      <c r="ZY133" s="9"/>
      <c r="ZZ133" s="9"/>
      <c r="AAA133" s="9"/>
      <c r="AAB133" s="9"/>
      <c r="AAC133" s="9"/>
      <c r="AAD133" s="9"/>
      <c r="AAE133" s="9"/>
      <c r="AAF133" s="9"/>
      <c r="AAG133" s="9"/>
      <c r="AAH133" s="9"/>
      <c r="AAI133" s="9"/>
      <c r="AAJ133" s="9"/>
      <c r="AAK133" s="9"/>
      <c r="AAL133" s="9"/>
      <c r="AAM133" s="9"/>
      <c r="AAN133" s="9"/>
      <c r="AAO133" s="9"/>
      <c r="AAP133" s="9"/>
      <c r="AAQ133" s="9"/>
      <c r="AAR133" s="9"/>
      <c r="AAS133" s="9"/>
      <c r="AAT133" s="9"/>
      <c r="AAU133" s="9"/>
      <c r="AAV133" s="9"/>
      <c r="AAW133" s="9"/>
      <c r="AAX133" s="9"/>
      <c r="AAY133" s="9"/>
      <c r="AAZ133" s="9"/>
      <c r="ABA133" s="9"/>
      <c r="ABB133" s="9"/>
      <c r="ABC133" s="9"/>
      <c r="ABD133" s="9"/>
      <c r="ABE133" s="9"/>
      <c r="ABF133" s="9"/>
      <c r="ABG133" s="9"/>
      <c r="ABH133" s="9"/>
      <c r="ABI133" s="9"/>
      <c r="ABJ133" s="9"/>
      <c r="ABK133" s="9"/>
      <c r="ABL133" s="9"/>
      <c r="ABM133" s="9"/>
      <c r="ABN133" s="9"/>
      <c r="ABO133" s="9"/>
      <c r="ABP133" s="9"/>
      <c r="ABQ133" s="9"/>
      <c r="ABR133" s="9"/>
      <c r="ABS133" s="9"/>
      <c r="ABT133" s="9"/>
      <c r="ABU133" s="9"/>
      <c r="ABV133" s="9"/>
      <c r="ABW133" s="9"/>
      <c r="ABX133" s="9"/>
      <c r="ABY133" s="9"/>
      <c r="ABZ133" s="9"/>
      <c r="ACA133" s="9"/>
      <c r="ACB133" s="9"/>
      <c r="ACC133" s="9"/>
      <c r="ACD133" s="9"/>
      <c r="ACE133" s="9"/>
      <c r="ACF133" s="9"/>
      <c r="ACG133" s="9"/>
      <c r="ACH133" s="9"/>
      <c r="ACI133" s="9"/>
      <c r="ACJ133" s="9"/>
      <c r="ACK133" s="9"/>
      <c r="ACL133" s="9"/>
      <c r="ACM133" s="9"/>
      <c r="ACN133" s="9"/>
      <c r="ACO133" s="9"/>
      <c r="ACP133" s="9"/>
      <c r="ACQ133" s="9"/>
      <c r="ACR133" s="9"/>
      <c r="ACS133" s="9"/>
      <c r="ACT133" s="9"/>
      <c r="ACU133" s="9"/>
      <c r="ACV133" s="9"/>
      <c r="ACW133" s="9"/>
      <c r="ACX133" s="9"/>
      <c r="ACY133" s="9"/>
      <c r="ACZ133" s="9"/>
      <c r="ADA133" s="9"/>
      <c r="ADB133" s="9"/>
      <c r="ADC133" s="9"/>
      <c r="ADD133" s="9"/>
      <c r="ADE133" s="9"/>
      <c r="ADF133" s="9"/>
      <c r="ADG133" s="9"/>
      <c r="ADH133" s="9"/>
      <c r="ADI133" s="9"/>
      <c r="ADJ133" s="9"/>
      <c r="ADK133" s="9"/>
      <c r="ADL133" s="9"/>
      <c r="ADM133" s="9"/>
      <c r="ADN133" s="9"/>
      <c r="ADO133" s="9"/>
      <c r="ADP133" s="9"/>
      <c r="ADQ133" s="9"/>
      <c r="ADR133" s="9"/>
      <c r="ADS133" s="9"/>
      <c r="ADT133" s="9"/>
      <c r="ADU133" s="9"/>
      <c r="ADV133" s="9"/>
      <c r="ADW133" s="9"/>
      <c r="ADX133" s="9"/>
      <c r="ADY133" s="9"/>
      <c r="ADZ133" s="9"/>
      <c r="AEA133" s="9"/>
      <c r="AEB133" s="9"/>
      <c r="AEC133" s="9"/>
      <c r="AED133" s="9"/>
      <c r="AEE133" s="9"/>
      <c r="AEF133" s="9"/>
      <c r="AEG133" s="9"/>
      <c r="AEH133" s="9"/>
      <c r="AEI133" s="9"/>
      <c r="AEJ133" s="9"/>
      <c r="AEK133" s="9"/>
      <c r="AEL133" s="9"/>
      <c r="AEM133" s="9"/>
      <c r="AEN133" s="9"/>
      <c r="AEO133" s="9"/>
      <c r="AEP133" s="9"/>
      <c r="AEQ133" s="9"/>
      <c r="AER133" s="9"/>
      <c r="AES133" s="9"/>
      <c r="AET133" s="9"/>
      <c r="AEU133" s="9"/>
      <c r="AEV133" s="9"/>
      <c r="AEW133" s="9"/>
      <c r="AEX133" s="9"/>
      <c r="AEY133" s="9"/>
      <c r="AEZ133" s="9"/>
      <c r="AFA133" s="9"/>
      <c r="AFB133" s="9"/>
      <c r="AFC133" s="9"/>
      <c r="AFD133" s="9"/>
      <c r="AFE133" s="9"/>
      <c r="AFF133" s="9"/>
      <c r="AFG133" s="9"/>
      <c r="AFH133" s="9"/>
      <c r="AFI133" s="9"/>
      <c r="AFJ133" s="9"/>
      <c r="AFK133" s="9"/>
      <c r="AFL133" s="9"/>
      <c r="AFM133" s="9"/>
      <c r="AFN133" s="9"/>
      <c r="AFO133" s="9"/>
      <c r="AFP133" s="9"/>
      <c r="AFQ133" s="9"/>
      <c r="AFR133" s="9"/>
      <c r="AFS133" s="9"/>
      <c r="AFT133" s="9"/>
      <c r="AFU133" s="9"/>
      <c r="AFV133" s="9"/>
      <c r="AFW133" s="9"/>
      <c r="AFX133" s="9"/>
      <c r="AFY133" s="9"/>
      <c r="AFZ133" s="9"/>
      <c r="AGA133" s="9"/>
      <c r="AGB133" s="9"/>
      <c r="AGC133" s="9"/>
      <c r="AGD133" s="9"/>
      <c r="AGE133" s="9"/>
      <c r="AGF133" s="9"/>
      <c r="AGG133" s="9"/>
      <c r="AGH133" s="9"/>
      <c r="AGI133" s="9"/>
      <c r="AGJ133" s="9"/>
      <c r="AGK133" s="9"/>
      <c r="AGL133" s="9"/>
      <c r="AGM133" s="9"/>
      <c r="AGN133" s="9"/>
      <c r="AGO133" s="9"/>
      <c r="AGP133" s="9"/>
      <c r="AGQ133" s="9"/>
      <c r="AGR133" s="9"/>
      <c r="AGS133" s="9"/>
      <c r="AGT133" s="9"/>
      <c r="AGU133" s="9"/>
      <c r="AGV133" s="9"/>
      <c r="AGW133" s="9"/>
      <c r="AGX133" s="9"/>
      <c r="AGY133" s="9"/>
      <c r="AGZ133" s="9"/>
      <c r="AHA133" s="9"/>
      <c r="AHB133" s="9"/>
      <c r="AHC133" s="9"/>
      <c r="AHD133" s="9"/>
      <c r="AHE133" s="9"/>
      <c r="AHF133" s="9"/>
      <c r="AHG133" s="9"/>
      <c r="AHH133" s="9"/>
      <c r="AHI133" s="9"/>
      <c r="AHJ133" s="9"/>
      <c r="AHK133" s="9"/>
      <c r="AHL133" s="9"/>
      <c r="AHM133" s="9"/>
      <c r="AHN133" s="9"/>
      <c r="AHO133" s="9"/>
      <c r="AHP133" s="9"/>
      <c r="AHQ133" s="9"/>
      <c r="AHR133" s="9"/>
      <c r="AHS133" s="9"/>
      <c r="AHT133" s="9"/>
      <c r="AHU133" s="9"/>
      <c r="AHV133" s="9"/>
      <c r="AHW133" s="9"/>
      <c r="AHX133" s="9"/>
      <c r="AHY133" s="9"/>
      <c r="AHZ133" s="9"/>
      <c r="AIA133" s="9"/>
      <c r="AIB133" s="9"/>
      <c r="AIC133" s="9"/>
      <c r="AID133" s="9"/>
      <c r="AIE133" s="9"/>
      <c r="AIF133" s="9"/>
      <c r="AIG133" s="9"/>
      <c r="AIH133" s="9"/>
      <c r="AII133" s="9"/>
      <c r="AIJ133" s="9"/>
      <c r="AIK133" s="9"/>
      <c r="AIL133" s="9"/>
      <c r="AIM133" s="9"/>
      <c r="AIN133" s="9"/>
      <c r="AIO133" s="9"/>
      <c r="AIP133" s="9"/>
      <c r="AIQ133" s="9"/>
      <c r="AIR133" s="9"/>
      <c r="AIS133" s="9"/>
      <c r="AIT133" s="9"/>
      <c r="AIU133" s="9"/>
      <c r="AIV133" s="9"/>
      <c r="AIW133" s="9"/>
      <c r="AIX133" s="9"/>
      <c r="AIY133" s="9"/>
      <c r="AIZ133" s="9"/>
      <c r="AJA133" s="9"/>
      <c r="AJB133" s="9"/>
      <c r="AJC133" s="9"/>
      <c r="AJD133" s="9"/>
      <c r="AJE133" s="9"/>
      <c r="AJF133" s="9"/>
      <c r="AJG133" s="9"/>
      <c r="AJH133" s="9"/>
      <c r="AJI133" s="9"/>
      <c r="AJJ133" s="9"/>
      <c r="AJK133" s="9"/>
      <c r="AJL133" s="9"/>
      <c r="AJM133" s="9"/>
      <c r="AJN133" s="9"/>
      <c r="AJO133" s="9"/>
      <c r="AJP133" s="9"/>
      <c r="AJQ133" s="9"/>
      <c r="AJR133" s="9"/>
      <c r="AJS133" s="9"/>
      <c r="AJT133" s="9"/>
      <c r="AJU133" s="9"/>
      <c r="AJV133" s="9"/>
      <c r="AJW133" s="9"/>
      <c r="AJX133" s="9"/>
      <c r="AJY133" s="9"/>
      <c r="AJZ133" s="9"/>
      <c r="AKA133" s="9"/>
      <c r="AKB133" s="9"/>
      <c r="AKC133" s="9"/>
      <c r="AKD133" s="9"/>
      <c r="AKE133" s="9"/>
      <c r="AKF133" s="9"/>
      <c r="AKG133" s="9"/>
      <c r="AKH133" s="9"/>
      <c r="AKI133" s="9"/>
      <c r="AKJ133" s="9"/>
      <c r="AKK133" s="9"/>
      <c r="AKL133" s="9"/>
      <c r="AKM133" s="9"/>
      <c r="AKN133" s="9"/>
      <c r="AKO133" s="9"/>
      <c r="AKP133" s="9"/>
      <c r="AKQ133" s="9"/>
      <c r="AKR133" s="9"/>
      <c r="AKS133" s="9"/>
      <c r="AKT133" s="9"/>
      <c r="AKU133" s="9"/>
      <c r="AKV133" s="9"/>
      <c r="AKW133" s="9"/>
      <c r="AKX133" s="9"/>
      <c r="AKY133" s="9"/>
      <c r="AKZ133" s="9"/>
      <c r="ALA133" s="9"/>
      <c r="ALB133" s="9"/>
      <c r="ALC133" s="9"/>
      <c r="ALD133" s="9"/>
      <c r="ALE133" s="9"/>
      <c r="ALF133" s="9"/>
      <c r="ALG133" s="9"/>
      <c r="ALH133" s="9"/>
      <c r="ALI133" s="9"/>
      <c r="ALJ133" s="9"/>
      <c r="ALK133" s="9"/>
      <c r="ALL133" s="9"/>
      <c r="ALM133" s="9"/>
      <c r="ALN133" s="9"/>
      <c r="ALO133" s="9"/>
      <c r="ALP133" s="9"/>
      <c r="ALQ133" s="9"/>
      <c r="ALR133" s="9"/>
      <c r="ALS133" s="9"/>
      <c r="ALT133" s="9"/>
      <c r="ALU133" s="9"/>
      <c r="ALV133" s="9"/>
      <c r="ALW133" s="9"/>
      <c r="ALX133" s="9"/>
      <c r="ALY133" s="9"/>
      <c r="ALZ133" s="9"/>
      <c r="AMA133" s="9"/>
      <c r="AMB133" s="9"/>
      <c r="AMC133" s="9"/>
      <c r="AMD133" s="9"/>
      <c r="AME133" s="9"/>
      <c r="AMF133" s="9"/>
      <c r="AMG133" s="9"/>
      <c r="AMH133" s="9"/>
      <c r="AMI133" s="9"/>
      <c r="AMJ133" s="9"/>
    </row>
    <row r="134" spans="1:1024" s="9" customFormat="1" ht="17.100000000000001" customHeight="1">
      <c r="A134" s="15" t="s">
        <v>190</v>
      </c>
      <c r="B134" s="7">
        <f>SUM(C134:U134)</f>
        <v>185</v>
      </c>
      <c r="C134" s="7">
        <f>SUM(35+34+50)</f>
        <v>119</v>
      </c>
      <c r="D134" s="7">
        <f>SUM(32+34)</f>
        <v>66</v>
      </c>
      <c r="F134" s="12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s="9" customFormat="1" ht="17.100000000000001" customHeight="1">
      <c r="A135" s="15" t="s">
        <v>117</v>
      </c>
      <c r="B135" s="7">
        <f>SUM(C135:U135)</f>
        <v>176</v>
      </c>
      <c r="C135" s="7">
        <v>0</v>
      </c>
      <c r="D135" s="7">
        <v>0</v>
      </c>
      <c r="E135" s="8"/>
      <c r="F135" s="8"/>
      <c r="G135" s="8"/>
      <c r="H135" s="8"/>
      <c r="I135" s="8"/>
      <c r="J135" s="8"/>
      <c r="K135" s="8"/>
      <c r="L135" s="8"/>
      <c r="M135" s="8">
        <v>176</v>
      </c>
      <c r="N135" s="8"/>
      <c r="O135" s="8"/>
      <c r="P135" s="8"/>
      <c r="Q135" s="8"/>
      <c r="R135" s="8"/>
      <c r="S135" s="8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s="9" customFormat="1" ht="17.100000000000001" customHeight="1">
      <c r="A136" s="15" t="s">
        <v>118</v>
      </c>
      <c r="B136" s="7">
        <f>SUM(C136:U136)</f>
        <v>174</v>
      </c>
      <c r="C136" s="7">
        <v>0</v>
      </c>
      <c r="D136" s="7">
        <v>0</v>
      </c>
      <c r="E136" s="8"/>
      <c r="F136" s="8"/>
      <c r="G136" s="8"/>
      <c r="H136" s="8"/>
      <c r="I136" s="8"/>
      <c r="J136" s="8"/>
      <c r="K136" s="8"/>
      <c r="L136" s="8">
        <v>174</v>
      </c>
      <c r="M136" s="8"/>
      <c r="N136" s="8"/>
      <c r="O136" s="8"/>
      <c r="P136" s="8"/>
      <c r="Q136" s="8"/>
      <c r="R136" s="8"/>
      <c r="S136" s="8"/>
    </row>
    <row r="137" spans="1:1024" s="9" customFormat="1" ht="17.100000000000001" customHeight="1">
      <c r="A137" s="6" t="s">
        <v>119</v>
      </c>
      <c r="B137" s="7">
        <f>SUM(C137:U137)</f>
        <v>174</v>
      </c>
      <c r="C137" s="7">
        <v>0</v>
      </c>
      <c r="D137" s="7">
        <v>0</v>
      </c>
      <c r="E137" s="8"/>
      <c r="F137" s="8">
        <f>SUM(34+54)</f>
        <v>88</v>
      </c>
      <c r="G137" s="8">
        <v>86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024" ht="17.100000000000001" customHeight="1">
      <c r="A138" s="6" t="s">
        <v>120</v>
      </c>
      <c r="B138" s="7">
        <f>SUM(C138:U138)</f>
        <v>172.6</v>
      </c>
      <c r="C138" s="7">
        <v>0</v>
      </c>
      <c r="D138" s="7">
        <v>0</v>
      </c>
      <c r="E138" s="8">
        <f>SUM(53.6+51)</f>
        <v>104.6</v>
      </c>
      <c r="F138" s="8">
        <f>SUM(34+34)</f>
        <v>68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  <c r="XK138" s="9"/>
      <c r="XL138" s="9"/>
      <c r="XM138" s="9"/>
      <c r="XN138" s="9"/>
      <c r="XO138" s="9"/>
      <c r="XP138" s="9"/>
      <c r="XQ138" s="9"/>
      <c r="XR138" s="9"/>
      <c r="XS138" s="9"/>
      <c r="XT138" s="9"/>
      <c r="XU138" s="9"/>
      <c r="XV138" s="9"/>
      <c r="XW138" s="9"/>
      <c r="XX138" s="9"/>
      <c r="XY138" s="9"/>
      <c r="XZ138" s="9"/>
      <c r="YA138" s="9"/>
      <c r="YB138" s="9"/>
      <c r="YC138" s="9"/>
      <c r="YD138" s="9"/>
      <c r="YE138" s="9"/>
      <c r="YF138" s="9"/>
      <c r="YG138" s="9"/>
      <c r="YH138" s="9"/>
      <c r="YI138" s="9"/>
      <c r="YJ138" s="9"/>
      <c r="YK138" s="9"/>
      <c r="YL138" s="9"/>
      <c r="YM138" s="9"/>
      <c r="YN138" s="9"/>
      <c r="YO138" s="9"/>
      <c r="YP138" s="9"/>
      <c r="YQ138" s="9"/>
      <c r="YR138" s="9"/>
      <c r="YS138" s="9"/>
      <c r="YT138" s="9"/>
      <c r="YU138" s="9"/>
      <c r="YV138" s="9"/>
      <c r="YW138" s="9"/>
      <c r="YX138" s="9"/>
      <c r="YY138" s="9"/>
      <c r="YZ138" s="9"/>
      <c r="ZA138" s="9"/>
      <c r="ZB138" s="9"/>
      <c r="ZC138" s="9"/>
      <c r="ZD138" s="9"/>
      <c r="ZE138" s="9"/>
      <c r="ZF138" s="9"/>
      <c r="ZG138" s="9"/>
      <c r="ZH138" s="9"/>
      <c r="ZI138" s="9"/>
      <c r="ZJ138" s="9"/>
      <c r="ZK138" s="9"/>
      <c r="ZL138" s="9"/>
      <c r="ZM138" s="9"/>
      <c r="ZN138" s="9"/>
      <c r="ZO138" s="9"/>
      <c r="ZP138" s="9"/>
      <c r="ZQ138" s="9"/>
      <c r="ZR138" s="9"/>
      <c r="ZS138" s="9"/>
      <c r="ZT138" s="9"/>
      <c r="ZU138" s="9"/>
      <c r="ZV138" s="9"/>
      <c r="ZW138" s="9"/>
      <c r="ZX138" s="9"/>
      <c r="ZY138" s="9"/>
      <c r="ZZ138" s="9"/>
      <c r="AAA138" s="9"/>
      <c r="AAB138" s="9"/>
      <c r="AAC138" s="9"/>
      <c r="AAD138" s="9"/>
      <c r="AAE138" s="9"/>
      <c r="AAF138" s="9"/>
      <c r="AAG138" s="9"/>
      <c r="AAH138" s="9"/>
      <c r="AAI138" s="9"/>
      <c r="AAJ138" s="9"/>
      <c r="AAK138" s="9"/>
      <c r="AAL138" s="9"/>
      <c r="AAM138" s="9"/>
      <c r="AAN138" s="9"/>
      <c r="AAO138" s="9"/>
      <c r="AAP138" s="9"/>
      <c r="AAQ138" s="9"/>
      <c r="AAR138" s="9"/>
      <c r="AAS138" s="9"/>
      <c r="AAT138" s="9"/>
      <c r="AAU138" s="9"/>
      <c r="AAV138" s="9"/>
      <c r="AAW138" s="9"/>
      <c r="AAX138" s="9"/>
      <c r="AAY138" s="9"/>
      <c r="AAZ138" s="9"/>
      <c r="ABA138" s="9"/>
      <c r="ABB138" s="9"/>
      <c r="ABC138" s="9"/>
      <c r="ABD138" s="9"/>
      <c r="ABE138" s="9"/>
      <c r="ABF138" s="9"/>
      <c r="ABG138" s="9"/>
      <c r="ABH138" s="9"/>
      <c r="ABI138" s="9"/>
      <c r="ABJ138" s="9"/>
      <c r="ABK138" s="9"/>
      <c r="ABL138" s="9"/>
      <c r="ABM138" s="9"/>
      <c r="ABN138" s="9"/>
      <c r="ABO138" s="9"/>
      <c r="ABP138" s="9"/>
      <c r="ABQ138" s="9"/>
      <c r="ABR138" s="9"/>
      <c r="ABS138" s="9"/>
      <c r="ABT138" s="9"/>
      <c r="ABU138" s="9"/>
      <c r="ABV138" s="9"/>
      <c r="ABW138" s="9"/>
      <c r="ABX138" s="9"/>
      <c r="ABY138" s="9"/>
      <c r="ABZ138" s="9"/>
      <c r="ACA138" s="9"/>
      <c r="ACB138" s="9"/>
      <c r="ACC138" s="9"/>
      <c r="ACD138" s="9"/>
      <c r="ACE138" s="9"/>
      <c r="ACF138" s="9"/>
      <c r="ACG138" s="9"/>
      <c r="ACH138" s="9"/>
      <c r="ACI138" s="9"/>
      <c r="ACJ138" s="9"/>
      <c r="ACK138" s="9"/>
      <c r="ACL138" s="9"/>
      <c r="ACM138" s="9"/>
      <c r="ACN138" s="9"/>
      <c r="ACO138" s="9"/>
      <c r="ACP138" s="9"/>
      <c r="ACQ138" s="9"/>
      <c r="ACR138" s="9"/>
      <c r="ACS138" s="9"/>
      <c r="ACT138" s="9"/>
      <c r="ACU138" s="9"/>
      <c r="ACV138" s="9"/>
      <c r="ACW138" s="9"/>
      <c r="ACX138" s="9"/>
      <c r="ACY138" s="9"/>
      <c r="ACZ138" s="9"/>
      <c r="ADA138" s="9"/>
      <c r="ADB138" s="9"/>
      <c r="ADC138" s="9"/>
      <c r="ADD138" s="9"/>
      <c r="ADE138" s="9"/>
      <c r="ADF138" s="9"/>
      <c r="ADG138" s="9"/>
      <c r="ADH138" s="9"/>
      <c r="ADI138" s="9"/>
      <c r="ADJ138" s="9"/>
      <c r="ADK138" s="9"/>
      <c r="ADL138" s="9"/>
      <c r="ADM138" s="9"/>
      <c r="ADN138" s="9"/>
      <c r="ADO138" s="9"/>
      <c r="ADP138" s="9"/>
      <c r="ADQ138" s="9"/>
      <c r="ADR138" s="9"/>
      <c r="ADS138" s="9"/>
      <c r="ADT138" s="9"/>
      <c r="ADU138" s="9"/>
      <c r="ADV138" s="9"/>
      <c r="ADW138" s="9"/>
      <c r="ADX138" s="9"/>
      <c r="ADY138" s="9"/>
      <c r="ADZ138" s="9"/>
      <c r="AEA138" s="9"/>
      <c r="AEB138" s="9"/>
      <c r="AEC138" s="9"/>
      <c r="AED138" s="9"/>
      <c r="AEE138" s="9"/>
      <c r="AEF138" s="9"/>
      <c r="AEG138" s="9"/>
      <c r="AEH138" s="9"/>
      <c r="AEI138" s="9"/>
      <c r="AEJ138" s="9"/>
      <c r="AEK138" s="9"/>
      <c r="AEL138" s="9"/>
      <c r="AEM138" s="9"/>
      <c r="AEN138" s="9"/>
      <c r="AEO138" s="9"/>
      <c r="AEP138" s="9"/>
      <c r="AEQ138" s="9"/>
      <c r="AER138" s="9"/>
      <c r="AES138" s="9"/>
      <c r="AET138" s="9"/>
      <c r="AEU138" s="9"/>
      <c r="AEV138" s="9"/>
      <c r="AEW138" s="9"/>
      <c r="AEX138" s="9"/>
      <c r="AEY138" s="9"/>
      <c r="AEZ138" s="9"/>
      <c r="AFA138" s="9"/>
      <c r="AFB138" s="9"/>
      <c r="AFC138" s="9"/>
      <c r="AFD138" s="9"/>
      <c r="AFE138" s="9"/>
      <c r="AFF138" s="9"/>
      <c r="AFG138" s="9"/>
      <c r="AFH138" s="9"/>
      <c r="AFI138" s="9"/>
      <c r="AFJ138" s="9"/>
      <c r="AFK138" s="9"/>
      <c r="AFL138" s="9"/>
      <c r="AFM138" s="9"/>
      <c r="AFN138" s="9"/>
      <c r="AFO138" s="9"/>
      <c r="AFP138" s="9"/>
      <c r="AFQ138" s="9"/>
      <c r="AFR138" s="9"/>
      <c r="AFS138" s="9"/>
      <c r="AFT138" s="9"/>
      <c r="AFU138" s="9"/>
      <c r="AFV138" s="9"/>
      <c r="AFW138" s="9"/>
      <c r="AFX138" s="9"/>
      <c r="AFY138" s="9"/>
      <c r="AFZ138" s="9"/>
      <c r="AGA138" s="9"/>
      <c r="AGB138" s="9"/>
      <c r="AGC138" s="9"/>
      <c r="AGD138" s="9"/>
      <c r="AGE138" s="9"/>
      <c r="AGF138" s="9"/>
      <c r="AGG138" s="9"/>
      <c r="AGH138" s="9"/>
      <c r="AGI138" s="9"/>
      <c r="AGJ138" s="9"/>
      <c r="AGK138" s="9"/>
      <c r="AGL138" s="9"/>
      <c r="AGM138" s="9"/>
      <c r="AGN138" s="9"/>
      <c r="AGO138" s="9"/>
      <c r="AGP138" s="9"/>
      <c r="AGQ138" s="9"/>
      <c r="AGR138" s="9"/>
      <c r="AGS138" s="9"/>
      <c r="AGT138" s="9"/>
      <c r="AGU138" s="9"/>
      <c r="AGV138" s="9"/>
      <c r="AGW138" s="9"/>
      <c r="AGX138" s="9"/>
      <c r="AGY138" s="9"/>
      <c r="AGZ138" s="9"/>
      <c r="AHA138" s="9"/>
      <c r="AHB138" s="9"/>
      <c r="AHC138" s="9"/>
      <c r="AHD138" s="9"/>
      <c r="AHE138" s="9"/>
      <c r="AHF138" s="9"/>
      <c r="AHG138" s="9"/>
      <c r="AHH138" s="9"/>
      <c r="AHI138" s="9"/>
      <c r="AHJ138" s="9"/>
      <c r="AHK138" s="9"/>
      <c r="AHL138" s="9"/>
      <c r="AHM138" s="9"/>
      <c r="AHN138" s="9"/>
      <c r="AHO138" s="9"/>
      <c r="AHP138" s="9"/>
      <c r="AHQ138" s="9"/>
      <c r="AHR138" s="9"/>
      <c r="AHS138" s="9"/>
      <c r="AHT138" s="9"/>
      <c r="AHU138" s="9"/>
      <c r="AHV138" s="9"/>
      <c r="AHW138" s="9"/>
      <c r="AHX138" s="9"/>
      <c r="AHY138" s="9"/>
      <c r="AHZ138" s="9"/>
      <c r="AIA138" s="9"/>
      <c r="AIB138" s="9"/>
      <c r="AIC138" s="9"/>
      <c r="AID138" s="9"/>
      <c r="AIE138" s="9"/>
      <c r="AIF138" s="9"/>
      <c r="AIG138" s="9"/>
      <c r="AIH138" s="9"/>
      <c r="AII138" s="9"/>
      <c r="AIJ138" s="9"/>
      <c r="AIK138" s="9"/>
      <c r="AIL138" s="9"/>
      <c r="AIM138" s="9"/>
      <c r="AIN138" s="9"/>
      <c r="AIO138" s="9"/>
      <c r="AIP138" s="9"/>
      <c r="AIQ138" s="9"/>
      <c r="AIR138" s="9"/>
      <c r="AIS138" s="9"/>
      <c r="AIT138" s="9"/>
      <c r="AIU138" s="9"/>
      <c r="AIV138" s="9"/>
      <c r="AIW138" s="9"/>
      <c r="AIX138" s="9"/>
      <c r="AIY138" s="9"/>
      <c r="AIZ138" s="9"/>
      <c r="AJA138" s="9"/>
      <c r="AJB138" s="9"/>
      <c r="AJC138" s="9"/>
      <c r="AJD138" s="9"/>
      <c r="AJE138" s="9"/>
      <c r="AJF138" s="9"/>
      <c r="AJG138" s="9"/>
      <c r="AJH138" s="9"/>
      <c r="AJI138" s="9"/>
      <c r="AJJ138" s="9"/>
      <c r="AJK138" s="9"/>
      <c r="AJL138" s="9"/>
      <c r="AJM138" s="9"/>
      <c r="AJN138" s="9"/>
      <c r="AJO138" s="9"/>
      <c r="AJP138" s="9"/>
      <c r="AJQ138" s="9"/>
      <c r="AJR138" s="9"/>
      <c r="AJS138" s="9"/>
      <c r="AJT138" s="9"/>
      <c r="AJU138" s="9"/>
      <c r="AJV138" s="9"/>
      <c r="AJW138" s="9"/>
      <c r="AJX138" s="9"/>
      <c r="AJY138" s="9"/>
      <c r="AJZ138" s="9"/>
      <c r="AKA138" s="9"/>
      <c r="AKB138" s="9"/>
      <c r="AKC138" s="9"/>
      <c r="AKD138" s="9"/>
      <c r="AKE138" s="9"/>
      <c r="AKF138" s="9"/>
      <c r="AKG138" s="9"/>
      <c r="AKH138" s="9"/>
      <c r="AKI138" s="9"/>
      <c r="AKJ138" s="9"/>
      <c r="AKK138" s="9"/>
      <c r="AKL138" s="9"/>
      <c r="AKM138" s="9"/>
      <c r="AKN138" s="9"/>
      <c r="AKO138" s="9"/>
      <c r="AKP138" s="9"/>
      <c r="AKQ138" s="9"/>
      <c r="AKR138" s="9"/>
      <c r="AKS138" s="9"/>
      <c r="AKT138" s="9"/>
      <c r="AKU138" s="9"/>
      <c r="AKV138" s="9"/>
      <c r="AKW138" s="9"/>
      <c r="AKX138" s="9"/>
      <c r="AKY138" s="9"/>
      <c r="AKZ138" s="9"/>
      <c r="ALA138" s="9"/>
      <c r="ALB138" s="9"/>
      <c r="ALC138" s="9"/>
      <c r="ALD138" s="9"/>
      <c r="ALE138" s="9"/>
      <c r="ALF138" s="9"/>
      <c r="ALG138" s="9"/>
      <c r="ALH138" s="9"/>
      <c r="ALI138" s="9"/>
      <c r="ALJ138" s="9"/>
      <c r="ALK138" s="9"/>
      <c r="ALL138" s="9"/>
      <c r="ALM138" s="9"/>
      <c r="ALN138" s="9"/>
      <c r="ALO138" s="9"/>
      <c r="ALP138" s="9"/>
      <c r="ALQ138" s="9"/>
      <c r="ALR138" s="9"/>
      <c r="ALS138" s="9"/>
      <c r="ALT138" s="9"/>
      <c r="ALU138" s="9"/>
      <c r="ALV138" s="9"/>
      <c r="ALW138" s="9"/>
      <c r="ALX138" s="9"/>
      <c r="ALY138" s="9"/>
      <c r="ALZ138" s="9"/>
      <c r="AMA138" s="9"/>
      <c r="AMB138" s="9"/>
      <c r="AMC138" s="9"/>
      <c r="AMD138" s="9"/>
      <c r="AME138" s="9"/>
      <c r="AMF138" s="9"/>
      <c r="AMG138" s="9"/>
      <c r="AMH138" s="9"/>
      <c r="AMI138" s="9"/>
      <c r="AMJ138" s="9"/>
    </row>
    <row r="139" spans="1:1024" ht="17.100000000000001" customHeight="1">
      <c r="A139" s="6" t="s">
        <v>121</v>
      </c>
      <c r="B139" s="7">
        <f>SUM(C139:U139)</f>
        <v>172</v>
      </c>
      <c r="C139" s="7">
        <v>0</v>
      </c>
      <c r="D139" s="7">
        <v>0</v>
      </c>
      <c r="E139" s="8"/>
      <c r="F139" s="8"/>
      <c r="G139" s="8"/>
      <c r="H139" s="8"/>
      <c r="I139" s="8"/>
      <c r="J139" s="8"/>
      <c r="K139" s="8">
        <v>32</v>
      </c>
      <c r="L139" s="8">
        <v>140</v>
      </c>
      <c r="M139" s="8"/>
      <c r="N139" s="8"/>
      <c r="O139" s="8"/>
      <c r="P139" s="8"/>
      <c r="Q139" s="8"/>
      <c r="R139" s="8"/>
      <c r="S139" s="8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  <c r="XK139" s="9"/>
      <c r="XL139" s="9"/>
      <c r="XM139" s="9"/>
      <c r="XN139" s="9"/>
      <c r="XO139" s="9"/>
      <c r="XP139" s="9"/>
      <c r="XQ139" s="9"/>
      <c r="XR139" s="9"/>
      <c r="XS139" s="9"/>
      <c r="XT139" s="9"/>
      <c r="XU139" s="9"/>
      <c r="XV139" s="9"/>
      <c r="XW139" s="9"/>
      <c r="XX139" s="9"/>
      <c r="XY139" s="9"/>
      <c r="XZ139" s="9"/>
      <c r="YA139" s="9"/>
      <c r="YB139" s="9"/>
      <c r="YC139" s="9"/>
      <c r="YD139" s="9"/>
      <c r="YE139" s="9"/>
      <c r="YF139" s="9"/>
      <c r="YG139" s="9"/>
      <c r="YH139" s="9"/>
      <c r="YI139" s="9"/>
      <c r="YJ139" s="9"/>
      <c r="YK139" s="9"/>
      <c r="YL139" s="9"/>
      <c r="YM139" s="9"/>
      <c r="YN139" s="9"/>
      <c r="YO139" s="9"/>
      <c r="YP139" s="9"/>
      <c r="YQ139" s="9"/>
      <c r="YR139" s="9"/>
      <c r="YS139" s="9"/>
      <c r="YT139" s="9"/>
      <c r="YU139" s="9"/>
      <c r="YV139" s="9"/>
      <c r="YW139" s="9"/>
      <c r="YX139" s="9"/>
      <c r="YY139" s="9"/>
      <c r="YZ139" s="9"/>
      <c r="ZA139" s="9"/>
      <c r="ZB139" s="9"/>
      <c r="ZC139" s="9"/>
      <c r="ZD139" s="9"/>
      <c r="ZE139" s="9"/>
      <c r="ZF139" s="9"/>
      <c r="ZG139" s="9"/>
      <c r="ZH139" s="9"/>
      <c r="ZI139" s="9"/>
      <c r="ZJ139" s="9"/>
      <c r="ZK139" s="9"/>
      <c r="ZL139" s="9"/>
      <c r="ZM139" s="9"/>
      <c r="ZN139" s="9"/>
      <c r="ZO139" s="9"/>
      <c r="ZP139" s="9"/>
      <c r="ZQ139" s="9"/>
      <c r="ZR139" s="9"/>
      <c r="ZS139" s="9"/>
      <c r="ZT139" s="9"/>
      <c r="ZU139" s="9"/>
      <c r="ZV139" s="9"/>
      <c r="ZW139" s="9"/>
      <c r="ZX139" s="9"/>
      <c r="ZY139" s="9"/>
      <c r="ZZ139" s="9"/>
      <c r="AAA139" s="9"/>
      <c r="AAB139" s="9"/>
      <c r="AAC139" s="9"/>
      <c r="AAD139" s="9"/>
      <c r="AAE139" s="9"/>
      <c r="AAF139" s="9"/>
      <c r="AAG139" s="9"/>
      <c r="AAH139" s="9"/>
      <c r="AAI139" s="9"/>
      <c r="AAJ139" s="9"/>
      <c r="AAK139" s="9"/>
      <c r="AAL139" s="9"/>
      <c r="AAM139" s="9"/>
      <c r="AAN139" s="9"/>
      <c r="AAO139" s="9"/>
      <c r="AAP139" s="9"/>
      <c r="AAQ139" s="9"/>
      <c r="AAR139" s="9"/>
      <c r="AAS139" s="9"/>
      <c r="AAT139" s="9"/>
      <c r="AAU139" s="9"/>
      <c r="AAV139" s="9"/>
      <c r="AAW139" s="9"/>
      <c r="AAX139" s="9"/>
      <c r="AAY139" s="9"/>
      <c r="AAZ139" s="9"/>
      <c r="ABA139" s="9"/>
      <c r="ABB139" s="9"/>
      <c r="ABC139" s="9"/>
      <c r="ABD139" s="9"/>
      <c r="ABE139" s="9"/>
      <c r="ABF139" s="9"/>
      <c r="ABG139" s="9"/>
      <c r="ABH139" s="9"/>
      <c r="ABI139" s="9"/>
      <c r="ABJ139" s="9"/>
      <c r="ABK139" s="9"/>
      <c r="ABL139" s="9"/>
      <c r="ABM139" s="9"/>
      <c r="ABN139" s="9"/>
      <c r="ABO139" s="9"/>
      <c r="ABP139" s="9"/>
      <c r="ABQ139" s="9"/>
      <c r="ABR139" s="9"/>
      <c r="ABS139" s="9"/>
      <c r="ABT139" s="9"/>
      <c r="ABU139" s="9"/>
      <c r="ABV139" s="9"/>
      <c r="ABW139" s="9"/>
      <c r="ABX139" s="9"/>
      <c r="ABY139" s="9"/>
      <c r="ABZ139" s="9"/>
      <c r="ACA139" s="9"/>
      <c r="ACB139" s="9"/>
      <c r="ACC139" s="9"/>
      <c r="ACD139" s="9"/>
      <c r="ACE139" s="9"/>
      <c r="ACF139" s="9"/>
      <c r="ACG139" s="9"/>
      <c r="ACH139" s="9"/>
      <c r="ACI139" s="9"/>
      <c r="ACJ139" s="9"/>
      <c r="ACK139" s="9"/>
      <c r="ACL139" s="9"/>
      <c r="ACM139" s="9"/>
      <c r="ACN139" s="9"/>
      <c r="ACO139" s="9"/>
      <c r="ACP139" s="9"/>
      <c r="ACQ139" s="9"/>
      <c r="ACR139" s="9"/>
      <c r="ACS139" s="9"/>
      <c r="ACT139" s="9"/>
      <c r="ACU139" s="9"/>
      <c r="ACV139" s="9"/>
      <c r="ACW139" s="9"/>
      <c r="ACX139" s="9"/>
      <c r="ACY139" s="9"/>
      <c r="ACZ139" s="9"/>
      <c r="ADA139" s="9"/>
      <c r="ADB139" s="9"/>
      <c r="ADC139" s="9"/>
      <c r="ADD139" s="9"/>
      <c r="ADE139" s="9"/>
      <c r="ADF139" s="9"/>
      <c r="ADG139" s="9"/>
      <c r="ADH139" s="9"/>
      <c r="ADI139" s="9"/>
      <c r="ADJ139" s="9"/>
      <c r="ADK139" s="9"/>
      <c r="ADL139" s="9"/>
      <c r="ADM139" s="9"/>
      <c r="ADN139" s="9"/>
      <c r="ADO139" s="9"/>
      <c r="ADP139" s="9"/>
      <c r="ADQ139" s="9"/>
      <c r="ADR139" s="9"/>
      <c r="ADS139" s="9"/>
      <c r="ADT139" s="9"/>
      <c r="ADU139" s="9"/>
      <c r="ADV139" s="9"/>
      <c r="ADW139" s="9"/>
      <c r="ADX139" s="9"/>
      <c r="ADY139" s="9"/>
      <c r="ADZ139" s="9"/>
      <c r="AEA139" s="9"/>
      <c r="AEB139" s="9"/>
      <c r="AEC139" s="9"/>
      <c r="AED139" s="9"/>
      <c r="AEE139" s="9"/>
      <c r="AEF139" s="9"/>
      <c r="AEG139" s="9"/>
      <c r="AEH139" s="9"/>
      <c r="AEI139" s="9"/>
      <c r="AEJ139" s="9"/>
      <c r="AEK139" s="9"/>
      <c r="AEL139" s="9"/>
      <c r="AEM139" s="9"/>
      <c r="AEN139" s="9"/>
      <c r="AEO139" s="9"/>
      <c r="AEP139" s="9"/>
      <c r="AEQ139" s="9"/>
      <c r="AER139" s="9"/>
      <c r="AES139" s="9"/>
      <c r="AET139" s="9"/>
      <c r="AEU139" s="9"/>
      <c r="AEV139" s="9"/>
      <c r="AEW139" s="9"/>
      <c r="AEX139" s="9"/>
      <c r="AEY139" s="9"/>
      <c r="AEZ139" s="9"/>
      <c r="AFA139" s="9"/>
      <c r="AFB139" s="9"/>
      <c r="AFC139" s="9"/>
      <c r="AFD139" s="9"/>
      <c r="AFE139" s="9"/>
      <c r="AFF139" s="9"/>
      <c r="AFG139" s="9"/>
      <c r="AFH139" s="9"/>
      <c r="AFI139" s="9"/>
      <c r="AFJ139" s="9"/>
      <c r="AFK139" s="9"/>
      <c r="AFL139" s="9"/>
      <c r="AFM139" s="9"/>
      <c r="AFN139" s="9"/>
      <c r="AFO139" s="9"/>
      <c r="AFP139" s="9"/>
      <c r="AFQ139" s="9"/>
      <c r="AFR139" s="9"/>
      <c r="AFS139" s="9"/>
      <c r="AFT139" s="9"/>
      <c r="AFU139" s="9"/>
      <c r="AFV139" s="9"/>
      <c r="AFW139" s="9"/>
      <c r="AFX139" s="9"/>
      <c r="AFY139" s="9"/>
      <c r="AFZ139" s="9"/>
      <c r="AGA139" s="9"/>
      <c r="AGB139" s="9"/>
      <c r="AGC139" s="9"/>
      <c r="AGD139" s="9"/>
      <c r="AGE139" s="9"/>
      <c r="AGF139" s="9"/>
      <c r="AGG139" s="9"/>
      <c r="AGH139" s="9"/>
      <c r="AGI139" s="9"/>
      <c r="AGJ139" s="9"/>
      <c r="AGK139" s="9"/>
      <c r="AGL139" s="9"/>
      <c r="AGM139" s="9"/>
      <c r="AGN139" s="9"/>
      <c r="AGO139" s="9"/>
      <c r="AGP139" s="9"/>
      <c r="AGQ139" s="9"/>
      <c r="AGR139" s="9"/>
      <c r="AGS139" s="9"/>
      <c r="AGT139" s="9"/>
      <c r="AGU139" s="9"/>
      <c r="AGV139" s="9"/>
      <c r="AGW139" s="9"/>
      <c r="AGX139" s="9"/>
      <c r="AGY139" s="9"/>
      <c r="AGZ139" s="9"/>
      <c r="AHA139" s="9"/>
      <c r="AHB139" s="9"/>
      <c r="AHC139" s="9"/>
      <c r="AHD139" s="9"/>
      <c r="AHE139" s="9"/>
      <c r="AHF139" s="9"/>
      <c r="AHG139" s="9"/>
      <c r="AHH139" s="9"/>
      <c r="AHI139" s="9"/>
      <c r="AHJ139" s="9"/>
      <c r="AHK139" s="9"/>
      <c r="AHL139" s="9"/>
      <c r="AHM139" s="9"/>
      <c r="AHN139" s="9"/>
      <c r="AHO139" s="9"/>
      <c r="AHP139" s="9"/>
      <c r="AHQ139" s="9"/>
      <c r="AHR139" s="9"/>
      <c r="AHS139" s="9"/>
      <c r="AHT139" s="9"/>
      <c r="AHU139" s="9"/>
      <c r="AHV139" s="9"/>
      <c r="AHW139" s="9"/>
      <c r="AHX139" s="9"/>
      <c r="AHY139" s="9"/>
      <c r="AHZ139" s="9"/>
      <c r="AIA139" s="9"/>
      <c r="AIB139" s="9"/>
      <c r="AIC139" s="9"/>
      <c r="AID139" s="9"/>
      <c r="AIE139" s="9"/>
      <c r="AIF139" s="9"/>
      <c r="AIG139" s="9"/>
      <c r="AIH139" s="9"/>
      <c r="AII139" s="9"/>
      <c r="AIJ139" s="9"/>
      <c r="AIK139" s="9"/>
      <c r="AIL139" s="9"/>
      <c r="AIM139" s="9"/>
      <c r="AIN139" s="9"/>
      <c r="AIO139" s="9"/>
      <c r="AIP139" s="9"/>
      <c r="AIQ139" s="9"/>
      <c r="AIR139" s="9"/>
      <c r="AIS139" s="9"/>
      <c r="AIT139" s="9"/>
      <c r="AIU139" s="9"/>
      <c r="AIV139" s="9"/>
      <c r="AIW139" s="9"/>
      <c r="AIX139" s="9"/>
      <c r="AIY139" s="9"/>
      <c r="AIZ139" s="9"/>
      <c r="AJA139" s="9"/>
      <c r="AJB139" s="9"/>
      <c r="AJC139" s="9"/>
      <c r="AJD139" s="9"/>
      <c r="AJE139" s="9"/>
      <c r="AJF139" s="9"/>
      <c r="AJG139" s="9"/>
      <c r="AJH139" s="9"/>
      <c r="AJI139" s="9"/>
      <c r="AJJ139" s="9"/>
      <c r="AJK139" s="9"/>
      <c r="AJL139" s="9"/>
      <c r="AJM139" s="9"/>
      <c r="AJN139" s="9"/>
      <c r="AJO139" s="9"/>
      <c r="AJP139" s="9"/>
      <c r="AJQ139" s="9"/>
      <c r="AJR139" s="9"/>
      <c r="AJS139" s="9"/>
      <c r="AJT139" s="9"/>
      <c r="AJU139" s="9"/>
      <c r="AJV139" s="9"/>
      <c r="AJW139" s="9"/>
      <c r="AJX139" s="9"/>
      <c r="AJY139" s="9"/>
      <c r="AJZ139" s="9"/>
      <c r="AKA139" s="9"/>
      <c r="AKB139" s="9"/>
      <c r="AKC139" s="9"/>
      <c r="AKD139" s="9"/>
      <c r="AKE139" s="9"/>
      <c r="AKF139" s="9"/>
      <c r="AKG139" s="9"/>
      <c r="AKH139" s="9"/>
      <c r="AKI139" s="9"/>
      <c r="AKJ139" s="9"/>
      <c r="AKK139" s="9"/>
      <c r="AKL139" s="9"/>
      <c r="AKM139" s="9"/>
      <c r="AKN139" s="9"/>
      <c r="AKO139" s="9"/>
      <c r="AKP139" s="9"/>
      <c r="AKQ139" s="9"/>
      <c r="AKR139" s="9"/>
      <c r="AKS139" s="9"/>
      <c r="AKT139" s="9"/>
      <c r="AKU139" s="9"/>
      <c r="AKV139" s="9"/>
      <c r="AKW139" s="9"/>
      <c r="AKX139" s="9"/>
      <c r="AKY139" s="9"/>
      <c r="AKZ139" s="9"/>
      <c r="ALA139" s="9"/>
      <c r="ALB139" s="9"/>
      <c r="ALC139" s="9"/>
      <c r="ALD139" s="9"/>
      <c r="ALE139" s="9"/>
      <c r="ALF139" s="9"/>
      <c r="ALG139" s="9"/>
      <c r="ALH139" s="9"/>
      <c r="ALI139" s="9"/>
      <c r="ALJ139" s="9"/>
      <c r="ALK139" s="9"/>
      <c r="ALL139" s="9"/>
      <c r="ALM139" s="9"/>
      <c r="ALN139" s="9"/>
      <c r="ALO139" s="9"/>
      <c r="ALP139" s="9"/>
      <c r="ALQ139" s="9"/>
      <c r="ALR139" s="9"/>
      <c r="ALS139" s="9"/>
      <c r="ALT139" s="9"/>
      <c r="ALU139" s="9"/>
      <c r="ALV139" s="9"/>
      <c r="ALW139" s="9"/>
      <c r="ALX139" s="9"/>
      <c r="ALY139" s="9"/>
      <c r="ALZ139" s="9"/>
      <c r="AMA139" s="9"/>
      <c r="AMB139" s="9"/>
      <c r="AMC139" s="9"/>
      <c r="AMD139" s="9"/>
      <c r="AME139" s="9"/>
      <c r="AMF139" s="9"/>
      <c r="AMG139" s="9"/>
      <c r="AMH139" s="9"/>
      <c r="AMI139" s="9"/>
      <c r="AMJ139" s="9"/>
    </row>
    <row r="140" spans="1:1024" s="9" customFormat="1" ht="17.100000000000001" customHeight="1">
      <c r="A140" s="15" t="s">
        <v>122</v>
      </c>
      <c r="B140" s="7">
        <f>SUM(C140:U140)</f>
        <v>168</v>
      </c>
      <c r="C140" s="7">
        <v>0</v>
      </c>
      <c r="D140" s="7">
        <v>0</v>
      </c>
      <c r="E140" s="8">
        <f>SUM(50)</f>
        <v>50</v>
      </c>
      <c r="F140" s="8">
        <f>SUM(39+45+34)</f>
        <v>118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7.100000000000001" customHeight="1">
      <c r="A141" s="6" t="s">
        <v>123</v>
      </c>
      <c r="B141" s="7">
        <f>SUM(C141:U141)</f>
        <v>167</v>
      </c>
      <c r="C141" s="7">
        <v>0</v>
      </c>
      <c r="D141" s="7">
        <v>0</v>
      </c>
      <c r="E141" s="8"/>
      <c r="F141" s="8"/>
      <c r="G141" s="8"/>
      <c r="H141" s="8"/>
      <c r="I141" s="8"/>
      <c r="J141" s="8"/>
      <c r="K141" s="8">
        <v>135</v>
      </c>
      <c r="L141" s="8">
        <v>32</v>
      </c>
      <c r="M141" s="8"/>
      <c r="N141" s="8"/>
      <c r="O141" s="8"/>
      <c r="P141" s="8"/>
      <c r="Q141" s="8"/>
      <c r="R141" s="8"/>
      <c r="S141" s="8"/>
    </row>
    <row r="142" spans="1:1024" ht="17.100000000000001" customHeight="1">
      <c r="A142" s="6" t="s">
        <v>124</v>
      </c>
      <c r="B142" s="7">
        <f>SUM(C142:U142)</f>
        <v>165</v>
      </c>
      <c r="C142" s="7">
        <v>0</v>
      </c>
      <c r="D142" s="7">
        <v>0</v>
      </c>
      <c r="E142" s="8"/>
      <c r="F142" s="8"/>
      <c r="G142" s="8"/>
      <c r="H142" s="8"/>
      <c r="I142" s="8"/>
      <c r="J142" s="8"/>
      <c r="K142" s="8"/>
      <c r="L142" s="8"/>
      <c r="M142" s="8">
        <v>165</v>
      </c>
      <c r="N142" s="8"/>
      <c r="O142" s="8"/>
      <c r="P142" s="8"/>
      <c r="Q142" s="8"/>
      <c r="R142" s="8"/>
      <c r="S142" s="8"/>
    </row>
    <row r="143" spans="1:1024" ht="17.100000000000001" customHeight="1">
      <c r="A143" s="6" t="s">
        <v>297</v>
      </c>
      <c r="B143" s="7">
        <f>SUM(C143:U143)</f>
        <v>162.5</v>
      </c>
      <c r="C143" s="7">
        <f>SUM(82.5+80)</f>
        <v>162.5</v>
      </c>
      <c r="D143" s="7">
        <v>0</v>
      </c>
    </row>
    <row r="144" spans="1:1024" ht="17.100000000000001" customHeight="1">
      <c r="A144" s="6" t="s">
        <v>126</v>
      </c>
      <c r="B144" s="7">
        <f>SUM(C144:U144)</f>
        <v>155</v>
      </c>
      <c r="C144" s="7">
        <v>0</v>
      </c>
      <c r="D144" s="7">
        <f>SUM(46)</f>
        <v>46</v>
      </c>
      <c r="E144" s="9">
        <f>SUM(39+34+36)</f>
        <v>109</v>
      </c>
      <c r="F144" s="9"/>
    </row>
    <row r="145" spans="1:1024" ht="17.100000000000001" customHeight="1">
      <c r="A145" s="15" t="s">
        <v>127</v>
      </c>
      <c r="B145" s="7">
        <f>SUM(C145:U145)</f>
        <v>148</v>
      </c>
      <c r="C145" s="7">
        <v>0</v>
      </c>
      <c r="D145" s="7">
        <v>0</v>
      </c>
      <c r="E145" s="8"/>
      <c r="F145" s="8">
        <f>SUM(34+62+52)</f>
        <v>148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024" ht="17.100000000000001" customHeight="1">
      <c r="A146" s="15" t="s">
        <v>128</v>
      </c>
      <c r="B146" s="7">
        <f>SUM(C146:U146)</f>
        <v>146</v>
      </c>
      <c r="C146" s="7">
        <v>0</v>
      </c>
      <c r="D146" s="7">
        <v>0</v>
      </c>
      <c r="E146" s="8"/>
      <c r="F146" s="8"/>
      <c r="G146" s="8"/>
      <c r="H146" s="8"/>
      <c r="I146" s="8"/>
      <c r="J146" s="8"/>
      <c r="K146" s="8"/>
      <c r="L146" s="8">
        <v>146</v>
      </c>
      <c r="M146" s="8"/>
      <c r="N146" s="8"/>
      <c r="O146" s="8"/>
      <c r="P146" s="8"/>
      <c r="Q146" s="8"/>
      <c r="R146" s="8"/>
      <c r="S146" s="8"/>
    </row>
    <row r="147" spans="1:1024" s="9" customFormat="1" ht="17.100000000000001" customHeight="1">
      <c r="A147" s="15" t="s">
        <v>129</v>
      </c>
      <c r="B147" s="7">
        <f>SUM(C147:U147)</f>
        <v>146</v>
      </c>
      <c r="C147" s="7">
        <v>0</v>
      </c>
      <c r="D147" s="7">
        <v>0</v>
      </c>
      <c r="E147" s="8"/>
      <c r="F147" s="8">
        <f>SUM(39+45+62)</f>
        <v>146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024" s="9" customFormat="1" ht="17.100000000000001" customHeight="1">
      <c r="A148" s="10" t="s">
        <v>130</v>
      </c>
      <c r="B148" s="7">
        <f>SUM(C148:U148)</f>
        <v>145.6</v>
      </c>
      <c r="C148" s="7">
        <v>0</v>
      </c>
      <c r="D148" s="7">
        <f>SUM(54)</f>
        <v>54</v>
      </c>
      <c r="E148" s="8">
        <f>SUM(30+31.6)</f>
        <v>61.6</v>
      </c>
      <c r="F148" s="8">
        <f>SUM(30)</f>
        <v>30</v>
      </c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s="9" customFormat="1" ht="17.100000000000001" customHeight="1">
      <c r="A149" s="6" t="s">
        <v>131</v>
      </c>
      <c r="B149" s="7">
        <f>SUM(C149:U149)</f>
        <v>144</v>
      </c>
      <c r="C149" s="7">
        <v>0</v>
      </c>
      <c r="D149" s="7">
        <v>0</v>
      </c>
      <c r="E149" s="8"/>
      <c r="F149" s="8"/>
      <c r="G149" s="8"/>
      <c r="H149" s="8"/>
      <c r="I149" s="8"/>
      <c r="J149" s="8"/>
      <c r="K149" s="8"/>
      <c r="L149" s="8"/>
      <c r="M149" s="8">
        <v>34</v>
      </c>
      <c r="N149" s="8"/>
      <c r="O149" s="8"/>
      <c r="P149" s="8"/>
      <c r="Q149" s="8"/>
      <c r="R149" s="8">
        <v>80</v>
      </c>
      <c r="S149" s="8">
        <v>30</v>
      </c>
    </row>
    <row r="150" spans="1:1024" ht="17.100000000000001" customHeight="1">
      <c r="A150" s="6" t="s">
        <v>132</v>
      </c>
      <c r="B150" s="7">
        <f>SUM(C150:U150)</f>
        <v>136</v>
      </c>
      <c r="C150" s="7">
        <v>0</v>
      </c>
      <c r="D150" s="7">
        <v>0</v>
      </c>
      <c r="E150" s="8"/>
      <c r="F150" s="8">
        <f>SUM(34+51+51)</f>
        <v>136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9"/>
      <c r="TR150" s="9"/>
      <c r="TS150" s="9"/>
      <c r="TT150" s="9"/>
      <c r="TU150" s="9"/>
      <c r="TV150" s="9"/>
      <c r="TW150" s="9"/>
      <c r="TX150" s="9"/>
      <c r="TY150" s="9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  <c r="UW150" s="9"/>
      <c r="UX150" s="9"/>
      <c r="UY150" s="9"/>
      <c r="UZ150" s="9"/>
      <c r="VA150" s="9"/>
      <c r="VB150" s="9"/>
      <c r="VC150" s="9"/>
      <c r="VD150" s="9"/>
      <c r="VE150" s="9"/>
      <c r="VF150" s="9"/>
      <c r="VG150" s="9"/>
      <c r="VH150" s="9"/>
      <c r="VI150" s="9"/>
      <c r="VJ150" s="9"/>
      <c r="VK150" s="9"/>
      <c r="VL150" s="9"/>
      <c r="VM150" s="9"/>
      <c r="VN150" s="9"/>
      <c r="VO150" s="9"/>
      <c r="VP150" s="9"/>
      <c r="VQ150" s="9"/>
      <c r="VR150" s="9"/>
      <c r="VS150" s="9"/>
      <c r="VT150" s="9"/>
      <c r="VU150" s="9"/>
      <c r="VV150" s="9"/>
      <c r="VW150" s="9"/>
      <c r="VX150" s="9"/>
      <c r="VY150" s="9"/>
      <c r="VZ150" s="9"/>
      <c r="WA150" s="9"/>
      <c r="WB150" s="9"/>
      <c r="WC150" s="9"/>
      <c r="WD150" s="9"/>
      <c r="WE150" s="9"/>
      <c r="WF150" s="9"/>
      <c r="WG150" s="9"/>
      <c r="WH150" s="9"/>
      <c r="WI150" s="9"/>
      <c r="WJ150" s="9"/>
      <c r="WK150" s="9"/>
      <c r="WL150" s="9"/>
      <c r="WM150" s="9"/>
      <c r="WN150" s="9"/>
      <c r="WO150" s="9"/>
      <c r="WP150" s="9"/>
      <c r="WQ150" s="9"/>
      <c r="WR150" s="9"/>
      <c r="WS150" s="9"/>
      <c r="WT150" s="9"/>
      <c r="WU150" s="9"/>
      <c r="WV150" s="9"/>
      <c r="WW150" s="9"/>
      <c r="WX150" s="9"/>
      <c r="WY150" s="9"/>
      <c r="WZ150" s="9"/>
      <c r="XA150" s="9"/>
      <c r="XB150" s="9"/>
      <c r="XC150" s="9"/>
      <c r="XD150" s="9"/>
      <c r="XE150" s="9"/>
      <c r="XF150" s="9"/>
      <c r="XG150" s="9"/>
      <c r="XH150" s="9"/>
      <c r="XI150" s="9"/>
      <c r="XJ150" s="9"/>
      <c r="XK150" s="9"/>
      <c r="XL150" s="9"/>
      <c r="XM150" s="9"/>
      <c r="XN150" s="9"/>
      <c r="XO150" s="9"/>
      <c r="XP150" s="9"/>
      <c r="XQ150" s="9"/>
      <c r="XR150" s="9"/>
      <c r="XS150" s="9"/>
      <c r="XT150" s="9"/>
      <c r="XU150" s="9"/>
      <c r="XV150" s="9"/>
      <c r="XW150" s="9"/>
      <c r="XX150" s="9"/>
      <c r="XY150" s="9"/>
      <c r="XZ150" s="9"/>
      <c r="YA150" s="9"/>
      <c r="YB150" s="9"/>
      <c r="YC150" s="9"/>
      <c r="YD150" s="9"/>
      <c r="YE150" s="9"/>
      <c r="YF150" s="9"/>
      <c r="YG150" s="9"/>
      <c r="YH150" s="9"/>
      <c r="YI150" s="9"/>
      <c r="YJ150" s="9"/>
      <c r="YK150" s="9"/>
      <c r="YL150" s="9"/>
      <c r="YM150" s="9"/>
      <c r="YN150" s="9"/>
      <c r="YO150" s="9"/>
      <c r="YP150" s="9"/>
      <c r="YQ150" s="9"/>
      <c r="YR150" s="9"/>
      <c r="YS150" s="9"/>
      <c r="YT150" s="9"/>
      <c r="YU150" s="9"/>
      <c r="YV150" s="9"/>
      <c r="YW150" s="9"/>
      <c r="YX150" s="9"/>
      <c r="YY150" s="9"/>
      <c r="YZ150" s="9"/>
      <c r="ZA150" s="9"/>
      <c r="ZB150" s="9"/>
      <c r="ZC150" s="9"/>
      <c r="ZD150" s="9"/>
      <c r="ZE150" s="9"/>
      <c r="ZF150" s="9"/>
      <c r="ZG150" s="9"/>
      <c r="ZH150" s="9"/>
      <c r="ZI150" s="9"/>
      <c r="ZJ150" s="9"/>
      <c r="ZK150" s="9"/>
      <c r="ZL150" s="9"/>
      <c r="ZM150" s="9"/>
      <c r="ZN150" s="9"/>
      <c r="ZO150" s="9"/>
      <c r="ZP150" s="9"/>
      <c r="ZQ150" s="9"/>
      <c r="ZR150" s="9"/>
      <c r="ZS150" s="9"/>
      <c r="ZT150" s="9"/>
      <c r="ZU150" s="9"/>
      <c r="ZV150" s="9"/>
      <c r="ZW150" s="9"/>
      <c r="ZX150" s="9"/>
      <c r="ZY150" s="9"/>
      <c r="ZZ150" s="9"/>
      <c r="AAA150" s="9"/>
      <c r="AAB150" s="9"/>
      <c r="AAC150" s="9"/>
      <c r="AAD150" s="9"/>
      <c r="AAE150" s="9"/>
      <c r="AAF150" s="9"/>
      <c r="AAG150" s="9"/>
      <c r="AAH150" s="9"/>
      <c r="AAI150" s="9"/>
      <c r="AAJ150" s="9"/>
      <c r="AAK150" s="9"/>
      <c r="AAL150" s="9"/>
      <c r="AAM150" s="9"/>
      <c r="AAN150" s="9"/>
      <c r="AAO150" s="9"/>
      <c r="AAP150" s="9"/>
      <c r="AAQ150" s="9"/>
      <c r="AAR150" s="9"/>
      <c r="AAS150" s="9"/>
      <c r="AAT150" s="9"/>
      <c r="AAU150" s="9"/>
      <c r="AAV150" s="9"/>
      <c r="AAW150" s="9"/>
      <c r="AAX150" s="9"/>
      <c r="AAY150" s="9"/>
      <c r="AAZ150" s="9"/>
      <c r="ABA150" s="9"/>
      <c r="ABB150" s="9"/>
      <c r="ABC150" s="9"/>
      <c r="ABD150" s="9"/>
      <c r="ABE150" s="9"/>
      <c r="ABF150" s="9"/>
      <c r="ABG150" s="9"/>
      <c r="ABH150" s="9"/>
      <c r="ABI150" s="9"/>
      <c r="ABJ150" s="9"/>
      <c r="ABK150" s="9"/>
      <c r="ABL150" s="9"/>
      <c r="ABM150" s="9"/>
      <c r="ABN150" s="9"/>
      <c r="ABO150" s="9"/>
      <c r="ABP150" s="9"/>
      <c r="ABQ150" s="9"/>
      <c r="ABR150" s="9"/>
      <c r="ABS150" s="9"/>
      <c r="ABT150" s="9"/>
      <c r="ABU150" s="9"/>
      <c r="ABV150" s="9"/>
      <c r="ABW150" s="9"/>
      <c r="ABX150" s="9"/>
      <c r="ABY150" s="9"/>
      <c r="ABZ150" s="9"/>
      <c r="ACA150" s="9"/>
      <c r="ACB150" s="9"/>
      <c r="ACC150" s="9"/>
      <c r="ACD150" s="9"/>
      <c r="ACE150" s="9"/>
      <c r="ACF150" s="9"/>
      <c r="ACG150" s="9"/>
      <c r="ACH150" s="9"/>
      <c r="ACI150" s="9"/>
      <c r="ACJ150" s="9"/>
      <c r="ACK150" s="9"/>
      <c r="ACL150" s="9"/>
      <c r="ACM150" s="9"/>
      <c r="ACN150" s="9"/>
      <c r="ACO150" s="9"/>
      <c r="ACP150" s="9"/>
      <c r="ACQ150" s="9"/>
      <c r="ACR150" s="9"/>
      <c r="ACS150" s="9"/>
      <c r="ACT150" s="9"/>
      <c r="ACU150" s="9"/>
      <c r="ACV150" s="9"/>
      <c r="ACW150" s="9"/>
      <c r="ACX150" s="9"/>
      <c r="ACY150" s="9"/>
      <c r="ACZ150" s="9"/>
      <c r="ADA150" s="9"/>
      <c r="ADB150" s="9"/>
      <c r="ADC150" s="9"/>
      <c r="ADD150" s="9"/>
      <c r="ADE150" s="9"/>
      <c r="ADF150" s="9"/>
      <c r="ADG150" s="9"/>
      <c r="ADH150" s="9"/>
      <c r="ADI150" s="9"/>
      <c r="ADJ150" s="9"/>
      <c r="ADK150" s="9"/>
      <c r="ADL150" s="9"/>
      <c r="ADM150" s="9"/>
      <c r="ADN150" s="9"/>
      <c r="ADO150" s="9"/>
      <c r="ADP150" s="9"/>
      <c r="ADQ150" s="9"/>
      <c r="ADR150" s="9"/>
      <c r="ADS150" s="9"/>
      <c r="ADT150" s="9"/>
      <c r="ADU150" s="9"/>
      <c r="ADV150" s="9"/>
      <c r="ADW150" s="9"/>
      <c r="ADX150" s="9"/>
      <c r="ADY150" s="9"/>
      <c r="ADZ150" s="9"/>
      <c r="AEA150" s="9"/>
      <c r="AEB150" s="9"/>
      <c r="AEC150" s="9"/>
      <c r="AED150" s="9"/>
      <c r="AEE150" s="9"/>
      <c r="AEF150" s="9"/>
      <c r="AEG150" s="9"/>
      <c r="AEH150" s="9"/>
      <c r="AEI150" s="9"/>
      <c r="AEJ150" s="9"/>
      <c r="AEK150" s="9"/>
      <c r="AEL150" s="9"/>
      <c r="AEM150" s="9"/>
      <c r="AEN150" s="9"/>
      <c r="AEO150" s="9"/>
      <c r="AEP150" s="9"/>
      <c r="AEQ150" s="9"/>
      <c r="AER150" s="9"/>
      <c r="AES150" s="9"/>
      <c r="AET150" s="9"/>
      <c r="AEU150" s="9"/>
      <c r="AEV150" s="9"/>
      <c r="AEW150" s="9"/>
      <c r="AEX150" s="9"/>
      <c r="AEY150" s="9"/>
      <c r="AEZ150" s="9"/>
      <c r="AFA150" s="9"/>
      <c r="AFB150" s="9"/>
      <c r="AFC150" s="9"/>
      <c r="AFD150" s="9"/>
      <c r="AFE150" s="9"/>
      <c r="AFF150" s="9"/>
      <c r="AFG150" s="9"/>
      <c r="AFH150" s="9"/>
      <c r="AFI150" s="9"/>
      <c r="AFJ150" s="9"/>
      <c r="AFK150" s="9"/>
      <c r="AFL150" s="9"/>
      <c r="AFM150" s="9"/>
      <c r="AFN150" s="9"/>
      <c r="AFO150" s="9"/>
      <c r="AFP150" s="9"/>
      <c r="AFQ150" s="9"/>
      <c r="AFR150" s="9"/>
      <c r="AFS150" s="9"/>
      <c r="AFT150" s="9"/>
      <c r="AFU150" s="9"/>
      <c r="AFV150" s="9"/>
      <c r="AFW150" s="9"/>
      <c r="AFX150" s="9"/>
      <c r="AFY150" s="9"/>
      <c r="AFZ150" s="9"/>
      <c r="AGA150" s="9"/>
      <c r="AGB150" s="9"/>
      <c r="AGC150" s="9"/>
      <c r="AGD150" s="9"/>
      <c r="AGE150" s="9"/>
      <c r="AGF150" s="9"/>
      <c r="AGG150" s="9"/>
      <c r="AGH150" s="9"/>
      <c r="AGI150" s="9"/>
      <c r="AGJ150" s="9"/>
      <c r="AGK150" s="9"/>
      <c r="AGL150" s="9"/>
      <c r="AGM150" s="9"/>
      <c r="AGN150" s="9"/>
      <c r="AGO150" s="9"/>
      <c r="AGP150" s="9"/>
      <c r="AGQ150" s="9"/>
      <c r="AGR150" s="9"/>
      <c r="AGS150" s="9"/>
      <c r="AGT150" s="9"/>
      <c r="AGU150" s="9"/>
      <c r="AGV150" s="9"/>
      <c r="AGW150" s="9"/>
      <c r="AGX150" s="9"/>
      <c r="AGY150" s="9"/>
      <c r="AGZ150" s="9"/>
      <c r="AHA150" s="9"/>
      <c r="AHB150" s="9"/>
      <c r="AHC150" s="9"/>
      <c r="AHD150" s="9"/>
      <c r="AHE150" s="9"/>
      <c r="AHF150" s="9"/>
      <c r="AHG150" s="9"/>
      <c r="AHH150" s="9"/>
      <c r="AHI150" s="9"/>
      <c r="AHJ150" s="9"/>
      <c r="AHK150" s="9"/>
      <c r="AHL150" s="9"/>
      <c r="AHM150" s="9"/>
      <c r="AHN150" s="9"/>
      <c r="AHO150" s="9"/>
      <c r="AHP150" s="9"/>
      <c r="AHQ150" s="9"/>
      <c r="AHR150" s="9"/>
      <c r="AHS150" s="9"/>
      <c r="AHT150" s="9"/>
      <c r="AHU150" s="9"/>
      <c r="AHV150" s="9"/>
      <c r="AHW150" s="9"/>
      <c r="AHX150" s="9"/>
      <c r="AHY150" s="9"/>
      <c r="AHZ150" s="9"/>
      <c r="AIA150" s="9"/>
      <c r="AIB150" s="9"/>
      <c r="AIC150" s="9"/>
      <c r="AID150" s="9"/>
      <c r="AIE150" s="9"/>
      <c r="AIF150" s="9"/>
      <c r="AIG150" s="9"/>
      <c r="AIH150" s="9"/>
      <c r="AII150" s="9"/>
      <c r="AIJ150" s="9"/>
      <c r="AIK150" s="9"/>
      <c r="AIL150" s="9"/>
      <c r="AIM150" s="9"/>
      <c r="AIN150" s="9"/>
      <c r="AIO150" s="9"/>
      <c r="AIP150" s="9"/>
      <c r="AIQ150" s="9"/>
      <c r="AIR150" s="9"/>
      <c r="AIS150" s="9"/>
      <c r="AIT150" s="9"/>
      <c r="AIU150" s="9"/>
      <c r="AIV150" s="9"/>
      <c r="AIW150" s="9"/>
      <c r="AIX150" s="9"/>
      <c r="AIY150" s="9"/>
      <c r="AIZ150" s="9"/>
      <c r="AJA150" s="9"/>
      <c r="AJB150" s="9"/>
      <c r="AJC150" s="9"/>
      <c r="AJD150" s="9"/>
      <c r="AJE150" s="9"/>
      <c r="AJF150" s="9"/>
      <c r="AJG150" s="9"/>
      <c r="AJH150" s="9"/>
      <c r="AJI150" s="9"/>
      <c r="AJJ150" s="9"/>
      <c r="AJK150" s="9"/>
      <c r="AJL150" s="9"/>
      <c r="AJM150" s="9"/>
      <c r="AJN150" s="9"/>
      <c r="AJO150" s="9"/>
      <c r="AJP150" s="9"/>
      <c r="AJQ150" s="9"/>
      <c r="AJR150" s="9"/>
      <c r="AJS150" s="9"/>
      <c r="AJT150" s="9"/>
      <c r="AJU150" s="9"/>
      <c r="AJV150" s="9"/>
      <c r="AJW150" s="9"/>
      <c r="AJX150" s="9"/>
      <c r="AJY150" s="9"/>
      <c r="AJZ150" s="9"/>
      <c r="AKA150" s="9"/>
      <c r="AKB150" s="9"/>
      <c r="AKC150" s="9"/>
      <c r="AKD150" s="9"/>
      <c r="AKE150" s="9"/>
      <c r="AKF150" s="9"/>
      <c r="AKG150" s="9"/>
      <c r="AKH150" s="9"/>
      <c r="AKI150" s="9"/>
      <c r="AKJ150" s="9"/>
      <c r="AKK150" s="9"/>
      <c r="AKL150" s="9"/>
      <c r="AKM150" s="9"/>
      <c r="AKN150" s="9"/>
      <c r="AKO150" s="9"/>
      <c r="AKP150" s="9"/>
      <c r="AKQ150" s="9"/>
      <c r="AKR150" s="9"/>
      <c r="AKS150" s="9"/>
      <c r="AKT150" s="9"/>
      <c r="AKU150" s="9"/>
      <c r="AKV150" s="9"/>
      <c r="AKW150" s="9"/>
      <c r="AKX150" s="9"/>
      <c r="AKY150" s="9"/>
      <c r="AKZ150" s="9"/>
      <c r="ALA150" s="9"/>
      <c r="ALB150" s="9"/>
      <c r="ALC150" s="9"/>
      <c r="ALD150" s="9"/>
      <c r="ALE150" s="9"/>
      <c r="ALF150" s="9"/>
      <c r="ALG150" s="9"/>
      <c r="ALH150" s="9"/>
      <c r="ALI150" s="9"/>
      <c r="ALJ150" s="9"/>
      <c r="ALK150" s="9"/>
      <c r="ALL150" s="9"/>
      <c r="ALM150" s="9"/>
      <c r="ALN150" s="9"/>
      <c r="ALO150" s="9"/>
      <c r="ALP150" s="9"/>
      <c r="ALQ150" s="9"/>
      <c r="ALR150" s="9"/>
      <c r="ALS150" s="9"/>
      <c r="ALT150" s="9"/>
      <c r="ALU150" s="9"/>
      <c r="ALV150" s="9"/>
      <c r="ALW150" s="9"/>
      <c r="ALX150" s="9"/>
      <c r="ALY150" s="9"/>
      <c r="ALZ150" s="9"/>
      <c r="AMA150" s="9"/>
      <c r="AMB150" s="9"/>
      <c r="AMC150" s="9"/>
      <c r="AMD150" s="9"/>
      <c r="AME150" s="9"/>
      <c r="AMF150" s="9"/>
      <c r="AMG150" s="9"/>
      <c r="AMH150" s="9"/>
      <c r="AMI150" s="9"/>
      <c r="AMJ150" s="9"/>
    </row>
    <row r="151" spans="1:1024" ht="17.100000000000001" customHeight="1">
      <c r="A151" s="10" t="s">
        <v>133</v>
      </c>
      <c r="B151" s="7">
        <f>SUM(C151:U151)</f>
        <v>136</v>
      </c>
      <c r="C151" s="7">
        <v>0</v>
      </c>
      <c r="D151" s="7">
        <v>0</v>
      </c>
      <c r="E151" s="9">
        <f>SUM(34+52+50)</f>
        <v>136</v>
      </c>
      <c r="F151" s="9"/>
    </row>
    <row r="152" spans="1:1024" ht="17.100000000000001" customHeight="1">
      <c r="A152" s="15" t="s">
        <v>298</v>
      </c>
      <c r="B152" s="7">
        <f>SUM(C152:U152)</f>
        <v>132.5</v>
      </c>
      <c r="C152" s="12">
        <f>SUM(30+50+52.5)</f>
        <v>132.5</v>
      </c>
      <c r="D152" s="7">
        <v>0</v>
      </c>
    </row>
    <row r="153" spans="1:1024" ht="17.100000000000001" customHeight="1">
      <c r="A153" s="15" t="s">
        <v>300</v>
      </c>
      <c r="B153" s="7">
        <f>SUM(C153:U153)</f>
        <v>132.5</v>
      </c>
      <c r="C153" s="12">
        <f>SUM(30+50+52.5)</f>
        <v>132.5</v>
      </c>
      <c r="D153" s="7">
        <v>0</v>
      </c>
    </row>
    <row r="154" spans="1:1024" ht="17.100000000000001" customHeight="1">
      <c r="A154" s="15" t="s">
        <v>299</v>
      </c>
      <c r="B154" s="7">
        <f>SUM(C154:U154)</f>
        <v>130</v>
      </c>
      <c r="C154" s="12">
        <f>SUM(30+50+50)</f>
        <v>130</v>
      </c>
      <c r="D154" s="7">
        <v>0</v>
      </c>
    </row>
    <row r="155" spans="1:1024" ht="17.100000000000001" customHeight="1">
      <c r="A155" s="6" t="s">
        <v>136</v>
      </c>
      <c r="B155" s="7">
        <f>SUM(C155:U155)</f>
        <v>128.6</v>
      </c>
      <c r="C155" s="7">
        <v>0</v>
      </c>
      <c r="D155" s="7">
        <v>0</v>
      </c>
      <c r="E155" s="9">
        <f>SUM(48.4+30.6+49.6)</f>
        <v>128.6</v>
      </c>
      <c r="F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  <c r="XK155" s="9"/>
      <c r="XL155" s="9"/>
      <c r="XM155" s="9"/>
      <c r="XN155" s="9"/>
      <c r="XO155" s="9"/>
      <c r="XP155" s="9"/>
      <c r="XQ155" s="9"/>
      <c r="XR155" s="9"/>
      <c r="XS155" s="9"/>
      <c r="XT155" s="9"/>
      <c r="XU155" s="9"/>
      <c r="XV155" s="9"/>
      <c r="XW155" s="9"/>
      <c r="XX155" s="9"/>
      <c r="XY155" s="9"/>
      <c r="XZ155" s="9"/>
      <c r="YA155" s="9"/>
      <c r="YB155" s="9"/>
      <c r="YC155" s="9"/>
      <c r="YD155" s="9"/>
      <c r="YE155" s="9"/>
      <c r="YF155" s="9"/>
      <c r="YG155" s="9"/>
      <c r="YH155" s="9"/>
      <c r="YI155" s="9"/>
      <c r="YJ155" s="9"/>
      <c r="YK155" s="9"/>
      <c r="YL155" s="9"/>
      <c r="YM155" s="9"/>
      <c r="YN155" s="9"/>
      <c r="YO155" s="9"/>
      <c r="YP155" s="9"/>
      <c r="YQ155" s="9"/>
      <c r="YR155" s="9"/>
      <c r="YS155" s="9"/>
      <c r="YT155" s="9"/>
      <c r="YU155" s="9"/>
      <c r="YV155" s="9"/>
      <c r="YW155" s="9"/>
      <c r="YX155" s="9"/>
      <c r="YY155" s="9"/>
      <c r="YZ155" s="9"/>
      <c r="ZA155" s="9"/>
      <c r="ZB155" s="9"/>
      <c r="ZC155" s="9"/>
      <c r="ZD155" s="9"/>
      <c r="ZE155" s="9"/>
      <c r="ZF155" s="9"/>
      <c r="ZG155" s="9"/>
      <c r="ZH155" s="9"/>
      <c r="ZI155" s="9"/>
      <c r="ZJ155" s="9"/>
      <c r="ZK155" s="9"/>
      <c r="ZL155" s="9"/>
      <c r="ZM155" s="9"/>
      <c r="ZN155" s="9"/>
      <c r="ZO155" s="9"/>
      <c r="ZP155" s="9"/>
      <c r="ZQ155" s="9"/>
      <c r="ZR155" s="9"/>
      <c r="ZS155" s="9"/>
      <c r="ZT155" s="9"/>
      <c r="ZU155" s="9"/>
      <c r="ZV155" s="9"/>
      <c r="ZW155" s="9"/>
      <c r="ZX155" s="9"/>
      <c r="ZY155" s="9"/>
      <c r="ZZ155" s="9"/>
      <c r="AAA155" s="9"/>
      <c r="AAB155" s="9"/>
      <c r="AAC155" s="9"/>
      <c r="AAD155" s="9"/>
      <c r="AAE155" s="9"/>
      <c r="AAF155" s="9"/>
      <c r="AAG155" s="9"/>
      <c r="AAH155" s="9"/>
      <c r="AAI155" s="9"/>
      <c r="AAJ155" s="9"/>
      <c r="AAK155" s="9"/>
      <c r="AAL155" s="9"/>
      <c r="AAM155" s="9"/>
      <c r="AAN155" s="9"/>
      <c r="AAO155" s="9"/>
      <c r="AAP155" s="9"/>
      <c r="AAQ155" s="9"/>
      <c r="AAR155" s="9"/>
      <c r="AAS155" s="9"/>
      <c r="AAT155" s="9"/>
      <c r="AAU155" s="9"/>
      <c r="AAV155" s="9"/>
      <c r="AAW155" s="9"/>
      <c r="AAX155" s="9"/>
      <c r="AAY155" s="9"/>
      <c r="AAZ155" s="9"/>
      <c r="ABA155" s="9"/>
      <c r="ABB155" s="9"/>
      <c r="ABC155" s="9"/>
      <c r="ABD155" s="9"/>
      <c r="ABE155" s="9"/>
      <c r="ABF155" s="9"/>
      <c r="ABG155" s="9"/>
      <c r="ABH155" s="9"/>
      <c r="ABI155" s="9"/>
      <c r="ABJ155" s="9"/>
      <c r="ABK155" s="9"/>
      <c r="ABL155" s="9"/>
      <c r="ABM155" s="9"/>
      <c r="ABN155" s="9"/>
      <c r="ABO155" s="9"/>
      <c r="ABP155" s="9"/>
      <c r="ABQ155" s="9"/>
      <c r="ABR155" s="9"/>
      <c r="ABS155" s="9"/>
      <c r="ABT155" s="9"/>
      <c r="ABU155" s="9"/>
      <c r="ABV155" s="9"/>
      <c r="ABW155" s="9"/>
      <c r="ABX155" s="9"/>
      <c r="ABY155" s="9"/>
      <c r="ABZ155" s="9"/>
      <c r="ACA155" s="9"/>
      <c r="ACB155" s="9"/>
      <c r="ACC155" s="9"/>
      <c r="ACD155" s="9"/>
      <c r="ACE155" s="9"/>
      <c r="ACF155" s="9"/>
      <c r="ACG155" s="9"/>
      <c r="ACH155" s="9"/>
      <c r="ACI155" s="9"/>
      <c r="ACJ155" s="9"/>
      <c r="ACK155" s="9"/>
      <c r="ACL155" s="9"/>
      <c r="ACM155" s="9"/>
      <c r="ACN155" s="9"/>
      <c r="ACO155" s="9"/>
      <c r="ACP155" s="9"/>
      <c r="ACQ155" s="9"/>
      <c r="ACR155" s="9"/>
      <c r="ACS155" s="9"/>
      <c r="ACT155" s="9"/>
      <c r="ACU155" s="9"/>
      <c r="ACV155" s="9"/>
      <c r="ACW155" s="9"/>
      <c r="ACX155" s="9"/>
      <c r="ACY155" s="9"/>
      <c r="ACZ155" s="9"/>
      <c r="ADA155" s="9"/>
      <c r="ADB155" s="9"/>
      <c r="ADC155" s="9"/>
      <c r="ADD155" s="9"/>
      <c r="ADE155" s="9"/>
      <c r="ADF155" s="9"/>
      <c r="ADG155" s="9"/>
      <c r="ADH155" s="9"/>
      <c r="ADI155" s="9"/>
      <c r="ADJ155" s="9"/>
      <c r="ADK155" s="9"/>
      <c r="ADL155" s="9"/>
      <c r="ADM155" s="9"/>
      <c r="ADN155" s="9"/>
      <c r="ADO155" s="9"/>
      <c r="ADP155" s="9"/>
      <c r="ADQ155" s="9"/>
      <c r="ADR155" s="9"/>
      <c r="ADS155" s="9"/>
      <c r="ADT155" s="9"/>
      <c r="ADU155" s="9"/>
      <c r="ADV155" s="9"/>
      <c r="ADW155" s="9"/>
      <c r="ADX155" s="9"/>
      <c r="ADY155" s="9"/>
      <c r="ADZ155" s="9"/>
      <c r="AEA155" s="9"/>
      <c r="AEB155" s="9"/>
      <c r="AEC155" s="9"/>
      <c r="AED155" s="9"/>
      <c r="AEE155" s="9"/>
      <c r="AEF155" s="9"/>
      <c r="AEG155" s="9"/>
      <c r="AEH155" s="9"/>
      <c r="AEI155" s="9"/>
      <c r="AEJ155" s="9"/>
      <c r="AEK155" s="9"/>
      <c r="AEL155" s="9"/>
      <c r="AEM155" s="9"/>
      <c r="AEN155" s="9"/>
      <c r="AEO155" s="9"/>
      <c r="AEP155" s="9"/>
      <c r="AEQ155" s="9"/>
      <c r="AER155" s="9"/>
      <c r="AES155" s="9"/>
      <c r="AET155" s="9"/>
      <c r="AEU155" s="9"/>
      <c r="AEV155" s="9"/>
      <c r="AEW155" s="9"/>
      <c r="AEX155" s="9"/>
      <c r="AEY155" s="9"/>
      <c r="AEZ155" s="9"/>
      <c r="AFA155" s="9"/>
      <c r="AFB155" s="9"/>
      <c r="AFC155" s="9"/>
      <c r="AFD155" s="9"/>
      <c r="AFE155" s="9"/>
      <c r="AFF155" s="9"/>
      <c r="AFG155" s="9"/>
      <c r="AFH155" s="9"/>
      <c r="AFI155" s="9"/>
      <c r="AFJ155" s="9"/>
      <c r="AFK155" s="9"/>
      <c r="AFL155" s="9"/>
      <c r="AFM155" s="9"/>
      <c r="AFN155" s="9"/>
      <c r="AFO155" s="9"/>
      <c r="AFP155" s="9"/>
      <c r="AFQ155" s="9"/>
      <c r="AFR155" s="9"/>
      <c r="AFS155" s="9"/>
      <c r="AFT155" s="9"/>
      <c r="AFU155" s="9"/>
      <c r="AFV155" s="9"/>
      <c r="AFW155" s="9"/>
      <c r="AFX155" s="9"/>
      <c r="AFY155" s="9"/>
      <c r="AFZ155" s="9"/>
      <c r="AGA155" s="9"/>
      <c r="AGB155" s="9"/>
      <c r="AGC155" s="9"/>
      <c r="AGD155" s="9"/>
      <c r="AGE155" s="9"/>
      <c r="AGF155" s="9"/>
      <c r="AGG155" s="9"/>
      <c r="AGH155" s="9"/>
      <c r="AGI155" s="9"/>
      <c r="AGJ155" s="9"/>
      <c r="AGK155" s="9"/>
      <c r="AGL155" s="9"/>
      <c r="AGM155" s="9"/>
      <c r="AGN155" s="9"/>
      <c r="AGO155" s="9"/>
      <c r="AGP155" s="9"/>
      <c r="AGQ155" s="9"/>
      <c r="AGR155" s="9"/>
      <c r="AGS155" s="9"/>
      <c r="AGT155" s="9"/>
      <c r="AGU155" s="9"/>
      <c r="AGV155" s="9"/>
      <c r="AGW155" s="9"/>
      <c r="AGX155" s="9"/>
      <c r="AGY155" s="9"/>
      <c r="AGZ155" s="9"/>
      <c r="AHA155" s="9"/>
      <c r="AHB155" s="9"/>
      <c r="AHC155" s="9"/>
      <c r="AHD155" s="9"/>
      <c r="AHE155" s="9"/>
      <c r="AHF155" s="9"/>
      <c r="AHG155" s="9"/>
      <c r="AHH155" s="9"/>
      <c r="AHI155" s="9"/>
      <c r="AHJ155" s="9"/>
      <c r="AHK155" s="9"/>
      <c r="AHL155" s="9"/>
      <c r="AHM155" s="9"/>
      <c r="AHN155" s="9"/>
      <c r="AHO155" s="9"/>
      <c r="AHP155" s="9"/>
      <c r="AHQ155" s="9"/>
      <c r="AHR155" s="9"/>
      <c r="AHS155" s="9"/>
      <c r="AHT155" s="9"/>
      <c r="AHU155" s="9"/>
      <c r="AHV155" s="9"/>
      <c r="AHW155" s="9"/>
      <c r="AHX155" s="9"/>
      <c r="AHY155" s="9"/>
      <c r="AHZ155" s="9"/>
      <c r="AIA155" s="9"/>
      <c r="AIB155" s="9"/>
      <c r="AIC155" s="9"/>
      <c r="AID155" s="9"/>
      <c r="AIE155" s="9"/>
      <c r="AIF155" s="9"/>
      <c r="AIG155" s="9"/>
      <c r="AIH155" s="9"/>
      <c r="AII155" s="9"/>
      <c r="AIJ155" s="9"/>
      <c r="AIK155" s="9"/>
      <c r="AIL155" s="9"/>
      <c r="AIM155" s="9"/>
      <c r="AIN155" s="9"/>
      <c r="AIO155" s="9"/>
      <c r="AIP155" s="9"/>
      <c r="AIQ155" s="9"/>
      <c r="AIR155" s="9"/>
      <c r="AIS155" s="9"/>
      <c r="AIT155" s="9"/>
      <c r="AIU155" s="9"/>
      <c r="AIV155" s="9"/>
      <c r="AIW155" s="9"/>
      <c r="AIX155" s="9"/>
      <c r="AIY155" s="9"/>
      <c r="AIZ155" s="9"/>
      <c r="AJA155" s="9"/>
      <c r="AJB155" s="9"/>
      <c r="AJC155" s="9"/>
      <c r="AJD155" s="9"/>
      <c r="AJE155" s="9"/>
      <c r="AJF155" s="9"/>
      <c r="AJG155" s="9"/>
      <c r="AJH155" s="9"/>
      <c r="AJI155" s="9"/>
      <c r="AJJ155" s="9"/>
      <c r="AJK155" s="9"/>
      <c r="AJL155" s="9"/>
      <c r="AJM155" s="9"/>
      <c r="AJN155" s="9"/>
      <c r="AJO155" s="9"/>
      <c r="AJP155" s="9"/>
      <c r="AJQ155" s="9"/>
      <c r="AJR155" s="9"/>
      <c r="AJS155" s="9"/>
      <c r="AJT155" s="9"/>
      <c r="AJU155" s="9"/>
      <c r="AJV155" s="9"/>
      <c r="AJW155" s="9"/>
      <c r="AJX155" s="9"/>
      <c r="AJY155" s="9"/>
      <c r="AJZ155" s="9"/>
      <c r="AKA155" s="9"/>
      <c r="AKB155" s="9"/>
      <c r="AKC155" s="9"/>
      <c r="AKD155" s="9"/>
      <c r="AKE155" s="9"/>
      <c r="AKF155" s="9"/>
      <c r="AKG155" s="9"/>
      <c r="AKH155" s="9"/>
      <c r="AKI155" s="9"/>
      <c r="AKJ155" s="9"/>
      <c r="AKK155" s="9"/>
      <c r="AKL155" s="9"/>
      <c r="AKM155" s="9"/>
      <c r="AKN155" s="9"/>
      <c r="AKO155" s="9"/>
      <c r="AKP155" s="9"/>
      <c r="AKQ155" s="9"/>
      <c r="AKR155" s="9"/>
      <c r="AKS155" s="9"/>
      <c r="AKT155" s="9"/>
      <c r="AKU155" s="9"/>
      <c r="AKV155" s="9"/>
      <c r="AKW155" s="9"/>
      <c r="AKX155" s="9"/>
      <c r="AKY155" s="9"/>
      <c r="AKZ155" s="9"/>
      <c r="ALA155" s="9"/>
      <c r="ALB155" s="9"/>
      <c r="ALC155" s="9"/>
      <c r="ALD155" s="9"/>
      <c r="ALE155" s="9"/>
      <c r="ALF155" s="9"/>
      <c r="ALG155" s="9"/>
      <c r="ALH155" s="9"/>
      <c r="ALI155" s="9"/>
      <c r="ALJ155" s="9"/>
      <c r="ALK155" s="9"/>
      <c r="ALL155" s="9"/>
      <c r="ALM155" s="9"/>
      <c r="ALN155" s="9"/>
      <c r="ALO155" s="9"/>
      <c r="ALP155" s="9"/>
      <c r="ALQ155" s="9"/>
      <c r="ALR155" s="9"/>
      <c r="ALS155" s="9"/>
      <c r="ALT155" s="9"/>
      <c r="ALU155" s="9"/>
      <c r="ALV155" s="9"/>
      <c r="ALW155" s="9"/>
      <c r="ALX155" s="9"/>
      <c r="ALY155" s="9"/>
      <c r="ALZ155" s="9"/>
      <c r="AMA155" s="9"/>
      <c r="AMB155" s="9"/>
      <c r="AMC155" s="9"/>
      <c r="AMD155" s="9"/>
      <c r="AME155" s="9"/>
      <c r="AMF155" s="9"/>
      <c r="AMG155" s="9"/>
      <c r="AMH155" s="9"/>
      <c r="AMI155" s="9"/>
      <c r="AMJ155" s="9"/>
    </row>
    <row r="156" spans="1:1024" ht="17.100000000000001" customHeight="1">
      <c r="A156" s="6" t="s">
        <v>137</v>
      </c>
      <c r="B156" s="7">
        <f>SUM(C156:U156)</f>
        <v>128.6</v>
      </c>
      <c r="C156" s="7">
        <v>0</v>
      </c>
      <c r="D156" s="7">
        <v>0</v>
      </c>
      <c r="E156" s="9">
        <f>SUM(30.6+48.4+49.6)</f>
        <v>128.6</v>
      </c>
      <c r="F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  <c r="XK156" s="9"/>
      <c r="XL156" s="9"/>
      <c r="XM156" s="9"/>
      <c r="XN156" s="9"/>
      <c r="XO156" s="9"/>
      <c r="XP156" s="9"/>
      <c r="XQ156" s="9"/>
      <c r="XR156" s="9"/>
      <c r="XS156" s="9"/>
      <c r="XT156" s="9"/>
      <c r="XU156" s="9"/>
      <c r="XV156" s="9"/>
      <c r="XW156" s="9"/>
      <c r="XX156" s="9"/>
      <c r="XY156" s="9"/>
      <c r="XZ156" s="9"/>
      <c r="YA156" s="9"/>
      <c r="YB156" s="9"/>
      <c r="YC156" s="9"/>
      <c r="YD156" s="9"/>
      <c r="YE156" s="9"/>
      <c r="YF156" s="9"/>
      <c r="YG156" s="9"/>
      <c r="YH156" s="9"/>
      <c r="YI156" s="9"/>
      <c r="YJ156" s="9"/>
      <c r="YK156" s="9"/>
      <c r="YL156" s="9"/>
      <c r="YM156" s="9"/>
      <c r="YN156" s="9"/>
      <c r="YO156" s="9"/>
      <c r="YP156" s="9"/>
      <c r="YQ156" s="9"/>
      <c r="YR156" s="9"/>
      <c r="YS156" s="9"/>
      <c r="YT156" s="9"/>
      <c r="YU156" s="9"/>
      <c r="YV156" s="9"/>
      <c r="YW156" s="9"/>
      <c r="YX156" s="9"/>
      <c r="YY156" s="9"/>
      <c r="YZ156" s="9"/>
      <c r="ZA156" s="9"/>
      <c r="ZB156" s="9"/>
      <c r="ZC156" s="9"/>
      <c r="ZD156" s="9"/>
      <c r="ZE156" s="9"/>
      <c r="ZF156" s="9"/>
      <c r="ZG156" s="9"/>
      <c r="ZH156" s="9"/>
      <c r="ZI156" s="9"/>
      <c r="ZJ156" s="9"/>
      <c r="ZK156" s="9"/>
      <c r="ZL156" s="9"/>
      <c r="ZM156" s="9"/>
      <c r="ZN156" s="9"/>
      <c r="ZO156" s="9"/>
      <c r="ZP156" s="9"/>
      <c r="ZQ156" s="9"/>
      <c r="ZR156" s="9"/>
      <c r="ZS156" s="9"/>
      <c r="ZT156" s="9"/>
      <c r="ZU156" s="9"/>
      <c r="ZV156" s="9"/>
      <c r="ZW156" s="9"/>
      <c r="ZX156" s="9"/>
      <c r="ZY156" s="9"/>
      <c r="ZZ156" s="9"/>
      <c r="AAA156" s="9"/>
      <c r="AAB156" s="9"/>
      <c r="AAC156" s="9"/>
      <c r="AAD156" s="9"/>
      <c r="AAE156" s="9"/>
      <c r="AAF156" s="9"/>
      <c r="AAG156" s="9"/>
      <c r="AAH156" s="9"/>
      <c r="AAI156" s="9"/>
      <c r="AAJ156" s="9"/>
      <c r="AAK156" s="9"/>
      <c r="AAL156" s="9"/>
      <c r="AAM156" s="9"/>
      <c r="AAN156" s="9"/>
      <c r="AAO156" s="9"/>
      <c r="AAP156" s="9"/>
      <c r="AAQ156" s="9"/>
      <c r="AAR156" s="9"/>
      <c r="AAS156" s="9"/>
      <c r="AAT156" s="9"/>
      <c r="AAU156" s="9"/>
      <c r="AAV156" s="9"/>
      <c r="AAW156" s="9"/>
      <c r="AAX156" s="9"/>
      <c r="AAY156" s="9"/>
      <c r="AAZ156" s="9"/>
      <c r="ABA156" s="9"/>
      <c r="ABB156" s="9"/>
      <c r="ABC156" s="9"/>
      <c r="ABD156" s="9"/>
      <c r="ABE156" s="9"/>
      <c r="ABF156" s="9"/>
      <c r="ABG156" s="9"/>
      <c r="ABH156" s="9"/>
      <c r="ABI156" s="9"/>
      <c r="ABJ156" s="9"/>
      <c r="ABK156" s="9"/>
      <c r="ABL156" s="9"/>
      <c r="ABM156" s="9"/>
      <c r="ABN156" s="9"/>
      <c r="ABO156" s="9"/>
      <c r="ABP156" s="9"/>
      <c r="ABQ156" s="9"/>
      <c r="ABR156" s="9"/>
      <c r="ABS156" s="9"/>
      <c r="ABT156" s="9"/>
      <c r="ABU156" s="9"/>
      <c r="ABV156" s="9"/>
      <c r="ABW156" s="9"/>
      <c r="ABX156" s="9"/>
      <c r="ABY156" s="9"/>
      <c r="ABZ156" s="9"/>
      <c r="ACA156" s="9"/>
      <c r="ACB156" s="9"/>
      <c r="ACC156" s="9"/>
      <c r="ACD156" s="9"/>
      <c r="ACE156" s="9"/>
      <c r="ACF156" s="9"/>
      <c r="ACG156" s="9"/>
      <c r="ACH156" s="9"/>
      <c r="ACI156" s="9"/>
      <c r="ACJ156" s="9"/>
      <c r="ACK156" s="9"/>
      <c r="ACL156" s="9"/>
      <c r="ACM156" s="9"/>
      <c r="ACN156" s="9"/>
      <c r="ACO156" s="9"/>
      <c r="ACP156" s="9"/>
      <c r="ACQ156" s="9"/>
      <c r="ACR156" s="9"/>
      <c r="ACS156" s="9"/>
      <c r="ACT156" s="9"/>
      <c r="ACU156" s="9"/>
      <c r="ACV156" s="9"/>
      <c r="ACW156" s="9"/>
      <c r="ACX156" s="9"/>
      <c r="ACY156" s="9"/>
      <c r="ACZ156" s="9"/>
      <c r="ADA156" s="9"/>
      <c r="ADB156" s="9"/>
      <c r="ADC156" s="9"/>
      <c r="ADD156" s="9"/>
      <c r="ADE156" s="9"/>
      <c r="ADF156" s="9"/>
      <c r="ADG156" s="9"/>
      <c r="ADH156" s="9"/>
      <c r="ADI156" s="9"/>
      <c r="ADJ156" s="9"/>
      <c r="ADK156" s="9"/>
      <c r="ADL156" s="9"/>
      <c r="ADM156" s="9"/>
      <c r="ADN156" s="9"/>
      <c r="ADO156" s="9"/>
      <c r="ADP156" s="9"/>
      <c r="ADQ156" s="9"/>
      <c r="ADR156" s="9"/>
      <c r="ADS156" s="9"/>
      <c r="ADT156" s="9"/>
      <c r="ADU156" s="9"/>
      <c r="ADV156" s="9"/>
      <c r="ADW156" s="9"/>
      <c r="ADX156" s="9"/>
      <c r="ADY156" s="9"/>
      <c r="ADZ156" s="9"/>
      <c r="AEA156" s="9"/>
      <c r="AEB156" s="9"/>
      <c r="AEC156" s="9"/>
      <c r="AED156" s="9"/>
      <c r="AEE156" s="9"/>
      <c r="AEF156" s="9"/>
      <c r="AEG156" s="9"/>
      <c r="AEH156" s="9"/>
      <c r="AEI156" s="9"/>
      <c r="AEJ156" s="9"/>
      <c r="AEK156" s="9"/>
      <c r="AEL156" s="9"/>
      <c r="AEM156" s="9"/>
      <c r="AEN156" s="9"/>
      <c r="AEO156" s="9"/>
      <c r="AEP156" s="9"/>
      <c r="AEQ156" s="9"/>
      <c r="AER156" s="9"/>
      <c r="AES156" s="9"/>
      <c r="AET156" s="9"/>
      <c r="AEU156" s="9"/>
      <c r="AEV156" s="9"/>
      <c r="AEW156" s="9"/>
      <c r="AEX156" s="9"/>
      <c r="AEY156" s="9"/>
      <c r="AEZ156" s="9"/>
      <c r="AFA156" s="9"/>
      <c r="AFB156" s="9"/>
      <c r="AFC156" s="9"/>
      <c r="AFD156" s="9"/>
      <c r="AFE156" s="9"/>
      <c r="AFF156" s="9"/>
      <c r="AFG156" s="9"/>
      <c r="AFH156" s="9"/>
      <c r="AFI156" s="9"/>
      <c r="AFJ156" s="9"/>
      <c r="AFK156" s="9"/>
      <c r="AFL156" s="9"/>
      <c r="AFM156" s="9"/>
      <c r="AFN156" s="9"/>
      <c r="AFO156" s="9"/>
      <c r="AFP156" s="9"/>
      <c r="AFQ156" s="9"/>
      <c r="AFR156" s="9"/>
      <c r="AFS156" s="9"/>
      <c r="AFT156" s="9"/>
      <c r="AFU156" s="9"/>
      <c r="AFV156" s="9"/>
      <c r="AFW156" s="9"/>
      <c r="AFX156" s="9"/>
      <c r="AFY156" s="9"/>
      <c r="AFZ156" s="9"/>
      <c r="AGA156" s="9"/>
      <c r="AGB156" s="9"/>
      <c r="AGC156" s="9"/>
      <c r="AGD156" s="9"/>
      <c r="AGE156" s="9"/>
      <c r="AGF156" s="9"/>
      <c r="AGG156" s="9"/>
      <c r="AGH156" s="9"/>
      <c r="AGI156" s="9"/>
      <c r="AGJ156" s="9"/>
      <c r="AGK156" s="9"/>
      <c r="AGL156" s="9"/>
      <c r="AGM156" s="9"/>
      <c r="AGN156" s="9"/>
      <c r="AGO156" s="9"/>
      <c r="AGP156" s="9"/>
      <c r="AGQ156" s="9"/>
      <c r="AGR156" s="9"/>
      <c r="AGS156" s="9"/>
      <c r="AGT156" s="9"/>
      <c r="AGU156" s="9"/>
      <c r="AGV156" s="9"/>
      <c r="AGW156" s="9"/>
      <c r="AGX156" s="9"/>
      <c r="AGY156" s="9"/>
      <c r="AGZ156" s="9"/>
      <c r="AHA156" s="9"/>
      <c r="AHB156" s="9"/>
      <c r="AHC156" s="9"/>
      <c r="AHD156" s="9"/>
      <c r="AHE156" s="9"/>
      <c r="AHF156" s="9"/>
      <c r="AHG156" s="9"/>
      <c r="AHH156" s="9"/>
      <c r="AHI156" s="9"/>
      <c r="AHJ156" s="9"/>
      <c r="AHK156" s="9"/>
      <c r="AHL156" s="9"/>
      <c r="AHM156" s="9"/>
      <c r="AHN156" s="9"/>
      <c r="AHO156" s="9"/>
      <c r="AHP156" s="9"/>
      <c r="AHQ156" s="9"/>
      <c r="AHR156" s="9"/>
      <c r="AHS156" s="9"/>
      <c r="AHT156" s="9"/>
      <c r="AHU156" s="9"/>
      <c r="AHV156" s="9"/>
      <c r="AHW156" s="9"/>
      <c r="AHX156" s="9"/>
      <c r="AHY156" s="9"/>
      <c r="AHZ156" s="9"/>
      <c r="AIA156" s="9"/>
      <c r="AIB156" s="9"/>
      <c r="AIC156" s="9"/>
      <c r="AID156" s="9"/>
      <c r="AIE156" s="9"/>
      <c r="AIF156" s="9"/>
      <c r="AIG156" s="9"/>
      <c r="AIH156" s="9"/>
      <c r="AII156" s="9"/>
      <c r="AIJ156" s="9"/>
      <c r="AIK156" s="9"/>
      <c r="AIL156" s="9"/>
      <c r="AIM156" s="9"/>
      <c r="AIN156" s="9"/>
      <c r="AIO156" s="9"/>
      <c r="AIP156" s="9"/>
      <c r="AIQ156" s="9"/>
      <c r="AIR156" s="9"/>
      <c r="AIS156" s="9"/>
      <c r="AIT156" s="9"/>
      <c r="AIU156" s="9"/>
      <c r="AIV156" s="9"/>
      <c r="AIW156" s="9"/>
      <c r="AIX156" s="9"/>
      <c r="AIY156" s="9"/>
      <c r="AIZ156" s="9"/>
      <c r="AJA156" s="9"/>
      <c r="AJB156" s="9"/>
      <c r="AJC156" s="9"/>
      <c r="AJD156" s="9"/>
      <c r="AJE156" s="9"/>
      <c r="AJF156" s="9"/>
      <c r="AJG156" s="9"/>
      <c r="AJH156" s="9"/>
      <c r="AJI156" s="9"/>
      <c r="AJJ156" s="9"/>
      <c r="AJK156" s="9"/>
      <c r="AJL156" s="9"/>
      <c r="AJM156" s="9"/>
      <c r="AJN156" s="9"/>
      <c r="AJO156" s="9"/>
      <c r="AJP156" s="9"/>
      <c r="AJQ156" s="9"/>
      <c r="AJR156" s="9"/>
      <c r="AJS156" s="9"/>
      <c r="AJT156" s="9"/>
      <c r="AJU156" s="9"/>
      <c r="AJV156" s="9"/>
      <c r="AJW156" s="9"/>
      <c r="AJX156" s="9"/>
      <c r="AJY156" s="9"/>
      <c r="AJZ156" s="9"/>
      <c r="AKA156" s="9"/>
      <c r="AKB156" s="9"/>
      <c r="AKC156" s="9"/>
      <c r="AKD156" s="9"/>
      <c r="AKE156" s="9"/>
      <c r="AKF156" s="9"/>
      <c r="AKG156" s="9"/>
      <c r="AKH156" s="9"/>
      <c r="AKI156" s="9"/>
      <c r="AKJ156" s="9"/>
      <c r="AKK156" s="9"/>
      <c r="AKL156" s="9"/>
      <c r="AKM156" s="9"/>
      <c r="AKN156" s="9"/>
      <c r="AKO156" s="9"/>
      <c r="AKP156" s="9"/>
      <c r="AKQ156" s="9"/>
      <c r="AKR156" s="9"/>
      <c r="AKS156" s="9"/>
      <c r="AKT156" s="9"/>
      <c r="AKU156" s="9"/>
      <c r="AKV156" s="9"/>
      <c r="AKW156" s="9"/>
      <c r="AKX156" s="9"/>
      <c r="AKY156" s="9"/>
      <c r="AKZ156" s="9"/>
      <c r="ALA156" s="9"/>
      <c r="ALB156" s="9"/>
      <c r="ALC156" s="9"/>
      <c r="ALD156" s="9"/>
      <c r="ALE156" s="9"/>
      <c r="ALF156" s="9"/>
      <c r="ALG156" s="9"/>
      <c r="ALH156" s="9"/>
      <c r="ALI156" s="9"/>
      <c r="ALJ156" s="9"/>
      <c r="ALK156" s="9"/>
      <c r="ALL156" s="9"/>
      <c r="ALM156" s="9"/>
      <c r="ALN156" s="9"/>
      <c r="ALO156" s="9"/>
      <c r="ALP156" s="9"/>
      <c r="ALQ156" s="9"/>
      <c r="ALR156" s="9"/>
      <c r="ALS156" s="9"/>
      <c r="ALT156" s="9"/>
      <c r="ALU156" s="9"/>
      <c r="ALV156" s="9"/>
      <c r="ALW156" s="9"/>
      <c r="ALX156" s="9"/>
      <c r="ALY156" s="9"/>
      <c r="ALZ156" s="9"/>
      <c r="AMA156" s="9"/>
      <c r="AMB156" s="9"/>
      <c r="AMC156" s="9"/>
      <c r="AMD156" s="9"/>
      <c r="AME156" s="9"/>
      <c r="AMF156" s="9"/>
      <c r="AMG156" s="9"/>
      <c r="AMH156" s="9"/>
      <c r="AMI156" s="9"/>
      <c r="AMJ156" s="9"/>
    </row>
    <row r="157" spans="1:1024" ht="17.100000000000001" customHeight="1">
      <c r="A157" s="6" t="s">
        <v>138</v>
      </c>
      <c r="B157" s="7">
        <f>SUM(C157:U157)</f>
        <v>128</v>
      </c>
      <c r="C157" s="7">
        <v>0</v>
      </c>
      <c r="D157" s="7">
        <v>0</v>
      </c>
      <c r="E157" s="8"/>
      <c r="F157" s="8"/>
      <c r="G157" s="8"/>
      <c r="H157" s="8"/>
      <c r="I157" s="8"/>
      <c r="J157" s="8"/>
      <c r="K157" s="8"/>
      <c r="L157" s="8">
        <v>128</v>
      </c>
      <c r="M157" s="8"/>
      <c r="N157" s="8"/>
      <c r="O157" s="8"/>
      <c r="P157" s="8"/>
      <c r="Q157" s="8"/>
      <c r="R157" s="8"/>
      <c r="S157" s="8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  <c r="XL157" s="9"/>
      <c r="XM157" s="9"/>
      <c r="XN157" s="9"/>
      <c r="XO157" s="9"/>
      <c r="XP157" s="9"/>
      <c r="XQ157" s="9"/>
      <c r="XR157" s="9"/>
      <c r="XS157" s="9"/>
      <c r="XT157" s="9"/>
      <c r="XU157" s="9"/>
      <c r="XV157" s="9"/>
      <c r="XW157" s="9"/>
      <c r="XX157" s="9"/>
      <c r="XY157" s="9"/>
      <c r="XZ157" s="9"/>
      <c r="YA157" s="9"/>
      <c r="YB157" s="9"/>
      <c r="YC157" s="9"/>
      <c r="YD157" s="9"/>
      <c r="YE157" s="9"/>
      <c r="YF157" s="9"/>
      <c r="YG157" s="9"/>
      <c r="YH157" s="9"/>
      <c r="YI157" s="9"/>
      <c r="YJ157" s="9"/>
      <c r="YK157" s="9"/>
      <c r="YL157" s="9"/>
      <c r="YM157" s="9"/>
      <c r="YN157" s="9"/>
      <c r="YO157" s="9"/>
      <c r="YP157" s="9"/>
      <c r="YQ157" s="9"/>
      <c r="YR157" s="9"/>
      <c r="YS157" s="9"/>
      <c r="YT157" s="9"/>
      <c r="YU157" s="9"/>
      <c r="YV157" s="9"/>
      <c r="YW157" s="9"/>
      <c r="YX157" s="9"/>
      <c r="YY157" s="9"/>
      <c r="YZ157" s="9"/>
      <c r="ZA157" s="9"/>
      <c r="ZB157" s="9"/>
      <c r="ZC157" s="9"/>
      <c r="ZD157" s="9"/>
      <c r="ZE157" s="9"/>
      <c r="ZF157" s="9"/>
      <c r="ZG157" s="9"/>
      <c r="ZH157" s="9"/>
      <c r="ZI157" s="9"/>
      <c r="ZJ157" s="9"/>
      <c r="ZK157" s="9"/>
      <c r="ZL157" s="9"/>
      <c r="ZM157" s="9"/>
      <c r="ZN157" s="9"/>
      <c r="ZO157" s="9"/>
      <c r="ZP157" s="9"/>
      <c r="ZQ157" s="9"/>
      <c r="ZR157" s="9"/>
      <c r="ZS157" s="9"/>
      <c r="ZT157" s="9"/>
      <c r="ZU157" s="9"/>
      <c r="ZV157" s="9"/>
      <c r="ZW157" s="9"/>
      <c r="ZX157" s="9"/>
      <c r="ZY157" s="9"/>
      <c r="ZZ157" s="9"/>
      <c r="AAA157" s="9"/>
      <c r="AAB157" s="9"/>
      <c r="AAC157" s="9"/>
      <c r="AAD157" s="9"/>
      <c r="AAE157" s="9"/>
      <c r="AAF157" s="9"/>
      <c r="AAG157" s="9"/>
      <c r="AAH157" s="9"/>
      <c r="AAI157" s="9"/>
      <c r="AAJ157" s="9"/>
      <c r="AAK157" s="9"/>
      <c r="AAL157" s="9"/>
      <c r="AAM157" s="9"/>
      <c r="AAN157" s="9"/>
      <c r="AAO157" s="9"/>
      <c r="AAP157" s="9"/>
      <c r="AAQ157" s="9"/>
      <c r="AAR157" s="9"/>
      <c r="AAS157" s="9"/>
      <c r="AAT157" s="9"/>
      <c r="AAU157" s="9"/>
      <c r="AAV157" s="9"/>
      <c r="AAW157" s="9"/>
      <c r="AAX157" s="9"/>
      <c r="AAY157" s="9"/>
      <c r="AAZ157" s="9"/>
      <c r="ABA157" s="9"/>
      <c r="ABB157" s="9"/>
      <c r="ABC157" s="9"/>
      <c r="ABD157" s="9"/>
      <c r="ABE157" s="9"/>
      <c r="ABF157" s="9"/>
      <c r="ABG157" s="9"/>
      <c r="ABH157" s="9"/>
      <c r="ABI157" s="9"/>
      <c r="ABJ157" s="9"/>
      <c r="ABK157" s="9"/>
      <c r="ABL157" s="9"/>
      <c r="ABM157" s="9"/>
      <c r="ABN157" s="9"/>
      <c r="ABO157" s="9"/>
      <c r="ABP157" s="9"/>
      <c r="ABQ157" s="9"/>
      <c r="ABR157" s="9"/>
      <c r="ABS157" s="9"/>
      <c r="ABT157" s="9"/>
      <c r="ABU157" s="9"/>
      <c r="ABV157" s="9"/>
      <c r="ABW157" s="9"/>
      <c r="ABX157" s="9"/>
      <c r="ABY157" s="9"/>
      <c r="ABZ157" s="9"/>
      <c r="ACA157" s="9"/>
      <c r="ACB157" s="9"/>
      <c r="ACC157" s="9"/>
      <c r="ACD157" s="9"/>
      <c r="ACE157" s="9"/>
      <c r="ACF157" s="9"/>
      <c r="ACG157" s="9"/>
      <c r="ACH157" s="9"/>
      <c r="ACI157" s="9"/>
      <c r="ACJ157" s="9"/>
      <c r="ACK157" s="9"/>
      <c r="ACL157" s="9"/>
      <c r="ACM157" s="9"/>
      <c r="ACN157" s="9"/>
      <c r="ACO157" s="9"/>
      <c r="ACP157" s="9"/>
      <c r="ACQ157" s="9"/>
      <c r="ACR157" s="9"/>
      <c r="ACS157" s="9"/>
      <c r="ACT157" s="9"/>
      <c r="ACU157" s="9"/>
      <c r="ACV157" s="9"/>
      <c r="ACW157" s="9"/>
      <c r="ACX157" s="9"/>
      <c r="ACY157" s="9"/>
      <c r="ACZ157" s="9"/>
      <c r="ADA157" s="9"/>
      <c r="ADB157" s="9"/>
      <c r="ADC157" s="9"/>
      <c r="ADD157" s="9"/>
      <c r="ADE157" s="9"/>
      <c r="ADF157" s="9"/>
      <c r="ADG157" s="9"/>
      <c r="ADH157" s="9"/>
      <c r="ADI157" s="9"/>
      <c r="ADJ157" s="9"/>
      <c r="ADK157" s="9"/>
      <c r="ADL157" s="9"/>
      <c r="ADM157" s="9"/>
      <c r="ADN157" s="9"/>
      <c r="ADO157" s="9"/>
      <c r="ADP157" s="9"/>
      <c r="ADQ157" s="9"/>
      <c r="ADR157" s="9"/>
      <c r="ADS157" s="9"/>
      <c r="ADT157" s="9"/>
      <c r="ADU157" s="9"/>
      <c r="ADV157" s="9"/>
      <c r="ADW157" s="9"/>
      <c r="ADX157" s="9"/>
      <c r="ADY157" s="9"/>
      <c r="ADZ157" s="9"/>
      <c r="AEA157" s="9"/>
      <c r="AEB157" s="9"/>
      <c r="AEC157" s="9"/>
      <c r="AED157" s="9"/>
      <c r="AEE157" s="9"/>
      <c r="AEF157" s="9"/>
      <c r="AEG157" s="9"/>
      <c r="AEH157" s="9"/>
      <c r="AEI157" s="9"/>
      <c r="AEJ157" s="9"/>
      <c r="AEK157" s="9"/>
      <c r="AEL157" s="9"/>
      <c r="AEM157" s="9"/>
      <c r="AEN157" s="9"/>
      <c r="AEO157" s="9"/>
      <c r="AEP157" s="9"/>
      <c r="AEQ157" s="9"/>
      <c r="AER157" s="9"/>
      <c r="AES157" s="9"/>
      <c r="AET157" s="9"/>
      <c r="AEU157" s="9"/>
      <c r="AEV157" s="9"/>
      <c r="AEW157" s="9"/>
      <c r="AEX157" s="9"/>
      <c r="AEY157" s="9"/>
      <c r="AEZ157" s="9"/>
      <c r="AFA157" s="9"/>
      <c r="AFB157" s="9"/>
      <c r="AFC157" s="9"/>
      <c r="AFD157" s="9"/>
      <c r="AFE157" s="9"/>
      <c r="AFF157" s="9"/>
      <c r="AFG157" s="9"/>
      <c r="AFH157" s="9"/>
      <c r="AFI157" s="9"/>
      <c r="AFJ157" s="9"/>
      <c r="AFK157" s="9"/>
      <c r="AFL157" s="9"/>
      <c r="AFM157" s="9"/>
      <c r="AFN157" s="9"/>
      <c r="AFO157" s="9"/>
      <c r="AFP157" s="9"/>
      <c r="AFQ157" s="9"/>
      <c r="AFR157" s="9"/>
      <c r="AFS157" s="9"/>
      <c r="AFT157" s="9"/>
      <c r="AFU157" s="9"/>
      <c r="AFV157" s="9"/>
      <c r="AFW157" s="9"/>
      <c r="AFX157" s="9"/>
      <c r="AFY157" s="9"/>
      <c r="AFZ157" s="9"/>
      <c r="AGA157" s="9"/>
      <c r="AGB157" s="9"/>
      <c r="AGC157" s="9"/>
      <c r="AGD157" s="9"/>
      <c r="AGE157" s="9"/>
      <c r="AGF157" s="9"/>
      <c r="AGG157" s="9"/>
      <c r="AGH157" s="9"/>
      <c r="AGI157" s="9"/>
      <c r="AGJ157" s="9"/>
      <c r="AGK157" s="9"/>
      <c r="AGL157" s="9"/>
      <c r="AGM157" s="9"/>
      <c r="AGN157" s="9"/>
      <c r="AGO157" s="9"/>
      <c r="AGP157" s="9"/>
      <c r="AGQ157" s="9"/>
      <c r="AGR157" s="9"/>
      <c r="AGS157" s="9"/>
      <c r="AGT157" s="9"/>
      <c r="AGU157" s="9"/>
      <c r="AGV157" s="9"/>
      <c r="AGW157" s="9"/>
      <c r="AGX157" s="9"/>
      <c r="AGY157" s="9"/>
      <c r="AGZ157" s="9"/>
      <c r="AHA157" s="9"/>
      <c r="AHB157" s="9"/>
      <c r="AHC157" s="9"/>
      <c r="AHD157" s="9"/>
      <c r="AHE157" s="9"/>
      <c r="AHF157" s="9"/>
      <c r="AHG157" s="9"/>
      <c r="AHH157" s="9"/>
      <c r="AHI157" s="9"/>
      <c r="AHJ157" s="9"/>
      <c r="AHK157" s="9"/>
      <c r="AHL157" s="9"/>
      <c r="AHM157" s="9"/>
      <c r="AHN157" s="9"/>
      <c r="AHO157" s="9"/>
      <c r="AHP157" s="9"/>
      <c r="AHQ157" s="9"/>
      <c r="AHR157" s="9"/>
      <c r="AHS157" s="9"/>
      <c r="AHT157" s="9"/>
      <c r="AHU157" s="9"/>
      <c r="AHV157" s="9"/>
      <c r="AHW157" s="9"/>
      <c r="AHX157" s="9"/>
      <c r="AHY157" s="9"/>
      <c r="AHZ157" s="9"/>
      <c r="AIA157" s="9"/>
      <c r="AIB157" s="9"/>
      <c r="AIC157" s="9"/>
      <c r="AID157" s="9"/>
      <c r="AIE157" s="9"/>
      <c r="AIF157" s="9"/>
      <c r="AIG157" s="9"/>
      <c r="AIH157" s="9"/>
      <c r="AII157" s="9"/>
      <c r="AIJ157" s="9"/>
      <c r="AIK157" s="9"/>
      <c r="AIL157" s="9"/>
      <c r="AIM157" s="9"/>
      <c r="AIN157" s="9"/>
      <c r="AIO157" s="9"/>
      <c r="AIP157" s="9"/>
      <c r="AIQ157" s="9"/>
      <c r="AIR157" s="9"/>
      <c r="AIS157" s="9"/>
      <c r="AIT157" s="9"/>
      <c r="AIU157" s="9"/>
      <c r="AIV157" s="9"/>
      <c r="AIW157" s="9"/>
      <c r="AIX157" s="9"/>
      <c r="AIY157" s="9"/>
      <c r="AIZ157" s="9"/>
      <c r="AJA157" s="9"/>
      <c r="AJB157" s="9"/>
      <c r="AJC157" s="9"/>
      <c r="AJD157" s="9"/>
      <c r="AJE157" s="9"/>
      <c r="AJF157" s="9"/>
      <c r="AJG157" s="9"/>
      <c r="AJH157" s="9"/>
      <c r="AJI157" s="9"/>
      <c r="AJJ157" s="9"/>
      <c r="AJK157" s="9"/>
      <c r="AJL157" s="9"/>
      <c r="AJM157" s="9"/>
      <c r="AJN157" s="9"/>
      <c r="AJO157" s="9"/>
      <c r="AJP157" s="9"/>
      <c r="AJQ157" s="9"/>
      <c r="AJR157" s="9"/>
      <c r="AJS157" s="9"/>
      <c r="AJT157" s="9"/>
      <c r="AJU157" s="9"/>
      <c r="AJV157" s="9"/>
      <c r="AJW157" s="9"/>
      <c r="AJX157" s="9"/>
      <c r="AJY157" s="9"/>
      <c r="AJZ157" s="9"/>
      <c r="AKA157" s="9"/>
      <c r="AKB157" s="9"/>
      <c r="AKC157" s="9"/>
      <c r="AKD157" s="9"/>
      <c r="AKE157" s="9"/>
      <c r="AKF157" s="9"/>
      <c r="AKG157" s="9"/>
      <c r="AKH157" s="9"/>
      <c r="AKI157" s="9"/>
      <c r="AKJ157" s="9"/>
      <c r="AKK157" s="9"/>
      <c r="AKL157" s="9"/>
      <c r="AKM157" s="9"/>
      <c r="AKN157" s="9"/>
      <c r="AKO157" s="9"/>
      <c r="AKP157" s="9"/>
      <c r="AKQ157" s="9"/>
      <c r="AKR157" s="9"/>
      <c r="AKS157" s="9"/>
      <c r="AKT157" s="9"/>
      <c r="AKU157" s="9"/>
      <c r="AKV157" s="9"/>
      <c r="AKW157" s="9"/>
      <c r="AKX157" s="9"/>
      <c r="AKY157" s="9"/>
      <c r="AKZ157" s="9"/>
      <c r="ALA157" s="9"/>
      <c r="ALB157" s="9"/>
      <c r="ALC157" s="9"/>
      <c r="ALD157" s="9"/>
      <c r="ALE157" s="9"/>
      <c r="ALF157" s="9"/>
      <c r="ALG157" s="9"/>
      <c r="ALH157" s="9"/>
      <c r="ALI157" s="9"/>
      <c r="ALJ157" s="9"/>
      <c r="ALK157" s="9"/>
      <c r="ALL157" s="9"/>
      <c r="ALM157" s="9"/>
      <c r="ALN157" s="9"/>
      <c r="ALO157" s="9"/>
      <c r="ALP157" s="9"/>
      <c r="ALQ157" s="9"/>
      <c r="ALR157" s="9"/>
      <c r="ALS157" s="9"/>
      <c r="ALT157" s="9"/>
      <c r="ALU157" s="9"/>
      <c r="ALV157" s="9"/>
      <c r="ALW157" s="9"/>
      <c r="ALX157" s="9"/>
      <c r="ALY157" s="9"/>
      <c r="ALZ157" s="9"/>
      <c r="AMA157" s="9"/>
      <c r="AMB157" s="9"/>
      <c r="AMC157" s="9"/>
      <c r="AMD157" s="9"/>
      <c r="AME157" s="9"/>
      <c r="AMF157" s="9"/>
      <c r="AMG157" s="9"/>
      <c r="AMH157" s="9"/>
      <c r="AMI157" s="9"/>
      <c r="AMJ157" s="9"/>
    </row>
    <row r="158" spans="1:1024" s="9" customFormat="1" ht="17.100000000000001" customHeight="1">
      <c r="A158" s="6" t="s">
        <v>139</v>
      </c>
      <c r="B158" s="7">
        <f>SUM(C158:U158)</f>
        <v>125</v>
      </c>
      <c r="C158" s="7">
        <v>0</v>
      </c>
      <c r="D158" s="7">
        <v>0</v>
      </c>
      <c r="E158" s="8"/>
      <c r="F158" s="8"/>
      <c r="G158" s="8">
        <v>30</v>
      </c>
      <c r="H158" s="8">
        <v>26</v>
      </c>
      <c r="I158" s="8"/>
      <c r="J158" s="8"/>
      <c r="K158" s="8">
        <v>69</v>
      </c>
      <c r="L158" s="8"/>
      <c r="M158" s="8"/>
      <c r="N158" s="8"/>
      <c r="O158" s="8"/>
      <c r="P158" s="8"/>
      <c r="Q158" s="8"/>
      <c r="R158" s="8"/>
      <c r="S158" s="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s="9" customFormat="1" ht="17.100000000000001" customHeight="1">
      <c r="A159" s="10" t="s">
        <v>141</v>
      </c>
      <c r="B159" s="7">
        <f>SUM(C159:U159)</f>
        <v>125</v>
      </c>
      <c r="C159" s="7">
        <v>0</v>
      </c>
      <c r="D159" s="7">
        <v>0</v>
      </c>
      <c r="E159" s="9">
        <f>SUM(34+34+57)</f>
        <v>125</v>
      </c>
    </row>
    <row r="160" spans="1:1024" ht="17.100000000000001" customHeight="1">
      <c r="A160" s="6" t="s">
        <v>142</v>
      </c>
      <c r="B160" s="7">
        <f>SUM(C160:U160)</f>
        <v>122.6</v>
      </c>
      <c r="C160" s="7">
        <v>0</v>
      </c>
      <c r="D160" s="7">
        <v>0</v>
      </c>
      <c r="E160" s="8">
        <f>SUM(31.6+57)</f>
        <v>88.6</v>
      </c>
      <c r="F160" s="8">
        <f>SUM(34)</f>
        <v>34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024" ht="17.100000000000001" customHeight="1">
      <c r="A161" s="6" t="s">
        <v>143</v>
      </c>
      <c r="B161" s="7">
        <f>SUM(C161:U161)</f>
        <v>122</v>
      </c>
      <c r="C161" s="7">
        <v>0</v>
      </c>
      <c r="D161" s="7">
        <v>0</v>
      </c>
      <c r="E161" s="8"/>
      <c r="F161" s="8"/>
      <c r="G161" s="8"/>
      <c r="H161" s="8"/>
      <c r="I161" s="8"/>
      <c r="J161" s="8">
        <v>55</v>
      </c>
      <c r="K161" s="8">
        <v>67</v>
      </c>
      <c r="L161" s="8"/>
      <c r="M161" s="8"/>
      <c r="N161" s="8"/>
      <c r="O161" s="8"/>
      <c r="P161" s="8"/>
      <c r="Q161" s="8"/>
      <c r="R161" s="8"/>
      <c r="S161" s="8"/>
    </row>
    <row r="162" spans="1:1024" ht="17.100000000000001" customHeight="1">
      <c r="A162" s="6" t="s">
        <v>144</v>
      </c>
      <c r="B162" s="7">
        <f>SUM(C162:U162)</f>
        <v>122</v>
      </c>
      <c r="C162" s="7">
        <v>0</v>
      </c>
      <c r="D162" s="7">
        <v>0</v>
      </c>
      <c r="E162" s="8"/>
      <c r="F162" s="8"/>
      <c r="G162" s="8"/>
      <c r="H162" s="8"/>
      <c r="I162" s="8"/>
      <c r="J162" s="8"/>
      <c r="K162" s="8"/>
      <c r="L162" s="8">
        <v>51</v>
      </c>
      <c r="M162" s="8">
        <v>40</v>
      </c>
      <c r="N162" s="8">
        <v>31</v>
      </c>
      <c r="O162" s="8"/>
      <c r="P162" s="8"/>
      <c r="Q162" s="8"/>
      <c r="R162" s="8"/>
      <c r="S162" s="8"/>
    </row>
    <row r="163" spans="1:1024" ht="17.100000000000001" customHeight="1">
      <c r="A163" s="15" t="s">
        <v>145</v>
      </c>
      <c r="B163" s="7">
        <f>SUM(C163:U163)</f>
        <v>121</v>
      </c>
      <c r="C163" s="7">
        <v>0</v>
      </c>
      <c r="D163" s="7">
        <v>0</v>
      </c>
      <c r="E163" s="8"/>
      <c r="F163" s="8"/>
      <c r="G163" s="8"/>
      <c r="H163" s="8">
        <v>42</v>
      </c>
      <c r="I163" s="8">
        <v>42</v>
      </c>
      <c r="J163" s="8"/>
      <c r="K163" s="8">
        <v>37</v>
      </c>
      <c r="L163" s="8"/>
      <c r="M163" s="8"/>
      <c r="N163" s="8"/>
      <c r="O163" s="8"/>
      <c r="P163" s="8"/>
      <c r="Q163" s="8"/>
      <c r="R163" s="8"/>
      <c r="S163" s="8"/>
    </row>
    <row r="164" spans="1:1024" ht="17.100000000000001" customHeight="1">
      <c r="A164" s="6" t="s">
        <v>146</v>
      </c>
      <c r="B164" s="7">
        <f>SUM(C164:U164)</f>
        <v>120</v>
      </c>
      <c r="C164" s="7">
        <v>0</v>
      </c>
      <c r="D164" s="7">
        <f>SUM(120)</f>
        <v>120</v>
      </c>
      <c r="F164" s="9"/>
    </row>
    <row r="165" spans="1:1024" ht="17.100000000000001" customHeight="1">
      <c r="A165" s="6" t="s">
        <v>189</v>
      </c>
      <c r="B165" s="7">
        <f>SUM(C165:U165)</f>
        <v>118.9</v>
      </c>
      <c r="C165" s="7">
        <f>SUM(52.5)</f>
        <v>52.5</v>
      </c>
      <c r="D165" s="7">
        <f>SUM(33.6+32.8)</f>
        <v>66.400000000000006</v>
      </c>
    </row>
    <row r="166" spans="1:1024" ht="17.100000000000001" customHeight="1">
      <c r="A166" s="13" t="s">
        <v>147</v>
      </c>
      <c r="B166" s="7">
        <f>SUM(C166:U166)</f>
        <v>118</v>
      </c>
      <c r="C166" s="7">
        <v>0</v>
      </c>
      <c r="D166" s="7">
        <f>SUM(32+52+34)</f>
        <v>118</v>
      </c>
    </row>
    <row r="167" spans="1:1024" ht="17.100000000000001" customHeight="1">
      <c r="A167" s="10" t="s">
        <v>148</v>
      </c>
      <c r="B167" s="7">
        <f>SUM(C167:U167)</f>
        <v>117.6</v>
      </c>
      <c r="C167" s="7">
        <v>0</v>
      </c>
      <c r="D167" s="7">
        <f>SUM(83)</f>
        <v>83</v>
      </c>
      <c r="E167" s="9">
        <f>SUM(34.6)</f>
        <v>34.6</v>
      </c>
      <c r="F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  <c r="XK167" s="9"/>
      <c r="XL167" s="9"/>
      <c r="XM167" s="9"/>
      <c r="XN167" s="9"/>
      <c r="XO167" s="9"/>
      <c r="XP167" s="9"/>
      <c r="XQ167" s="9"/>
      <c r="XR167" s="9"/>
      <c r="XS167" s="9"/>
      <c r="XT167" s="9"/>
      <c r="XU167" s="9"/>
      <c r="XV167" s="9"/>
      <c r="XW167" s="9"/>
      <c r="XX167" s="9"/>
      <c r="XY167" s="9"/>
      <c r="XZ167" s="9"/>
      <c r="YA167" s="9"/>
      <c r="YB167" s="9"/>
      <c r="YC167" s="9"/>
      <c r="YD167" s="9"/>
      <c r="YE167" s="9"/>
      <c r="YF167" s="9"/>
      <c r="YG167" s="9"/>
      <c r="YH167" s="9"/>
      <c r="YI167" s="9"/>
      <c r="YJ167" s="9"/>
      <c r="YK167" s="9"/>
      <c r="YL167" s="9"/>
      <c r="YM167" s="9"/>
      <c r="YN167" s="9"/>
      <c r="YO167" s="9"/>
      <c r="YP167" s="9"/>
      <c r="YQ167" s="9"/>
      <c r="YR167" s="9"/>
      <c r="YS167" s="9"/>
      <c r="YT167" s="9"/>
      <c r="YU167" s="9"/>
      <c r="YV167" s="9"/>
      <c r="YW167" s="9"/>
      <c r="YX167" s="9"/>
      <c r="YY167" s="9"/>
      <c r="YZ167" s="9"/>
      <c r="ZA167" s="9"/>
      <c r="ZB167" s="9"/>
      <c r="ZC167" s="9"/>
      <c r="ZD167" s="9"/>
      <c r="ZE167" s="9"/>
      <c r="ZF167" s="9"/>
      <c r="ZG167" s="9"/>
      <c r="ZH167" s="9"/>
      <c r="ZI167" s="9"/>
      <c r="ZJ167" s="9"/>
      <c r="ZK167" s="9"/>
      <c r="ZL167" s="9"/>
      <c r="ZM167" s="9"/>
      <c r="ZN167" s="9"/>
      <c r="ZO167" s="9"/>
      <c r="ZP167" s="9"/>
      <c r="ZQ167" s="9"/>
      <c r="ZR167" s="9"/>
      <c r="ZS167" s="9"/>
      <c r="ZT167" s="9"/>
      <c r="ZU167" s="9"/>
      <c r="ZV167" s="9"/>
      <c r="ZW167" s="9"/>
      <c r="ZX167" s="9"/>
      <c r="ZY167" s="9"/>
      <c r="ZZ167" s="9"/>
      <c r="AAA167" s="9"/>
      <c r="AAB167" s="9"/>
      <c r="AAC167" s="9"/>
      <c r="AAD167" s="9"/>
      <c r="AAE167" s="9"/>
      <c r="AAF167" s="9"/>
      <c r="AAG167" s="9"/>
      <c r="AAH167" s="9"/>
      <c r="AAI167" s="9"/>
      <c r="AAJ167" s="9"/>
      <c r="AAK167" s="9"/>
      <c r="AAL167" s="9"/>
      <c r="AAM167" s="9"/>
      <c r="AAN167" s="9"/>
      <c r="AAO167" s="9"/>
      <c r="AAP167" s="9"/>
      <c r="AAQ167" s="9"/>
      <c r="AAR167" s="9"/>
      <c r="AAS167" s="9"/>
      <c r="AAT167" s="9"/>
      <c r="AAU167" s="9"/>
      <c r="AAV167" s="9"/>
      <c r="AAW167" s="9"/>
      <c r="AAX167" s="9"/>
      <c r="AAY167" s="9"/>
      <c r="AAZ167" s="9"/>
      <c r="ABA167" s="9"/>
      <c r="ABB167" s="9"/>
      <c r="ABC167" s="9"/>
      <c r="ABD167" s="9"/>
      <c r="ABE167" s="9"/>
      <c r="ABF167" s="9"/>
      <c r="ABG167" s="9"/>
      <c r="ABH167" s="9"/>
      <c r="ABI167" s="9"/>
      <c r="ABJ167" s="9"/>
      <c r="ABK167" s="9"/>
      <c r="ABL167" s="9"/>
      <c r="ABM167" s="9"/>
      <c r="ABN167" s="9"/>
      <c r="ABO167" s="9"/>
      <c r="ABP167" s="9"/>
      <c r="ABQ167" s="9"/>
      <c r="ABR167" s="9"/>
      <c r="ABS167" s="9"/>
      <c r="ABT167" s="9"/>
      <c r="ABU167" s="9"/>
      <c r="ABV167" s="9"/>
      <c r="ABW167" s="9"/>
      <c r="ABX167" s="9"/>
      <c r="ABY167" s="9"/>
      <c r="ABZ167" s="9"/>
      <c r="ACA167" s="9"/>
      <c r="ACB167" s="9"/>
      <c r="ACC167" s="9"/>
      <c r="ACD167" s="9"/>
      <c r="ACE167" s="9"/>
      <c r="ACF167" s="9"/>
      <c r="ACG167" s="9"/>
      <c r="ACH167" s="9"/>
      <c r="ACI167" s="9"/>
      <c r="ACJ167" s="9"/>
      <c r="ACK167" s="9"/>
      <c r="ACL167" s="9"/>
      <c r="ACM167" s="9"/>
      <c r="ACN167" s="9"/>
      <c r="ACO167" s="9"/>
      <c r="ACP167" s="9"/>
      <c r="ACQ167" s="9"/>
      <c r="ACR167" s="9"/>
      <c r="ACS167" s="9"/>
      <c r="ACT167" s="9"/>
      <c r="ACU167" s="9"/>
      <c r="ACV167" s="9"/>
      <c r="ACW167" s="9"/>
      <c r="ACX167" s="9"/>
      <c r="ACY167" s="9"/>
      <c r="ACZ167" s="9"/>
      <c r="ADA167" s="9"/>
      <c r="ADB167" s="9"/>
      <c r="ADC167" s="9"/>
      <c r="ADD167" s="9"/>
      <c r="ADE167" s="9"/>
      <c r="ADF167" s="9"/>
      <c r="ADG167" s="9"/>
      <c r="ADH167" s="9"/>
      <c r="ADI167" s="9"/>
      <c r="ADJ167" s="9"/>
      <c r="ADK167" s="9"/>
      <c r="ADL167" s="9"/>
      <c r="ADM167" s="9"/>
      <c r="ADN167" s="9"/>
      <c r="ADO167" s="9"/>
      <c r="ADP167" s="9"/>
      <c r="ADQ167" s="9"/>
      <c r="ADR167" s="9"/>
      <c r="ADS167" s="9"/>
      <c r="ADT167" s="9"/>
      <c r="ADU167" s="9"/>
      <c r="ADV167" s="9"/>
      <c r="ADW167" s="9"/>
      <c r="ADX167" s="9"/>
      <c r="ADY167" s="9"/>
      <c r="ADZ167" s="9"/>
      <c r="AEA167" s="9"/>
      <c r="AEB167" s="9"/>
      <c r="AEC167" s="9"/>
      <c r="AED167" s="9"/>
      <c r="AEE167" s="9"/>
      <c r="AEF167" s="9"/>
      <c r="AEG167" s="9"/>
      <c r="AEH167" s="9"/>
      <c r="AEI167" s="9"/>
      <c r="AEJ167" s="9"/>
      <c r="AEK167" s="9"/>
      <c r="AEL167" s="9"/>
      <c r="AEM167" s="9"/>
      <c r="AEN167" s="9"/>
      <c r="AEO167" s="9"/>
      <c r="AEP167" s="9"/>
      <c r="AEQ167" s="9"/>
      <c r="AER167" s="9"/>
      <c r="AES167" s="9"/>
      <c r="AET167" s="9"/>
      <c r="AEU167" s="9"/>
      <c r="AEV167" s="9"/>
      <c r="AEW167" s="9"/>
      <c r="AEX167" s="9"/>
      <c r="AEY167" s="9"/>
      <c r="AEZ167" s="9"/>
      <c r="AFA167" s="9"/>
      <c r="AFB167" s="9"/>
      <c r="AFC167" s="9"/>
      <c r="AFD167" s="9"/>
      <c r="AFE167" s="9"/>
      <c r="AFF167" s="9"/>
      <c r="AFG167" s="9"/>
      <c r="AFH167" s="9"/>
      <c r="AFI167" s="9"/>
      <c r="AFJ167" s="9"/>
      <c r="AFK167" s="9"/>
      <c r="AFL167" s="9"/>
      <c r="AFM167" s="9"/>
      <c r="AFN167" s="9"/>
      <c r="AFO167" s="9"/>
      <c r="AFP167" s="9"/>
      <c r="AFQ167" s="9"/>
      <c r="AFR167" s="9"/>
      <c r="AFS167" s="9"/>
      <c r="AFT167" s="9"/>
      <c r="AFU167" s="9"/>
      <c r="AFV167" s="9"/>
      <c r="AFW167" s="9"/>
      <c r="AFX167" s="9"/>
      <c r="AFY167" s="9"/>
      <c r="AFZ167" s="9"/>
      <c r="AGA167" s="9"/>
      <c r="AGB167" s="9"/>
      <c r="AGC167" s="9"/>
      <c r="AGD167" s="9"/>
      <c r="AGE167" s="9"/>
      <c r="AGF167" s="9"/>
      <c r="AGG167" s="9"/>
      <c r="AGH167" s="9"/>
      <c r="AGI167" s="9"/>
      <c r="AGJ167" s="9"/>
      <c r="AGK167" s="9"/>
      <c r="AGL167" s="9"/>
      <c r="AGM167" s="9"/>
      <c r="AGN167" s="9"/>
      <c r="AGO167" s="9"/>
      <c r="AGP167" s="9"/>
      <c r="AGQ167" s="9"/>
      <c r="AGR167" s="9"/>
      <c r="AGS167" s="9"/>
      <c r="AGT167" s="9"/>
      <c r="AGU167" s="9"/>
      <c r="AGV167" s="9"/>
      <c r="AGW167" s="9"/>
      <c r="AGX167" s="9"/>
      <c r="AGY167" s="9"/>
      <c r="AGZ167" s="9"/>
      <c r="AHA167" s="9"/>
      <c r="AHB167" s="9"/>
      <c r="AHC167" s="9"/>
      <c r="AHD167" s="9"/>
      <c r="AHE167" s="9"/>
      <c r="AHF167" s="9"/>
      <c r="AHG167" s="9"/>
      <c r="AHH167" s="9"/>
      <c r="AHI167" s="9"/>
      <c r="AHJ167" s="9"/>
      <c r="AHK167" s="9"/>
      <c r="AHL167" s="9"/>
      <c r="AHM167" s="9"/>
      <c r="AHN167" s="9"/>
      <c r="AHO167" s="9"/>
      <c r="AHP167" s="9"/>
      <c r="AHQ167" s="9"/>
      <c r="AHR167" s="9"/>
      <c r="AHS167" s="9"/>
      <c r="AHT167" s="9"/>
      <c r="AHU167" s="9"/>
      <c r="AHV167" s="9"/>
      <c r="AHW167" s="9"/>
      <c r="AHX167" s="9"/>
      <c r="AHY167" s="9"/>
      <c r="AHZ167" s="9"/>
      <c r="AIA167" s="9"/>
      <c r="AIB167" s="9"/>
      <c r="AIC167" s="9"/>
      <c r="AID167" s="9"/>
      <c r="AIE167" s="9"/>
      <c r="AIF167" s="9"/>
      <c r="AIG167" s="9"/>
      <c r="AIH167" s="9"/>
      <c r="AII167" s="9"/>
      <c r="AIJ167" s="9"/>
      <c r="AIK167" s="9"/>
      <c r="AIL167" s="9"/>
      <c r="AIM167" s="9"/>
      <c r="AIN167" s="9"/>
      <c r="AIO167" s="9"/>
      <c r="AIP167" s="9"/>
      <c r="AIQ167" s="9"/>
      <c r="AIR167" s="9"/>
      <c r="AIS167" s="9"/>
      <c r="AIT167" s="9"/>
      <c r="AIU167" s="9"/>
      <c r="AIV167" s="9"/>
      <c r="AIW167" s="9"/>
      <c r="AIX167" s="9"/>
      <c r="AIY167" s="9"/>
      <c r="AIZ167" s="9"/>
      <c r="AJA167" s="9"/>
      <c r="AJB167" s="9"/>
      <c r="AJC167" s="9"/>
      <c r="AJD167" s="9"/>
      <c r="AJE167" s="9"/>
      <c r="AJF167" s="9"/>
      <c r="AJG167" s="9"/>
      <c r="AJH167" s="9"/>
      <c r="AJI167" s="9"/>
      <c r="AJJ167" s="9"/>
      <c r="AJK167" s="9"/>
      <c r="AJL167" s="9"/>
      <c r="AJM167" s="9"/>
      <c r="AJN167" s="9"/>
      <c r="AJO167" s="9"/>
      <c r="AJP167" s="9"/>
      <c r="AJQ167" s="9"/>
      <c r="AJR167" s="9"/>
      <c r="AJS167" s="9"/>
      <c r="AJT167" s="9"/>
      <c r="AJU167" s="9"/>
      <c r="AJV167" s="9"/>
      <c r="AJW167" s="9"/>
      <c r="AJX167" s="9"/>
      <c r="AJY167" s="9"/>
      <c r="AJZ167" s="9"/>
      <c r="AKA167" s="9"/>
      <c r="AKB167" s="9"/>
      <c r="AKC167" s="9"/>
      <c r="AKD167" s="9"/>
      <c r="AKE167" s="9"/>
      <c r="AKF167" s="9"/>
      <c r="AKG167" s="9"/>
      <c r="AKH167" s="9"/>
      <c r="AKI167" s="9"/>
      <c r="AKJ167" s="9"/>
      <c r="AKK167" s="9"/>
      <c r="AKL167" s="9"/>
      <c r="AKM167" s="9"/>
      <c r="AKN167" s="9"/>
      <c r="AKO167" s="9"/>
      <c r="AKP167" s="9"/>
      <c r="AKQ167" s="9"/>
      <c r="AKR167" s="9"/>
      <c r="AKS167" s="9"/>
      <c r="AKT167" s="9"/>
      <c r="AKU167" s="9"/>
      <c r="AKV167" s="9"/>
      <c r="AKW167" s="9"/>
      <c r="AKX167" s="9"/>
      <c r="AKY167" s="9"/>
      <c r="AKZ167" s="9"/>
      <c r="ALA167" s="9"/>
      <c r="ALB167" s="9"/>
      <c r="ALC167" s="9"/>
      <c r="ALD167" s="9"/>
      <c r="ALE167" s="9"/>
      <c r="ALF167" s="9"/>
      <c r="ALG167" s="9"/>
      <c r="ALH167" s="9"/>
      <c r="ALI167" s="9"/>
      <c r="ALJ167" s="9"/>
      <c r="ALK167" s="9"/>
      <c r="ALL167" s="9"/>
      <c r="ALM167" s="9"/>
      <c r="ALN167" s="9"/>
      <c r="ALO167" s="9"/>
      <c r="ALP167" s="9"/>
      <c r="ALQ167" s="9"/>
      <c r="ALR167" s="9"/>
      <c r="ALS167" s="9"/>
      <c r="ALT167" s="9"/>
      <c r="ALU167" s="9"/>
      <c r="ALV167" s="9"/>
      <c r="ALW167" s="9"/>
      <c r="ALX167" s="9"/>
      <c r="ALY167" s="9"/>
      <c r="ALZ167" s="9"/>
      <c r="AMA167" s="9"/>
      <c r="AMB167" s="9"/>
      <c r="AMC167" s="9"/>
      <c r="AMD167" s="9"/>
      <c r="AME167" s="9"/>
      <c r="AMF167" s="9"/>
      <c r="AMG167" s="9"/>
      <c r="AMH167" s="9"/>
      <c r="AMI167" s="9"/>
      <c r="AMJ167" s="9"/>
    </row>
    <row r="168" spans="1:1024" ht="17.100000000000001" customHeight="1">
      <c r="A168" s="10" t="s">
        <v>149</v>
      </c>
      <c r="B168" s="7">
        <f>SUM(C168:U168)</f>
        <v>115.6</v>
      </c>
      <c r="C168" s="7">
        <v>0</v>
      </c>
      <c r="D168" s="7">
        <f>SUM(54)</f>
        <v>54</v>
      </c>
      <c r="E168" s="9">
        <f>SUM(30+31.6)</f>
        <v>61.6</v>
      </c>
      <c r="F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  <c r="XL168" s="9"/>
      <c r="XM168" s="9"/>
      <c r="XN168" s="9"/>
      <c r="XO168" s="9"/>
      <c r="XP168" s="9"/>
      <c r="XQ168" s="9"/>
      <c r="XR168" s="9"/>
      <c r="XS168" s="9"/>
      <c r="XT168" s="9"/>
      <c r="XU168" s="9"/>
      <c r="XV168" s="9"/>
      <c r="XW168" s="9"/>
      <c r="XX168" s="9"/>
      <c r="XY168" s="9"/>
      <c r="XZ168" s="9"/>
      <c r="YA168" s="9"/>
      <c r="YB168" s="9"/>
      <c r="YC168" s="9"/>
      <c r="YD168" s="9"/>
      <c r="YE168" s="9"/>
      <c r="YF168" s="9"/>
      <c r="YG168" s="9"/>
      <c r="YH168" s="9"/>
      <c r="YI168" s="9"/>
      <c r="YJ168" s="9"/>
      <c r="YK168" s="9"/>
      <c r="YL168" s="9"/>
      <c r="YM168" s="9"/>
      <c r="YN168" s="9"/>
      <c r="YO168" s="9"/>
      <c r="YP168" s="9"/>
      <c r="YQ168" s="9"/>
      <c r="YR168" s="9"/>
      <c r="YS168" s="9"/>
      <c r="YT168" s="9"/>
      <c r="YU168" s="9"/>
      <c r="YV168" s="9"/>
      <c r="YW168" s="9"/>
      <c r="YX168" s="9"/>
      <c r="YY168" s="9"/>
      <c r="YZ168" s="9"/>
      <c r="ZA168" s="9"/>
      <c r="ZB168" s="9"/>
      <c r="ZC168" s="9"/>
      <c r="ZD168" s="9"/>
      <c r="ZE168" s="9"/>
      <c r="ZF168" s="9"/>
      <c r="ZG168" s="9"/>
      <c r="ZH168" s="9"/>
      <c r="ZI168" s="9"/>
      <c r="ZJ168" s="9"/>
      <c r="ZK168" s="9"/>
      <c r="ZL168" s="9"/>
      <c r="ZM168" s="9"/>
      <c r="ZN168" s="9"/>
      <c r="ZO168" s="9"/>
      <c r="ZP168" s="9"/>
      <c r="ZQ168" s="9"/>
      <c r="ZR168" s="9"/>
      <c r="ZS168" s="9"/>
      <c r="ZT168" s="9"/>
      <c r="ZU168" s="9"/>
      <c r="ZV168" s="9"/>
      <c r="ZW168" s="9"/>
      <c r="ZX168" s="9"/>
      <c r="ZY168" s="9"/>
      <c r="ZZ168" s="9"/>
      <c r="AAA168" s="9"/>
      <c r="AAB168" s="9"/>
      <c r="AAC168" s="9"/>
      <c r="AAD168" s="9"/>
      <c r="AAE168" s="9"/>
      <c r="AAF168" s="9"/>
      <c r="AAG168" s="9"/>
      <c r="AAH168" s="9"/>
      <c r="AAI168" s="9"/>
      <c r="AAJ168" s="9"/>
      <c r="AAK168" s="9"/>
      <c r="AAL168" s="9"/>
      <c r="AAM168" s="9"/>
      <c r="AAN168" s="9"/>
      <c r="AAO168" s="9"/>
      <c r="AAP168" s="9"/>
      <c r="AAQ168" s="9"/>
      <c r="AAR168" s="9"/>
      <c r="AAS168" s="9"/>
      <c r="AAT168" s="9"/>
      <c r="AAU168" s="9"/>
      <c r="AAV168" s="9"/>
      <c r="AAW168" s="9"/>
      <c r="AAX168" s="9"/>
      <c r="AAY168" s="9"/>
      <c r="AAZ168" s="9"/>
      <c r="ABA168" s="9"/>
      <c r="ABB168" s="9"/>
      <c r="ABC168" s="9"/>
      <c r="ABD168" s="9"/>
      <c r="ABE168" s="9"/>
      <c r="ABF168" s="9"/>
      <c r="ABG168" s="9"/>
      <c r="ABH168" s="9"/>
      <c r="ABI168" s="9"/>
      <c r="ABJ168" s="9"/>
      <c r="ABK168" s="9"/>
      <c r="ABL168" s="9"/>
      <c r="ABM168" s="9"/>
      <c r="ABN168" s="9"/>
      <c r="ABO168" s="9"/>
      <c r="ABP168" s="9"/>
      <c r="ABQ168" s="9"/>
      <c r="ABR168" s="9"/>
      <c r="ABS168" s="9"/>
      <c r="ABT168" s="9"/>
      <c r="ABU168" s="9"/>
      <c r="ABV168" s="9"/>
      <c r="ABW168" s="9"/>
      <c r="ABX168" s="9"/>
      <c r="ABY168" s="9"/>
      <c r="ABZ168" s="9"/>
      <c r="ACA168" s="9"/>
      <c r="ACB168" s="9"/>
      <c r="ACC168" s="9"/>
      <c r="ACD168" s="9"/>
      <c r="ACE168" s="9"/>
      <c r="ACF168" s="9"/>
      <c r="ACG168" s="9"/>
      <c r="ACH168" s="9"/>
      <c r="ACI168" s="9"/>
      <c r="ACJ168" s="9"/>
      <c r="ACK168" s="9"/>
      <c r="ACL168" s="9"/>
      <c r="ACM168" s="9"/>
      <c r="ACN168" s="9"/>
      <c r="ACO168" s="9"/>
      <c r="ACP168" s="9"/>
      <c r="ACQ168" s="9"/>
      <c r="ACR168" s="9"/>
      <c r="ACS168" s="9"/>
      <c r="ACT168" s="9"/>
      <c r="ACU168" s="9"/>
      <c r="ACV168" s="9"/>
      <c r="ACW168" s="9"/>
      <c r="ACX168" s="9"/>
      <c r="ACY168" s="9"/>
      <c r="ACZ168" s="9"/>
      <c r="ADA168" s="9"/>
      <c r="ADB168" s="9"/>
      <c r="ADC168" s="9"/>
      <c r="ADD168" s="9"/>
      <c r="ADE168" s="9"/>
      <c r="ADF168" s="9"/>
      <c r="ADG168" s="9"/>
      <c r="ADH168" s="9"/>
      <c r="ADI168" s="9"/>
      <c r="ADJ168" s="9"/>
      <c r="ADK168" s="9"/>
      <c r="ADL168" s="9"/>
      <c r="ADM168" s="9"/>
      <c r="ADN168" s="9"/>
      <c r="ADO168" s="9"/>
      <c r="ADP168" s="9"/>
      <c r="ADQ168" s="9"/>
      <c r="ADR168" s="9"/>
      <c r="ADS168" s="9"/>
      <c r="ADT168" s="9"/>
      <c r="ADU168" s="9"/>
      <c r="ADV168" s="9"/>
      <c r="ADW168" s="9"/>
      <c r="ADX168" s="9"/>
      <c r="ADY168" s="9"/>
      <c r="ADZ168" s="9"/>
      <c r="AEA168" s="9"/>
      <c r="AEB168" s="9"/>
      <c r="AEC168" s="9"/>
      <c r="AED168" s="9"/>
      <c r="AEE168" s="9"/>
      <c r="AEF168" s="9"/>
      <c r="AEG168" s="9"/>
      <c r="AEH168" s="9"/>
      <c r="AEI168" s="9"/>
      <c r="AEJ168" s="9"/>
      <c r="AEK168" s="9"/>
      <c r="AEL168" s="9"/>
      <c r="AEM168" s="9"/>
      <c r="AEN168" s="9"/>
      <c r="AEO168" s="9"/>
      <c r="AEP168" s="9"/>
      <c r="AEQ168" s="9"/>
      <c r="AER168" s="9"/>
      <c r="AES168" s="9"/>
      <c r="AET168" s="9"/>
      <c r="AEU168" s="9"/>
      <c r="AEV168" s="9"/>
      <c r="AEW168" s="9"/>
      <c r="AEX168" s="9"/>
      <c r="AEY168" s="9"/>
      <c r="AEZ168" s="9"/>
      <c r="AFA168" s="9"/>
      <c r="AFB168" s="9"/>
      <c r="AFC168" s="9"/>
      <c r="AFD168" s="9"/>
      <c r="AFE168" s="9"/>
      <c r="AFF168" s="9"/>
      <c r="AFG168" s="9"/>
      <c r="AFH168" s="9"/>
      <c r="AFI168" s="9"/>
      <c r="AFJ168" s="9"/>
      <c r="AFK168" s="9"/>
      <c r="AFL168" s="9"/>
      <c r="AFM168" s="9"/>
      <c r="AFN168" s="9"/>
      <c r="AFO168" s="9"/>
      <c r="AFP168" s="9"/>
      <c r="AFQ168" s="9"/>
      <c r="AFR168" s="9"/>
      <c r="AFS168" s="9"/>
      <c r="AFT168" s="9"/>
      <c r="AFU168" s="9"/>
      <c r="AFV168" s="9"/>
      <c r="AFW168" s="9"/>
      <c r="AFX168" s="9"/>
      <c r="AFY168" s="9"/>
      <c r="AFZ168" s="9"/>
      <c r="AGA168" s="9"/>
      <c r="AGB168" s="9"/>
      <c r="AGC168" s="9"/>
      <c r="AGD168" s="9"/>
      <c r="AGE168" s="9"/>
      <c r="AGF168" s="9"/>
      <c r="AGG168" s="9"/>
      <c r="AGH168" s="9"/>
      <c r="AGI168" s="9"/>
      <c r="AGJ168" s="9"/>
      <c r="AGK168" s="9"/>
      <c r="AGL168" s="9"/>
      <c r="AGM168" s="9"/>
      <c r="AGN168" s="9"/>
      <c r="AGO168" s="9"/>
      <c r="AGP168" s="9"/>
      <c r="AGQ168" s="9"/>
      <c r="AGR168" s="9"/>
      <c r="AGS168" s="9"/>
      <c r="AGT168" s="9"/>
      <c r="AGU168" s="9"/>
      <c r="AGV168" s="9"/>
      <c r="AGW168" s="9"/>
      <c r="AGX168" s="9"/>
      <c r="AGY168" s="9"/>
      <c r="AGZ168" s="9"/>
      <c r="AHA168" s="9"/>
      <c r="AHB168" s="9"/>
      <c r="AHC168" s="9"/>
      <c r="AHD168" s="9"/>
      <c r="AHE168" s="9"/>
      <c r="AHF168" s="9"/>
      <c r="AHG168" s="9"/>
      <c r="AHH168" s="9"/>
      <c r="AHI168" s="9"/>
      <c r="AHJ168" s="9"/>
      <c r="AHK168" s="9"/>
      <c r="AHL168" s="9"/>
      <c r="AHM168" s="9"/>
      <c r="AHN168" s="9"/>
      <c r="AHO168" s="9"/>
      <c r="AHP168" s="9"/>
      <c r="AHQ168" s="9"/>
      <c r="AHR168" s="9"/>
      <c r="AHS168" s="9"/>
      <c r="AHT168" s="9"/>
      <c r="AHU168" s="9"/>
      <c r="AHV168" s="9"/>
      <c r="AHW168" s="9"/>
      <c r="AHX168" s="9"/>
      <c r="AHY168" s="9"/>
      <c r="AHZ168" s="9"/>
      <c r="AIA168" s="9"/>
      <c r="AIB168" s="9"/>
      <c r="AIC168" s="9"/>
      <c r="AID168" s="9"/>
      <c r="AIE168" s="9"/>
      <c r="AIF168" s="9"/>
      <c r="AIG168" s="9"/>
      <c r="AIH168" s="9"/>
      <c r="AII168" s="9"/>
      <c r="AIJ168" s="9"/>
      <c r="AIK168" s="9"/>
      <c r="AIL168" s="9"/>
      <c r="AIM168" s="9"/>
      <c r="AIN168" s="9"/>
      <c r="AIO168" s="9"/>
      <c r="AIP168" s="9"/>
      <c r="AIQ168" s="9"/>
      <c r="AIR168" s="9"/>
      <c r="AIS168" s="9"/>
      <c r="AIT168" s="9"/>
      <c r="AIU168" s="9"/>
      <c r="AIV168" s="9"/>
      <c r="AIW168" s="9"/>
      <c r="AIX168" s="9"/>
      <c r="AIY168" s="9"/>
      <c r="AIZ168" s="9"/>
      <c r="AJA168" s="9"/>
      <c r="AJB168" s="9"/>
      <c r="AJC168" s="9"/>
      <c r="AJD168" s="9"/>
      <c r="AJE168" s="9"/>
      <c r="AJF168" s="9"/>
      <c r="AJG168" s="9"/>
      <c r="AJH168" s="9"/>
      <c r="AJI168" s="9"/>
      <c r="AJJ168" s="9"/>
      <c r="AJK168" s="9"/>
      <c r="AJL168" s="9"/>
      <c r="AJM168" s="9"/>
      <c r="AJN168" s="9"/>
      <c r="AJO168" s="9"/>
      <c r="AJP168" s="9"/>
      <c r="AJQ168" s="9"/>
      <c r="AJR168" s="9"/>
      <c r="AJS168" s="9"/>
      <c r="AJT168" s="9"/>
      <c r="AJU168" s="9"/>
      <c r="AJV168" s="9"/>
      <c r="AJW168" s="9"/>
      <c r="AJX168" s="9"/>
      <c r="AJY168" s="9"/>
      <c r="AJZ168" s="9"/>
      <c r="AKA168" s="9"/>
      <c r="AKB168" s="9"/>
      <c r="AKC168" s="9"/>
      <c r="AKD168" s="9"/>
      <c r="AKE168" s="9"/>
      <c r="AKF168" s="9"/>
      <c r="AKG168" s="9"/>
      <c r="AKH168" s="9"/>
      <c r="AKI168" s="9"/>
      <c r="AKJ168" s="9"/>
      <c r="AKK168" s="9"/>
      <c r="AKL168" s="9"/>
      <c r="AKM168" s="9"/>
      <c r="AKN168" s="9"/>
      <c r="AKO168" s="9"/>
      <c r="AKP168" s="9"/>
      <c r="AKQ168" s="9"/>
      <c r="AKR168" s="9"/>
      <c r="AKS168" s="9"/>
      <c r="AKT168" s="9"/>
      <c r="AKU168" s="9"/>
      <c r="AKV168" s="9"/>
      <c r="AKW168" s="9"/>
      <c r="AKX168" s="9"/>
      <c r="AKY168" s="9"/>
      <c r="AKZ168" s="9"/>
      <c r="ALA168" s="9"/>
      <c r="ALB168" s="9"/>
      <c r="ALC168" s="9"/>
      <c r="ALD168" s="9"/>
      <c r="ALE168" s="9"/>
      <c r="ALF168" s="9"/>
      <c r="ALG168" s="9"/>
      <c r="ALH168" s="9"/>
      <c r="ALI168" s="9"/>
      <c r="ALJ168" s="9"/>
      <c r="ALK168" s="9"/>
      <c r="ALL168" s="9"/>
      <c r="ALM168" s="9"/>
      <c r="ALN168" s="9"/>
      <c r="ALO168" s="9"/>
      <c r="ALP168" s="9"/>
      <c r="ALQ168" s="9"/>
      <c r="ALR168" s="9"/>
      <c r="ALS168" s="9"/>
      <c r="ALT168" s="9"/>
      <c r="ALU168" s="9"/>
      <c r="ALV168" s="9"/>
      <c r="ALW168" s="9"/>
      <c r="ALX168" s="9"/>
      <c r="ALY168" s="9"/>
      <c r="ALZ168" s="9"/>
      <c r="AMA168" s="9"/>
      <c r="AMB168" s="9"/>
      <c r="AMC168" s="9"/>
      <c r="AMD168" s="9"/>
      <c r="AME168" s="9"/>
      <c r="AMF168" s="9"/>
      <c r="AMG168" s="9"/>
      <c r="AMH168" s="9"/>
      <c r="AMI168" s="9"/>
      <c r="AMJ168" s="9"/>
    </row>
    <row r="169" spans="1:1024" s="9" customFormat="1" ht="17.100000000000001" customHeight="1">
      <c r="A169" s="6" t="s">
        <v>271</v>
      </c>
      <c r="B169" s="7">
        <f>SUM(C169:U169)</f>
        <v>106</v>
      </c>
      <c r="C169" s="7">
        <f>SUM(35+40)</f>
        <v>75</v>
      </c>
      <c r="D169" s="7">
        <v>0</v>
      </c>
      <c r="E169" s="9">
        <f>SUM(31)</f>
        <v>31</v>
      </c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7.100000000000001" customHeight="1">
      <c r="A170" s="6" t="s">
        <v>150</v>
      </c>
      <c r="B170" s="7">
        <f>SUM(C170:U170)</f>
        <v>105</v>
      </c>
      <c r="C170" s="7">
        <v>0</v>
      </c>
      <c r="D170" s="7">
        <v>0</v>
      </c>
      <c r="E170" s="8">
        <f>SUM(34)</f>
        <v>34</v>
      </c>
      <c r="F170" s="8">
        <f>SUM(34+37)</f>
        <v>71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  <c r="XK170" s="9"/>
      <c r="XL170" s="9"/>
      <c r="XM170" s="9"/>
      <c r="XN170" s="9"/>
      <c r="XO170" s="9"/>
      <c r="XP170" s="9"/>
      <c r="XQ170" s="9"/>
      <c r="XR170" s="9"/>
      <c r="XS170" s="9"/>
      <c r="XT170" s="9"/>
      <c r="XU170" s="9"/>
      <c r="XV170" s="9"/>
      <c r="XW170" s="9"/>
      <c r="XX170" s="9"/>
      <c r="XY170" s="9"/>
      <c r="XZ170" s="9"/>
      <c r="YA170" s="9"/>
      <c r="YB170" s="9"/>
      <c r="YC170" s="9"/>
      <c r="YD170" s="9"/>
      <c r="YE170" s="9"/>
      <c r="YF170" s="9"/>
      <c r="YG170" s="9"/>
      <c r="YH170" s="9"/>
      <c r="YI170" s="9"/>
      <c r="YJ170" s="9"/>
      <c r="YK170" s="9"/>
      <c r="YL170" s="9"/>
      <c r="YM170" s="9"/>
      <c r="YN170" s="9"/>
      <c r="YO170" s="9"/>
      <c r="YP170" s="9"/>
      <c r="YQ170" s="9"/>
      <c r="YR170" s="9"/>
      <c r="YS170" s="9"/>
      <c r="YT170" s="9"/>
      <c r="YU170" s="9"/>
      <c r="YV170" s="9"/>
      <c r="YW170" s="9"/>
      <c r="YX170" s="9"/>
      <c r="YY170" s="9"/>
      <c r="YZ170" s="9"/>
      <c r="ZA170" s="9"/>
      <c r="ZB170" s="9"/>
      <c r="ZC170" s="9"/>
      <c r="ZD170" s="9"/>
      <c r="ZE170" s="9"/>
      <c r="ZF170" s="9"/>
      <c r="ZG170" s="9"/>
      <c r="ZH170" s="9"/>
      <c r="ZI170" s="9"/>
      <c r="ZJ170" s="9"/>
      <c r="ZK170" s="9"/>
      <c r="ZL170" s="9"/>
      <c r="ZM170" s="9"/>
      <c r="ZN170" s="9"/>
      <c r="ZO170" s="9"/>
      <c r="ZP170" s="9"/>
      <c r="ZQ170" s="9"/>
      <c r="ZR170" s="9"/>
      <c r="ZS170" s="9"/>
      <c r="ZT170" s="9"/>
      <c r="ZU170" s="9"/>
      <c r="ZV170" s="9"/>
      <c r="ZW170" s="9"/>
      <c r="ZX170" s="9"/>
      <c r="ZY170" s="9"/>
      <c r="ZZ170" s="9"/>
      <c r="AAA170" s="9"/>
      <c r="AAB170" s="9"/>
      <c r="AAC170" s="9"/>
      <c r="AAD170" s="9"/>
      <c r="AAE170" s="9"/>
      <c r="AAF170" s="9"/>
      <c r="AAG170" s="9"/>
      <c r="AAH170" s="9"/>
      <c r="AAI170" s="9"/>
      <c r="AAJ170" s="9"/>
      <c r="AAK170" s="9"/>
      <c r="AAL170" s="9"/>
      <c r="AAM170" s="9"/>
      <c r="AAN170" s="9"/>
      <c r="AAO170" s="9"/>
      <c r="AAP170" s="9"/>
      <c r="AAQ170" s="9"/>
      <c r="AAR170" s="9"/>
      <c r="AAS170" s="9"/>
      <c r="AAT170" s="9"/>
      <c r="AAU170" s="9"/>
      <c r="AAV170" s="9"/>
      <c r="AAW170" s="9"/>
      <c r="AAX170" s="9"/>
      <c r="AAY170" s="9"/>
      <c r="AAZ170" s="9"/>
      <c r="ABA170" s="9"/>
      <c r="ABB170" s="9"/>
      <c r="ABC170" s="9"/>
      <c r="ABD170" s="9"/>
      <c r="ABE170" s="9"/>
      <c r="ABF170" s="9"/>
      <c r="ABG170" s="9"/>
      <c r="ABH170" s="9"/>
      <c r="ABI170" s="9"/>
      <c r="ABJ170" s="9"/>
      <c r="ABK170" s="9"/>
      <c r="ABL170" s="9"/>
      <c r="ABM170" s="9"/>
      <c r="ABN170" s="9"/>
      <c r="ABO170" s="9"/>
      <c r="ABP170" s="9"/>
      <c r="ABQ170" s="9"/>
      <c r="ABR170" s="9"/>
      <c r="ABS170" s="9"/>
      <c r="ABT170" s="9"/>
      <c r="ABU170" s="9"/>
      <c r="ABV170" s="9"/>
      <c r="ABW170" s="9"/>
      <c r="ABX170" s="9"/>
      <c r="ABY170" s="9"/>
      <c r="ABZ170" s="9"/>
      <c r="ACA170" s="9"/>
      <c r="ACB170" s="9"/>
      <c r="ACC170" s="9"/>
      <c r="ACD170" s="9"/>
      <c r="ACE170" s="9"/>
      <c r="ACF170" s="9"/>
      <c r="ACG170" s="9"/>
      <c r="ACH170" s="9"/>
      <c r="ACI170" s="9"/>
      <c r="ACJ170" s="9"/>
      <c r="ACK170" s="9"/>
      <c r="ACL170" s="9"/>
      <c r="ACM170" s="9"/>
      <c r="ACN170" s="9"/>
      <c r="ACO170" s="9"/>
      <c r="ACP170" s="9"/>
      <c r="ACQ170" s="9"/>
      <c r="ACR170" s="9"/>
      <c r="ACS170" s="9"/>
      <c r="ACT170" s="9"/>
      <c r="ACU170" s="9"/>
      <c r="ACV170" s="9"/>
      <c r="ACW170" s="9"/>
      <c r="ACX170" s="9"/>
      <c r="ACY170" s="9"/>
      <c r="ACZ170" s="9"/>
      <c r="ADA170" s="9"/>
      <c r="ADB170" s="9"/>
      <c r="ADC170" s="9"/>
      <c r="ADD170" s="9"/>
      <c r="ADE170" s="9"/>
      <c r="ADF170" s="9"/>
      <c r="ADG170" s="9"/>
      <c r="ADH170" s="9"/>
      <c r="ADI170" s="9"/>
      <c r="ADJ170" s="9"/>
      <c r="ADK170" s="9"/>
      <c r="ADL170" s="9"/>
      <c r="ADM170" s="9"/>
      <c r="ADN170" s="9"/>
      <c r="ADO170" s="9"/>
      <c r="ADP170" s="9"/>
      <c r="ADQ170" s="9"/>
      <c r="ADR170" s="9"/>
      <c r="ADS170" s="9"/>
      <c r="ADT170" s="9"/>
      <c r="ADU170" s="9"/>
      <c r="ADV170" s="9"/>
      <c r="ADW170" s="9"/>
      <c r="ADX170" s="9"/>
      <c r="ADY170" s="9"/>
      <c r="ADZ170" s="9"/>
      <c r="AEA170" s="9"/>
      <c r="AEB170" s="9"/>
      <c r="AEC170" s="9"/>
      <c r="AED170" s="9"/>
      <c r="AEE170" s="9"/>
      <c r="AEF170" s="9"/>
      <c r="AEG170" s="9"/>
      <c r="AEH170" s="9"/>
      <c r="AEI170" s="9"/>
      <c r="AEJ170" s="9"/>
      <c r="AEK170" s="9"/>
      <c r="AEL170" s="9"/>
      <c r="AEM170" s="9"/>
      <c r="AEN170" s="9"/>
      <c r="AEO170" s="9"/>
      <c r="AEP170" s="9"/>
      <c r="AEQ170" s="9"/>
      <c r="AER170" s="9"/>
      <c r="AES170" s="9"/>
      <c r="AET170" s="9"/>
      <c r="AEU170" s="9"/>
      <c r="AEV170" s="9"/>
      <c r="AEW170" s="9"/>
      <c r="AEX170" s="9"/>
      <c r="AEY170" s="9"/>
      <c r="AEZ170" s="9"/>
      <c r="AFA170" s="9"/>
      <c r="AFB170" s="9"/>
      <c r="AFC170" s="9"/>
      <c r="AFD170" s="9"/>
      <c r="AFE170" s="9"/>
      <c r="AFF170" s="9"/>
      <c r="AFG170" s="9"/>
      <c r="AFH170" s="9"/>
      <c r="AFI170" s="9"/>
      <c r="AFJ170" s="9"/>
      <c r="AFK170" s="9"/>
      <c r="AFL170" s="9"/>
      <c r="AFM170" s="9"/>
      <c r="AFN170" s="9"/>
      <c r="AFO170" s="9"/>
      <c r="AFP170" s="9"/>
      <c r="AFQ170" s="9"/>
      <c r="AFR170" s="9"/>
      <c r="AFS170" s="9"/>
      <c r="AFT170" s="9"/>
      <c r="AFU170" s="9"/>
      <c r="AFV170" s="9"/>
      <c r="AFW170" s="9"/>
      <c r="AFX170" s="9"/>
      <c r="AFY170" s="9"/>
      <c r="AFZ170" s="9"/>
      <c r="AGA170" s="9"/>
      <c r="AGB170" s="9"/>
      <c r="AGC170" s="9"/>
      <c r="AGD170" s="9"/>
      <c r="AGE170" s="9"/>
      <c r="AGF170" s="9"/>
      <c r="AGG170" s="9"/>
      <c r="AGH170" s="9"/>
      <c r="AGI170" s="9"/>
      <c r="AGJ170" s="9"/>
      <c r="AGK170" s="9"/>
      <c r="AGL170" s="9"/>
      <c r="AGM170" s="9"/>
      <c r="AGN170" s="9"/>
      <c r="AGO170" s="9"/>
      <c r="AGP170" s="9"/>
      <c r="AGQ170" s="9"/>
      <c r="AGR170" s="9"/>
      <c r="AGS170" s="9"/>
      <c r="AGT170" s="9"/>
      <c r="AGU170" s="9"/>
      <c r="AGV170" s="9"/>
      <c r="AGW170" s="9"/>
      <c r="AGX170" s="9"/>
      <c r="AGY170" s="9"/>
      <c r="AGZ170" s="9"/>
      <c r="AHA170" s="9"/>
      <c r="AHB170" s="9"/>
      <c r="AHC170" s="9"/>
      <c r="AHD170" s="9"/>
      <c r="AHE170" s="9"/>
      <c r="AHF170" s="9"/>
      <c r="AHG170" s="9"/>
      <c r="AHH170" s="9"/>
      <c r="AHI170" s="9"/>
      <c r="AHJ170" s="9"/>
      <c r="AHK170" s="9"/>
      <c r="AHL170" s="9"/>
      <c r="AHM170" s="9"/>
      <c r="AHN170" s="9"/>
      <c r="AHO170" s="9"/>
      <c r="AHP170" s="9"/>
      <c r="AHQ170" s="9"/>
      <c r="AHR170" s="9"/>
      <c r="AHS170" s="9"/>
      <c r="AHT170" s="9"/>
      <c r="AHU170" s="9"/>
      <c r="AHV170" s="9"/>
      <c r="AHW170" s="9"/>
      <c r="AHX170" s="9"/>
      <c r="AHY170" s="9"/>
      <c r="AHZ170" s="9"/>
      <c r="AIA170" s="9"/>
      <c r="AIB170" s="9"/>
      <c r="AIC170" s="9"/>
      <c r="AID170" s="9"/>
      <c r="AIE170" s="9"/>
      <c r="AIF170" s="9"/>
      <c r="AIG170" s="9"/>
      <c r="AIH170" s="9"/>
      <c r="AII170" s="9"/>
      <c r="AIJ170" s="9"/>
      <c r="AIK170" s="9"/>
      <c r="AIL170" s="9"/>
      <c r="AIM170" s="9"/>
      <c r="AIN170" s="9"/>
      <c r="AIO170" s="9"/>
      <c r="AIP170" s="9"/>
      <c r="AIQ170" s="9"/>
      <c r="AIR170" s="9"/>
      <c r="AIS170" s="9"/>
      <c r="AIT170" s="9"/>
      <c r="AIU170" s="9"/>
      <c r="AIV170" s="9"/>
      <c r="AIW170" s="9"/>
      <c r="AIX170" s="9"/>
      <c r="AIY170" s="9"/>
      <c r="AIZ170" s="9"/>
      <c r="AJA170" s="9"/>
      <c r="AJB170" s="9"/>
      <c r="AJC170" s="9"/>
      <c r="AJD170" s="9"/>
      <c r="AJE170" s="9"/>
      <c r="AJF170" s="9"/>
      <c r="AJG170" s="9"/>
      <c r="AJH170" s="9"/>
      <c r="AJI170" s="9"/>
      <c r="AJJ170" s="9"/>
      <c r="AJK170" s="9"/>
      <c r="AJL170" s="9"/>
      <c r="AJM170" s="9"/>
      <c r="AJN170" s="9"/>
      <c r="AJO170" s="9"/>
      <c r="AJP170" s="9"/>
      <c r="AJQ170" s="9"/>
      <c r="AJR170" s="9"/>
      <c r="AJS170" s="9"/>
      <c r="AJT170" s="9"/>
      <c r="AJU170" s="9"/>
      <c r="AJV170" s="9"/>
      <c r="AJW170" s="9"/>
      <c r="AJX170" s="9"/>
      <c r="AJY170" s="9"/>
      <c r="AJZ170" s="9"/>
      <c r="AKA170" s="9"/>
      <c r="AKB170" s="9"/>
      <c r="AKC170" s="9"/>
      <c r="AKD170" s="9"/>
      <c r="AKE170" s="9"/>
      <c r="AKF170" s="9"/>
      <c r="AKG170" s="9"/>
      <c r="AKH170" s="9"/>
      <c r="AKI170" s="9"/>
      <c r="AKJ170" s="9"/>
      <c r="AKK170" s="9"/>
      <c r="AKL170" s="9"/>
      <c r="AKM170" s="9"/>
      <c r="AKN170" s="9"/>
      <c r="AKO170" s="9"/>
      <c r="AKP170" s="9"/>
      <c r="AKQ170" s="9"/>
      <c r="AKR170" s="9"/>
      <c r="AKS170" s="9"/>
      <c r="AKT170" s="9"/>
      <c r="AKU170" s="9"/>
      <c r="AKV170" s="9"/>
      <c r="AKW170" s="9"/>
      <c r="AKX170" s="9"/>
      <c r="AKY170" s="9"/>
      <c r="AKZ170" s="9"/>
      <c r="ALA170" s="9"/>
      <c r="ALB170" s="9"/>
      <c r="ALC170" s="9"/>
      <c r="ALD170" s="9"/>
      <c r="ALE170" s="9"/>
      <c r="ALF170" s="9"/>
      <c r="ALG170" s="9"/>
      <c r="ALH170" s="9"/>
      <c r="ALI170" s="9"/>
      <c r="ALJ170" s="9"/>
      <c r="ALK170" s="9"/>
      <c r="ALL170" s="9"/>
      <c r="ALM170" s="9"/>
      <c r="ALN170" s="9"/>
      <c r="ALO170" s="9"/>
      <c r="ALP170" s="9"/>
      <c r="ALQ170" s="9"/>
      <c r="ALR170" s="9"/>
      <c r="ALS170" s="9"/>
      <c r="ALT170" s="9"/>
      <c r="ALU170" s="9"/>
      <c r="ALV170" s="9"/>
      <c r="ALW170" s="9"/>
      <c r="ALX170" s="9"/>
      <c r="ALY170" s="9"/>
      <c r="ALZ170" s="9"/>
      <c r="AMA170" s="9"/>
      <c r="AMB170" s="9"/>
      <c r="AMC170" s="9"/>
      <c r="AMD170" s="9"/>
      <c r="AME170" s="9"/>
      <c r="AMF170" s="9"/>
      <c r="AMG170" s="9"/>
      <c r="AMH170" s="9"/>
      <c r="AMI170" s="9"/>
      <c r="AMJ170" s="9"/>
    </row>
    <row r="171" spans="1:1024" ht="17.100000000000001" customHeight="1">
      <c r="A171" s="6" t="s">
        <v>151</v>
      </c>
      <c r="B171" s="7">
        <f>SUM(C171:U171)</f>
        <v>102</v>
      </c>
      <c r="C171" s="7">
        <v>0</v>
      </c>
      <c r="D171" s="7">
        <v>0</v>
      </c>
      <c r="E171" s="8"/>
      <c r="F171" s="8"/>
      <c r="G171" s="8">
        <v>60</v>
      </c>
      <c r="H171" s="8">
        <v>42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024" ht="17.100000000000001" customHeight="1">
      <c r="A172" s="6" t="s">
        <v>152</v>
      </c>
      <c r="B172" s="7">
        <f>SUM(C172:U172)</f>
        <v>101.6</v>
      </c>
      <c r="C172" s="7">
        <v>0</v>
      </c>
      <c r="D172" s="7">
        <f>SUM(67)</f>
        <v>67</v>
      </c>
      <c r="E172" s="9">
        <f>SUM(34.6)</f>
        <v>34.6</v>
      </c>
      <c r="F172" s="9"/>
    </row>
    <row r="173" spans="1:1024" ht="17.100000000000001" customHeight="1">
      <c r="A173" s="10" t="s">
        <v>153</v>
      </c>
      <c r="B173" s="7">
        <f>SUM(C173:U173)</f>
        <v>99.6</v>
      </c>
      <c r="C173" s="7">
        <v>0</v>
      </c>
      <c r="D173" s="7">
        <v>0</v>
      </c>
      <c r="E173" s="9">
        <f>SUM(30+31.6+38)</f>
        <v>99.6</v>
      </c>
      <c r="F173" s="9"/>
    </row>
    <row r="174" spans="1:1024" ht="17.100000000000001" customHeight="1">
      <c r="A174" s="6" t="s">
        <v>154</v>
      </c>
      <c r="B174" s="7">
        <f>SUM(C174:U174)</f>
        <v>97</v>
      </c>
      <c r="C174" s="7">
        <v>0</v>
      </c>
      <c r="D174" s="7">
        <v>0</v>
      </c>
      <c r="E174" s="9">
        <f>SUM(38+59)</f>
        <v>97</v>
      </c>
      <c r="F174" s="9"/>
    </row>
    <row r="175" spans="1:1024" ht="17.100000000000001" customHeight="1">
      <c r="A175" s="6" t="s">
        <v>156</v>
      </c>
      <c r="B175" s="7">
        <f>SUM(C175:U175)</f>
        <v>94</v>
      </c>
      <c r="C175" s="7">
        <v>0</v>
      </c>
      <c r="D175" s="7">
        <v>0</v>
      </c>
      <c r="E175" s="8"/>
      <c r="F175" s="8"/>
      <c r="G175" s="8"/>
      <c r="H175" s="8"/>
      <c r="I175" s="8"/>
      <c r="J175" s="8">
        <v>94</v>
      </c>
      <c r="K175" s="8"/>
      <c r="L175" s="8"/>
      <c r="M175" s="8"/>
      <c r="N175" s="8"/>
      <c r="O175" s="8"/>
      <c r="P175" s="8"/>
      <c r="Q175" s="8"/>
      <c r="R175" s="8"/>
      <c r="S175" s="8"/>
    </row>
    <row r="176" spans="1:1024" ht="17.100000000000001" customHeight="1">
      <c r="A176" s="6" t="s">
        <v>157</v>
      </c>
      <c r="B176" s="7">
        <f>SUM(C176:U176)</f>
        <v>91.5</v>
      </c>
      <c r="C176" s="7">
        <v>0</v>
      </c>
      <c r="D176" s="7">
        <v>0</v>
      </c>
      <c r="E176" s="8"/>
      <c r="F176" s="8"/>
      <c r="G176" s="8"/>
      <c r="H176" s="8"/>
      <c r="I176" s="8">
        <v>57.5</v>
      </c>
      <c r="J176" s="8">
        <v>34</v>
      </c>
      <c r="K176" s="8"/>
      <c r="L176" s="8"/>
      <c r="M176" s="8"/>
      <c r="N176" s="8"/>
      <c r="O176" s="8"/>
      <c r="P176" s="8"/>
      <c r="Q176" s="8"/>
      <c r="R176" s="8"/>
      <c r="S176" s="8"/>
    </row>
    <row r="177" spans="1:1024" ht="17.100000000000001" customHeight="1">
      <c r="A177" s="15" t="s">
        <v>158</v>
      </c>
      <c r="B177" s="7">
        <f>SUM(C177:U177)</f>
        <v>90</v>
      </c>
      <c r="C177" s="7">
        <v>0</v>
      </c>
      <c r="D177" s="7">
        <v>0</v>
      </c>
      <c r="E177" s="8"/>
      <c r="F177" s="8"/>
      <c r="G177" s="8"/>
      <c r="H177" s="8"/>
      <c r="I177" s="8"/>
      <c r="J177" s="8"/>
      <c r="K177" s="8"/>
      <c r="L177" s="8"/>
      <c r="M177" s="8">
        <v>90</v>
      </c>
      <c r="N177" s="8"/>
      <c r="O177" s="8"/>
      <c r="P177" s="8"/>
      <c r="Q177" s="8"/>
      <c r="R177" s="8"/>
      <c r="S177" s="8"/>
    </row>
    <row r="178" spans="1:1024" ht="17.100000000000001" customHeight="1">
      <c r="A178" s="6" t="s">
        <v>159</v>
      </c>
      <c r="B178" s="7">
        <f>SUM(C178:U178)</f>
        <v>89</v>
      </c>
      <c r="C178" s="7">
        <v>0</v>
      </c>
      <c r="D178" s="7">
        <v>0</v>
      </c>
      <c r="E178" s="8"/>
      <c r="F178" s="8"/>
      <c r="G178" s="8"/>
      <c r="H178" s="8"/>
      <c r="I178" s="8"/>
      <c r="J178" s="8"/>
      <c r="K178" s="8"/>
      <c r="L178" s="8"/>
      <c r="M178" s="8">
        <v>89</v>
      </c>
      <c r="N178" s="8"/>
      <c r="O178" s="8"/>
      <c r="P178" s="8"/>
      <c r="Q178" s="8"/>
      <c r="R178" s="8"/>
      <c r="S178" s="8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  <c r="UW178" s="9"/>
      <c r="UX178" s="9"/>
      <c r="UY178" s="9"/>
      <c r="UZ178" s="9"/>
      <c r="VA178" s="9"/>
      <c r="VB178" s="9"/>
      <c r="VC178" s="9"/>
      <c r="VD178" s="9"/>
      <c r="VE178" s="9"/>
      <c r="VF178" s="9"/>
      <c r="VG178" s="9"/>
      <c r="VH178" s="9"/>
      <c r="VI178" s="9"/>
      <c r="VJ178" s="9"/>
      <c r="VK178" s="9"/>
      <c r="VL178" s="9"/>
      <c r="VM178" s="9"/>
      <c r="VN178" s="9"/>
      <c r="VO178" s="9"/>
      <c r="VP178" s="9"/>
      <c r="VQ178" s="9"/>
      <c r="VR178" s="9"/>
      <c r="VS178" s="9"/>
      <c r="VT178" s="9"/>
      <c r="VU178" s="9"/>
      <c r="VV178" s="9"/>
      <c r="VW178" s="9"/>
      <c r="VX178" s="9"/>
      <c r="VY178" s="9"/>
      <c r="VZ178" s="9"/>
      <c r="WA178" s="9"/>
      <c r="WB178" s="9"/>
      <c r="WC178" s="9"/>
      <c r="WD178" s="9"/>
      <c r="WE178" s="9"/>
      <c r="WF178" s="9"/>
      <c r="WG178" s="9"/>
      <c r="WH178" s="9"/>
      <c r="WI178" s="9"/>
      <c r="WJ178" s="9"/>
      <c r="WK178" s="9"/>
      <c r="WL178" s="9"/>
      <c r="WM178" s="9"/>
      <c r="WN178" s="9"/>
      <c r="WO178" s="9"/>
      <c r="WP178" s="9"/>
      <c r="WQ178" s="9"/>
      <c r="WR178" s="9"/>
      <c r="WS178" s="9"/>
      <c r="WT178" s="9"/>
      <c r="WU178" s="9"/>
      <c r="WV178" s="9"/>
      <c r="WW178" s="9"/>
      <c r="WX178" s="9"/>
      <c r="WY178" s="9"/>
      <c r="WZ178" s="9"/>
      <c r="XA178" s="9"/>
      <c r="XB178" s="9"/>
      <c r="XC178" s="9"/>
      <c r="XD178" s="9"/>
      <c r="XE178" s="9"/>
      <c r="XF178" s="9"/>
      <c r="XG178" s="9"/>
      <c r="XH178" s="9"/>
      <c r="XI178" s="9"/>
      <c r="XJ178" s="9"/>
      <c r="XK178" s="9"/>
      <c r="XL178" s="9"/>
      <c r="XM178" s="9"/>
      <c r="XN178" s="9"/>
      <c r="XO178" s="9"/>
      <c r="XP178" s="9"/>
      <c r="XQ178" s="9"/>
      <c r="XR178" s="9"/>
      <c r="XS178" s="9"/>
      <c r="XT178" s="9"/>
      <c r="XU178" s="9"/>
      <c r="XV178" s="9"/>
      <c r="XW178" s="9"/>
      <c r="XX178" s="9"/>
      <c r="XY178" s="9"/>
      <c r="XZ178" s="9"/>
      <c r="YA178" s="9"/>
      <c r="YB178" s="9"/>
      <c r="YC178" s="9"/>
      <c r="YD178" s="9"/>
      <c r="YE178" s="9"/>
      <c r="YF178" s="9"/>
      <c r="YG178" s="9"/>
      <c r="YH178" s="9"/>
      <c r="YI178" s="9"/>
      <c r="YJ178" s="9"/>
      <c r="YK178" s="9"/>
      <c r="YL178" s="9"/>
      <c r="YM178" s="9"/>
      <c r="YN178" s="9"/>
      <c r="YO178" s="9"/>
      <c r="YP178" s="9"/>
      <c r="YQ178" s="9"/>
      <c r="YR178" s="9"/>
      <c r="YS178" s="9"/>
      <c r="YT178" s="9"/>
      <c r="YU178" s="9"/>
      <c r="YV178" s="9"/>
      <c r="YW178" s="9"/>
      <c r="YX178" s="9"/>
      <c r="YY178" s="9"/>
      <c r="YZ178" s="9"/>
      <c r="ZA178" s="9"/>
      <c r="ZB178" s="9"/>
      <c r="ZC178" s="9"/>
      <c r="ZD178" s="9"/>
      <c r="ZE178" s="9"/>
      <c r="ZF178" s="9"/>
      <c r="ZG178" s="9"/>
      <c r="ZH178" s="9"/>
      <c r="ZI178" s="9"/>
      <c r="ZJ178" s="9"/>
      <c r="ZK178" s="9"/>
      <c r="ZL178" s="9"/>
      <c r="ZM178" s="9"/>
      <c r="ZN178" s="9"/>
      <c r="ZO178" s="9"/>
      <c r="ZP178" s="9"/>
      <c r="ZQ178" s="9"/>
      <c r="ZR178" s="9"/>
      <c r="ZS178" s="9"/>
      <c r="ZT178" s="9"/>
      <c r="ZU178" s="9"/>
      <c r="ZV178" s="9"/>
      <c r="ZW178" s="9"/>
      <c r="ZX178" s="9"/>
      <c r="ZY178" s="9"/>
      <c r="ZZ178" s="9"/>
      <c r="AAA178" s="9"/>
      <c r="AAB178" s="9"/>
      <c r="AAC178" s="9"/>
      <c r="AAD178" s="9"/>
      <c r="AAE178" s="9"/>
      <c r="AAF178" s="9"/>
      <c r="AAG178" s="9"/>
      <c r="AAH178" s="9"/>
      <c r="AAI178" s="9"/>
      <c r="AAJ178" s="9"/>
      <c r="AAK178" s="9"/>
      <c r="AAL178" s="9"/>
      <c r="AAM178" s="9"/>
      <c r="AAN178" s="9"/>
      <c r="AAO178" s="9"/>
      <c r="AAP178" s="9"/>
      <c r="AAQ178" s="9"/>
      <c r="AAR178" s="9"/>
      <c r="AAS178" s="9"/>
      <c r="AAT178" s="9"/>
      <c r="AAU178" s="9"/>
      <c r="AAV178" s="9"/>
      <c r="AAW178" s="9"/>
      <c r="AAX178" s="9"/>
      <c r="AAY178" s="9"/>
      <c r="AAZ178" s="9"/>
      <c r="ABA178" s="9"/>
      <c r="ABB178" s="9"/>
      <c r="ABC178" s="9"/>
      <c r="ABD178" s="9"/>
      <c r="ABE178" s="9"/>
      <c r="ABF178" s="9"/>
      <c r="ABG178" s="9"/>
      <c r="ABH178" s="9"/>
      <c r="ABI178" s="9"/>
      <c r="ABJ178" s="9"/>
      <c r="ABK178" s="9"/>
      <c r="ABL178" s="9"/>
      <c r="ABM178" s="9"/>
      <c r="ABN178" s="9"/>
      <c r="ABO178" s="9"/>
      <c r="ABP178" s="9"/>
      <c r="ABQ178" s="9"/>
      <c r="ABR178" s="9"/>
      <c r="ABS178" s="9"/>
      <c r="ABT178" s="9"/>
      <c r="ABU178" s="9"/>
      <c r="ABV178" s="9"/>
      <c r="ABW178" s="9"/>
      <c r="ABX178" s="9"/>
      <c r="ABY178" s="9"/>
      <c r="ABZ178" s="9"/>
      <c r="ACA178" s="9"/>
      <c r="ACB178" s="9"/>
      <c r="ACC178" s="9"/>
      <c r="ACD178" s="9"/>
      <c r="ACE178" s="9"/>
      <c r="ACF178" s="9"/>
      <c r="ACG178" s="9"/>
      <c r="ACH178" s="9"/>
      <c r="ACI178" s="9"/>
      <c r="ACJ178" s="9"/>
      <c r="ACK178" s="9"/>
      <c r="ACL178" s="9"/>
      <c r="ACM178" s="9"/>
      <c r="ACN178" s="9"/>
      <c r="ACO178" s="9"/>
      <c r="ACP178" s="9"/>
      <c r="ACQ178" s="9"/>
      <c r="ACR178" s="9"/>
      <c r="ACS178" s="9"/>
      <c r="ACT178" s="9"/>
      <c r="ACU178" s="9"/>
      <c r="ACV178" s="9"/>
      <c r="ACW178" s="9"/>
      <c r="ACX178" s="9"/>
      <c r="ACY178" s="9"/>
      <c r="ACZ178" s="9"/>
      <c r="ADA178" s="9"/>
      <c r="ADB178" s="9"/>
      <c r="ADC178" s="9"/>
      <c r="ADD178" s="9"/>
      <c r="ADE178" s="9"/>
      <c r="ADF178" s="9"/>
      <c r="ADG178" s="9"/>
      <c r="ADH178" s="9"/>
      <c r="ADI178" s="9"/>
      <c r="ADJ178" s="9"/>
      <c r="ADK178" s="9"/>
      <c r="ADL178" s="9"/>
      <c r="ADM178" s="9"/>
      <c r="ADN178" s="9"/>
      <c r="ADO178" s="9"/>
      <c r="ADP178" s="9"/>
      <c r="ADQ178" s="9"/>
      <c r="ADR178" s="9"/>
      <c r="ADS178" s="9"/>
      <c r="ADT178" s="9"/>
      <c r="ADU178" s="9"/>
      <c r="ADV178" s="9"/>
      <c r="ADW178" s="9"/>
      <c r="ADX178" s="9"/>
      <c r="ADY178" s="9"/>
      <c r="ADZ178" s="9"/>
      <c r="AEA178" s="9"/>
      <c r="AEB178" s="9"/>
      <c r="AEC178" s="9"/>
      <c r="AED178" s="9"/>
      <c r="AEE178" s="9"/>
      <c r="AEF178" s="9"/>
      <c r="AEG178" s="9"/>
      <c r="AEH178" s="9"/>
      <c r="AEI178" s="9"/>
      <c r="AEJ178" s="9"/>
      <c r="AEK178" s="9"/>
      <c r="AEL178" s="9"/>
      <c r="AEM178" s="9"/>
      <c r="AEN178" s="9"/>
      <c r="AEO178" s="9"/>
      <c r="AEP178" s="9"/>
      <c r="AEQ178" s="9"/>
      <c r="AER178" s="9"/>
      <c r="AES178" s="9"/>
      <c r="AET178" s="9"/>
      <c r="AEU178" s="9"/>
      <c r="AEV178" s="9"/>
      <c r="AEW178" s="9"/>
      <c r="AEX178" s="9"/>
      <c r="AEY178" s="9"/>
      <c r="AEZ178" s="9"/>
      <c r="AFA178" s="9"/>
      <c r="AFB178" s="9"/>
      <c r="AFC178" s="9"/>
      <c r="AFD178" s="9"/>
      <c r="AFE178" s="9"/>
      <c r="AFF178" s="9"/>
      <c r="AFG178" s="9"/>
      <c r="AFH178" s="9"/>
      <c r="AFI178" s="9"/>
      <c r="AFJ178" s="9"/>
      <c r="AFK178" s="9"/>
      <c r="AFL178" s="9"/>
      <c r="AFM178" s="9"/>
      <c r="AFN178" s="9"/>
      <c r="AFO178" s="9"/>
      <c r="AFP178" s="9"/>
      <c r="AFQ178" s="9"/>
      <c r="AFR178" s="9"/>
      <c r="AFS178" s="9"/>
      <c r="AFT178" s="9"/>
      <c r="AFU178" s="9"/>
      <c r="AFV178" s="9"/>
      <c r="AFW178" s="9"/>
      <c r="AFX178" s="9"/>
      <c r="AFY178" s="9"/>
      <c r="AFZ178" s="9"/>
      <c r="AGA178" s="9"/>
      <c r="AGB178" s="9"/>
      <c r="AGC178" s="9"/>
      <c r="AGD178" s="9"/>
      <c r="AGE178" s="9"/>
      <c r="AGF178" s="9"/>
      <c r="AGG178" s="9"/>
      <c r="AGH178" s="9"/>
      <c r="AGI178" s="9"/>
      <c r="AGJ178" s="9"/>
      <c r="AGK178" s="9"/>
      <c r="AGL178" s="9"/>
      <c r="AGM178" s="9"/>
      <c r="AGN178" s="9"/>
      <c r="AGO178" s="9"/>
      <c r="AGP178" s="9"/>
      <c r="AGQ178" s="9"/>
      <c r="AGR178" s="9"/>
      <c r="AGS178" s="9"/>
      <c r="AGT178" s="9"/>
      <c r="AGU178" s="9"/>
      <c r="AGV178" s="9"/>
      <c r="AGW178" s="9"/>
      <c r="AGX178" s="9"/>
      <c r="AGY178" s="9"/>
      <c r="AGZ178" s="9"/>
      <c r="AHA178" s="9"/>
      <c r="AHB178" s="9"/>
      <c r="AHC178" s="9"/>
      <c r="AHD178" s="9"/>
      <c r="AHE178" s="9"/>
      <c r="AHF178" s="9"/>
      <c r="AHG178" s="9"/>
      <c r="AHH178" s="9"/>
      <c r="AHI178" s="9"/>
      <c r="AHJ178" s="9"/>
      <c r="AHK178" s="9"/>
      <c r="AHL178" s="9"/>
      <c r="AHM178" s="9"/>
      <c r="AHN178" s="9"/>
      <c r="AHO178" s="9"/>
      <c r="AHP178" s="9"/>
      <c r="AHQ178" s="9"/>
      <c r="AHR178" s="9"/>
      <c r="AHS178" s="9"/>
      <c r="AHT178" s="9"/>
      <c r="AHU178" s="9"/>
      <c r="AHV178" s="9"/>
      <c r="AHW178" s="9"/>
      <c r="AHX178" s="9"/>
      <c r="AHY178" s="9"/>
      <c r="AHZ178" s="9"/>
      <c r="AIA178" s="9"/>
      <c r="AIB178" s="9"/>
      <c r="AIC178" s="9"/>
      <c r="AID178" s="9"/>
      <c r="AIE178" s="9"/>
      <c r="AIF178" s="9"/>
      <c r="AIG178" s="9"/>
      <c r="AIH178" s="9"/>
      <c r="AII178" s="9"/>
      <c r="AIJ178" s="9"/>
      <c r="AIK178" s="9"/>
      <c r="AIL178" s="9"/>
      <c r="AIM178" s="9"/>
      <c r="AIN178" s="9"/>
      <c r="AIO178" s="9"/>
      <c r="AIP178" s="9"/>
      <c r="AIQ178" s="9"/>
      <c r="AIR178" s="9"/>
      <c r="AIS178" s="9"/>
      <c r="AIT178" s="9"/>
      <c r="AIU178" s="9"/>
      <c r="AIV178" s="9"/>
      <c r="AIW178" s="9"/>
      <c r="AIX178" s="9"/>
      <c r="AIY178" s="9"/>
      <c r="AIZ178" s="9"/>
      <c r="AJA178" s="9"/>
      <c r="AJB178" s="9"/>
      <c r="AJC178" s="9"/>
      <c r="AJD178" s="9"/>
      <c r="AJE178" s="9"/>
      <c r="AJF178" s="9"/>
      <c r="AJG178" s="9"/>
      <c r="AJH178" s="9"/>
      <c r="AJI178" s="9"/>
      <c r="AJJ178" s="9"/>
      <c r="AJK178" s="9"/>
      <c r="AJL178" s="9"/>
      <c r="AJM178" s="9"/>
      <c r="AJN178" s="9"/>
      <c r="AJO178" s="9"/>
      <c r="AJP178" s="9"/>
      <c r="AJQ178" s="9"/>
      <c r="AJR178" s="9"/>
      <c r="AJS178" s="9"/>
      <c r="AJT178" s="9"/>
      <c r="AJU178" s="9"/>
      <c r="AJV178" s="9"/>
      <c r="AJW178" s="9"/>
      <c r="AJX178" s="9"/>
      <c r="AJY178" s="9"/>
      <c r="AJZ178" s="9"/>
      <c r="AKA178" s="9"/>
      <c r="AKB178" s="9"/>
      <c r="AKC178" s="9"/>
      <c r="AKD178" s="9"/>
      <c r="AKE178" s="9"/>
      <c r="AKF178" s="9"/>
      <c r="AKG178" s="9"/>
      <c r="AKH178" s="9"/>
      <c r="AKI178" s="9"/>
      <c r="AKJ178" s="9"/>
      <c r="AKK178" s="9"/>
      <c r="AKL178" s="9"/>
      <c r="AKM178" s="9"/>
      <c r="AKN178" s="9"/>
      <c r="AKO178" s="9"/>
      <c r="AKP178" s="9"/>
      <c r="AKQ178" s="9"/>
      <c r="AKR178" s="9"/>
      <c r="AKS178" s="9"/>
      <c r="AKT178" s="9"/>
      <c r="AKU178" s="9"/>
      <c r="AKV178" s="9"/>
      <c r="AKW178" s="9"/>
      <c r="AKX178" s="9"/>
      <c r="AKY178" s="9"/>
      <c r="AKZ178" s="9"/>
      <c r="ALA178" s="9"/>
      <c r="ALB178" s="9"/>
      <c r="ALC178" s="9"/>
      <c r="ALD178" s="9"/>
      <c r="ALE178" s="9"/>
      <c r="ALF178" s="9"/>
      <c r="ALG178" s="9"/>
      <c r="ALH178" s="9"/>
      <c r="ALI178" s="9"/>
      <c r="ALJ178" s="9"/>
      <c r="ALK178" s="9"/>
      <c r="ALL178" s="9"/>
      <c r="ALM178" s="9"/>
      <c r="ALN178" s="9"/>
      <c r="ALO178" s="9"/>
      <c r="ALP178" s="9"/>
      <c r="ALQ178" s="9"/>
      <c r="ALR178" s="9"/>
      <c r="ALS178" s="9"/>
      <c r="ALT178" s="9"/>
      <c r="ALU178" s="9"/>
      <c r="ALV178" s="9"/>
      <c r="ALW178" s="9"/>
      <c r="ALX178" s="9"/>
      <c r="ALY178" s="9"/>
      <c r="ALZ178" s="9"/>
      <c r="AMA178" s="9"/>
      <c r="AMB178" s="9"/>
      <c r="AMC178" s="9"/>
      <c r="AMD178" s="9"/>
      <c r="AME178" s="9"/>
      <c r="AMF178" s="9"/>
      <c r="AMG178" s="9"/>
      <c r="AMH178" s="9"/>
      <c r="AMI178" s="9"/>
      <c r="AMJ178" s="9"/>
    </row>
    <row r="179" spans="1:1024" ht="17.100000000000001" customHeight="1">
      <c r="A179" s="6" t="s">
        <v>160</v>
      </c>
      <c r="B179" s="7">
        <f>SUM(C179:U179)</f>
        <v>88</v>
      </c>
      <c r="C179" s="7">
        <v>0</v>
      </c>
      <c r="D179" s="7">
        <v>0</v>
      </c>
      <c r="E179" s="8">
        <f>SUM(51)</f>
        <v>51</v>
      </c>
      <c r="F179" s="8">
        <f>SUM(37)</f>
        <v>37</v>
      </c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  <c r="XK179" s="9"/>
      <c r="XL179" s="9"/>
      <c r="XM179" s="9"/>
      <c r="XN179" s="9"/>
      <c r="XO179" s="9"/>
      <c r="XP179" s="9"/>
      <c r="XQ179" s="9"/>
      <c r="XR179" s="9"/>
      <c r="XS179" s="9"/>
      <c r="XT179" s="9"/>
      <c r="XU179" s="9"/>
      <c r="XV179" s="9"/>
      <c r="XW179" s="9"/>
      <c r="XX179" s="9"/>
      <c r="XY179" s="9"/>
      <c r="XZ179" s="9"/>
      <c r="YA179" s="9"/>
      <c r="YB179" s="9"/>
      <c r="YC179" s="9"/>
      <c r="YD179" s="9"/>
      <c r="YE179" s="9"/>
      <c r="YF179" s="9"/>
      <c r="YG179" s="9"/>
      <c r="YH179" s="9"/>
      <c r="YI179" s="9"/>
      <c r="YJ179" s="9"/>
      <c r="YK179" s="9"/>
      <c r="YL179" s="9"/>
      <c r="YM179" s="9"/>
      <c r="YN179" s="9"/>
      <c r="YO179" s="9"/>
      <c r="YP179" s="9"/>
      <c r="YQ179" s="9"/>
      <c r="YR179" s="9"/>
      <c r="YS179" s="9"/>
      <c r="YT179" s="9"/>
      <c r="YU179" s="9"/>
      <c r="YV179" s="9"/>
      <c r="YW179" s="9"/>
      <c r="YX179" s="9"/>
      <c r="YY179" s="9"/>
      <c r="YZ179" s="9"/>
      <c r="ZA179" s="9"/>
      <c r="ZB179" s="9"/>
      <c r="ZC179" s="9"/>
      <c r="ZD179" s="9"/>
      <c r="ZE179" s="9"/>
      <c r="ZF179" s="9"/>
      <c r="ZG179" s="9"/>
      <c r="ZH179" s="9"/>
      <c r="ZI179" s="9"/>
      <c r="ZJ179" s="9"/>
      <c r="ZK179" s="9"/>
      <c r="ZL179" s="9"/>
      <c r="ZM179" s="9"/>
      <c r="ZN179" s="9"/>
      <c r="ZO179" s="9"/>
      <c r="ZP179" s="9"/>
      <c r="ZQ179" s="9"/>
      <c r="ZR179" s="9"/>
      <c r="ZS179" s="9"/>
      <c r="ZT179" s="9"/>
      <c r="ZU179" s="9"/>
      <c r="ZV179" s="9"/>
      <c r="ZW179" s="9"/>
      <c r="ZX179" s="9"/>
      <c r="ZY179" s="9"/>
      <c r="ZZ179" s="9"/>
      <c r="AAA179" s="9"/>
      <c r="AAB179" s="9"/>
      <c r="AAC179" s="9"/>
      <c r="AAD179" s="9"/>
      <c r="AAE179" s="9"/>
      <c r="AAF179" s="9"/>
      <c r="AAG179" s="9"/>
      <c r="AAH179" s="9"/>
      <c r="AAI179" s="9"/>
      <c r="AAJ179" s="9"/>
      <c r="AAK179" s="9"/>
      <c r="AAL179" s="9"/>
      <c r="AAM179" s="9"/>
      <c r="AAN179" s="9"/>
      <c r="AAO179" s="9"/>
      <c r="AAP179" s="9"/>
      <c r="AAQ179" s="9"/>
      <c r="AAR179" s="9"/>
      <c r="AAS179" s="9"/>
      <c r="AAT179" s="9"/>
      <c r="AAU179" s="9"/>
      <c r="AAV179" s="9"/>
      <c r="AAW179" s="9"/>
      <c r="AAX179" s="9"/>
      <c r="AAY179" s="9"/>
      <c r="AAZ179" s="9"/>
      <c r="ABA179" s="9"/>
      <c r="ABB179" s="9"/>
      <c r="ABC179" s="9"/>
      <c r="ABD179" s="9"/>
      <c r="ABE179" s="9"/>
      <c r="ABF179" s="9"/>
      <c r="ABG179" s="9"/>
      <c r="ABH179" s="9"/>
      <c r="ABI179" s="9"/>
      <c r="ABJ179" s="9"/>
      <c r="ABK179" s="9"/>
      <c r="ABL179" s="9"/>
      <c r="ABM179" s="9"/>
      <c r="ABN179" s="9"/>
      <c r="ABO179" s="9"/>
      <c r="ABP179" s="9"/>
      <c r="ABQ179" s="9"/>
      <c r="ABR179" s="9"/>
      <c r="ABS179" s="9"/>
      <c r="ABT179" s="9"/>
      <c r="ABU179" s="9"/>
      <c r="ABV179" s="9"/>
      <c r="ABW179" s="9"/>
      <c r="ABX179" s="9"/>
      <c r="ABY179" s="9"/>
      <c r="ABZ179" s="9"/>
      <c r="ACA179" s="9"/>
      <c r="ACB179" s="9"/>
      <c r="ACC179" s="9"/>
      <c r="ACD179" s="9"/>
      <c r="ACE179" s="9"/>
      <c r="ACF179" s="9"/>
      <c r="ACG179" s="9"/>
      <c r="ACH179" s="9"/>
      <c r="ACI179" s="9"/>
      <c r="ACJ179" s="9"/>
      <c r="ACK179" s="9"/>
      <c r="ACL179" s="9"/>
      <c r="ACM179" s="9"/>
      <c r="ACN179" s="9"/>
      <c r="ACO179" s="9"/>
      <c r="ACP179" s="9"/>
      <c r="ACQ179" s="9"/>
      <c r="ACR179" s="9"/>
      <c r="ACS179" s="9"/>
      <c r="ACT179" s="9"/>
      <c r="ACU179" s="9"/>
      <c r="ACV179" s="9"/>
      <c r="ACW179" s="9"/>
      <c r="ACX179" s="9"/>
      <c r="ACY179" s="9"/>
      <c r="ACZ179" s="9"/>
      <c r="ADA179" s="9"/>
      <c r="ADB179" s="9"/>
      <c r="ADC179" s="9"/>
      <c r="ADD179" s="9"/>
      <c r="ADE179" s="9"/>
      <c r="ADF179" s="9"/>
      <c r="ADG179" s="9"/>
      <c r="ADH179" s="9"/>
      <c r="ADI179" s="9"/>
      <c r="ADJ179" s="9"/>
      <c r="ADK179" s="9"/>
      <c r="ADL179" s="9"/>
      <c r="ADM179" s="9"/>
      <c r="ADN179" s="9"/>
      <c r="ADO179" s="9"/>
      <c r="ADP179" s="9"/>
      <c r="ADQ179" s="9"/>
      <c r="ADR179" s="9"/>
      <c r="ADS179" s="9"/>
      <c r="ADT179" s="9"/>
      <c r="ADU179" s="9"/>
      <c r="ADV179" s="9"/>
      <c r="ADW179" s="9"/>
      <c r="ADX179" s="9"/>
      <c r="ADY179" s="9"/>
      <c r="ADZ179" s="9"/>
      <c r="AEA179" s="9"/>
      <c r="AEB179" s="9"/>
      <c r="AEC179" s="9"/>
      <c r="AED179" s="9"/>
      <c r="AEE179" s="9"/>
      <c r="AEF179" s="9"/>
      <c r="AEG179" s="9"/>
      <c r="AEH179" s="9"/>
      <c r="AEI179" s="9"/>
      <c r="AEJ179" s="9"/>
      <c r="AEK179" s="9"/>
      <c r="AEL179" s="9"/>
      <c r="AEM179" s="9"/>
      <c r="AEN179" s="9"/>
      <c r="AEO179" s="9"/>
      <c r="AEP179" s="9"/>
      <c r="AEQ179" s="9"/>
      <c r="AER179" s="9"/>
      <c r="AES179" s="9"/>
      <c r="AET179" s="9"/>
      <c r="AEU179" s="9"/>
      <c r="AEV179" s="9"/>
      <c r="AEW179" s="9"/>
      <c r="AEX179" s="9"/>
      <c r="AEY179" s="9"/>
      <c r="AEZ179" s="9"/>
      <c r="AFA179" s="9"/>
      <c r="AFB179" s="9"/>
      <c r="AFC179" s="9"/>
      <c r="AFD179" s="9"/>
      <c r="AFE179" s="9"/>
      <c r="AFF179" s="9"/>
      <c r="AFG179" s="9"/>
      <c r="AFH179" s="9"/>
      <c r="AFI179" s="9"/>
      <c r="AFJ179" s="9"/>
      <c r="AFK179" s="9"/>
      <c r="AFL179" s="9"/>
      <c r="AFM179" s="9"/>
      <c r="AFN179" s="9"/>
      <c r="AFO179" s="9"/>
      <c r="AFP179" s="9"/>
      <c r="AFQ179" s="9"/>
      <c r="AFR179" s="9"/>
      <c r="AFS179" s="9"/>
      <c r="AFT179" s="9"/>
      <c r="AFU179" s="9"/>
      <c r="AFV179" s="9"/>
      <c r="AFW179" s="9"/>
      <c r="AFX179" s="9"/>
      <c r="AFY179" s="9"/>
      <c r="AFZ179" s="9"/>
      <c r="AGA179" s="9"/>
      <c r="AGB179" s="9"/>
      <c r="AGC179" s="9"/>
      <c r="AGD179" s="9"/>
      <c r="AGE179" s="9"/>
      <c r="AGF179" s="9"/>
      <c r="AGG179" s="9"/>
      <c r="AGH179" s="9"/>
      <c r="AGI179" s="9"/>
      <c r="AGJ179" s="9"/>
      <c r="AGK179" s="9"/>
      <c r="AGL179" s="9"/>
      <c r="AGM179" s="9"/>
      <c r="AGN179" s="9"/>
      <c r="AGO179" s="9"/>
      <c r="AGP179" s="9"/>
      <c r="AGQ179" s="9"/>
      <c r="AGR179" s="9"/>
      <c r="AGS179" s="9"/>
      <c r="AGT179" s="9"/>
      <c r="AGU179" s="9"/>
      <c r="AGV179" s="9"/>
      <c r="AGW179" s="9"/>
      <c r="AGX179" s="9"/>
      <c r="AGY179" s="9"/>
      <c r="AGZ179" s="9"/>
      <c r="AHA179" s="9"/>
      <c r="AHB179" s="9"/>
      <c r="AHC179" s="9"/>
      <c r="AHD179" s="9"/>
      <c r="AHE179" s="9"/>
      <c r="AHF179" s="9"/>
      <c r="AHG179" s="9"/>
      <c r="AHH179" s="9"/>
      <c r="AHI179" s="9"/>
      <c r="AHJ179" s="9"/>
      <c r="AHK179" s="9"/>
      <c r="AHL179" s="9"/>
      <c r="AHM179" s="9"/>
      <c r="AHN179" s="9"/>
      <c r="AHO179" s="9"/>
      <c r="AHP179" s="9"/>
      <c r="AHQ179" s="9"/>
      <c r="AHR179" s="9"/>
      <c r="AHS179" s="9"/>
      <c r="AHT179" s="9"/>
      <c r="AHU179" s="9"/>
      <c r="AHV179" s="9"/>
      <c r="AHW179" s="9"/>
      <c r="AHX179" s="9"/>
      <c r="AHY179" s="9"/>
      <c r="AHZ179" s="9"/>
      <c r="AIA179" s="9"/>
      <c r="AIB179" s="9"/>
      <c r="AIC179" s="9"/>
      <c r="AID179" s="9"/>
      <c r="AIE179" s="9"/>
      <c r="AIF179" s="9"/>
      <c r="AIG179" s="9"/>
      <c r="AIH179" s="9"/>
      <c r="AII179" s="9"/>
      <c r="AIJ179" s="9"/>
      <c r="AIK179" s="9"/>
      <c r="AIL179" s="9"/>
      <c r="AIM179" s="9"/>
      <c r="AIN179" s="9"/>
      <c r="AIO179" s="9"/>
      <c r="AIP179" s="9"/>
      <c r="AIQ179" s="9"/>
      <c r="AIR179" s="9"/>
      <c r="AIS179" s="9"/>
      <c r="AIT179" s="9"/>
      <c r="AIU179" s="9"/>
      <c r="AIV179" s="9"/>
      <c r="AIW179" s="9"/>
      <c r="AIX179" s="9"/>
      <c r="AIY179" s="9"/>
      <c r="AIZ179" s="9"/>
      <c r="AJA179" s="9"/>
      <c r="AJB179" s="9"/>
      <c r="AJC179" s="9"/>
      <c r="AJD179" s="9"/>
      <c r="AJE179" s="9"/>
      <c r="AJF179" s="9"/>
      <c r="AJG179" s="9"/>
      <c r="AJH179" s="9"/>
      <c r="AJI179" s="9"/>
      <c r="AJJ179" s="9"/>
      <c r="AJK179" s="9"/>
      <c r="AJL179" s="9"/>
      <c r="AJM179" s="9"/>
      <c r="AJN179" s="9"/>
      <c r="AJO179" s="9"/>
      <c r="AJP179" s="9"/>
      <c r="AJQ179" s="9"/>
      <c r="AJR179" s="9"/>
      <c r="AJS179" s="9"/>
      <c r="AJT179" s="9"/>
      <c r="AJU179" s="9"/>
      <c r="AJV179" s="9"/>
      <c r="AJW179" s="9"/>
      <c r="AJX179" s="9"/>
      <c r="AJY179" s="9"/>
      <c r="AJZ179" s="9"/>
      <c r="AKA179" s="9"/>
      <c r="AKB179" s="9"/>
      <c r="AKC179" s="9"/>
      <c r="AKD179" s="9"/>
      <c r="AKE179" s="9"/>
      <c r="AKF179" s="9"/>
      <c r="AKG179" s="9"/>
      <c r="AKH179" s="9"/>
      <c r="AKI179" s="9"/>
      <c r="AKJ179" s="9"/>
      <c r="AKK179" s="9"/>
      <c r="AKL179" s="9"/>
      <c r="AKM179" s="9"/>
      <c r="AKN179" s="9"/>
      <c r="AKO179" s="9"/>
      <c r="AKP179" s="9"/>
      <c r="AKQ179" s="9"/>
      <c r="AKR179" s="9"/>
      <c r="AKS179" s="9"/>
      <c r="AKT179" s="9"/>
      <c r="AKU179" s="9"/>
      <c r="AKV179" s="9"/>
      <c r="AKW179" s="9"/>
      <c r="AKX179" s="9"/>
      <c r="AKY179" s="9"/>
      <c r="AKZ179" s="9"/>
      <c r="ALA179" s="9"/>
      <c r="ALB179" s="9"/>
      <c r="ALC179" s="9"/>
      <c r="ALD179" s="9"/>
      <c r="ALE179" s="9"/>
      <c r="ALF179" s="9"/>
      <c r="ALG179" s="9"/>
      <c r="ALH179" s="9"/>
      <c r="ALI179" s="9"/>
      <c r="ALJ179" s="9"/>
      <c r="ALK179" s="9"/>
      <c r="ALL179" s="9"/>
      <c r="ALM179" s="9"/>
      <c r="ALN179" s="9"/>
      <c r="ALO179" s="9"/>
      <c r="ALP179" s="9"/>
      <c r="ALQ179" s="9"/>
      <c r="ALR179" s="9"/>
      <c r="ALS179" s="9"/>
      <c r="ALT179" s="9"/>
      <c r="ALU179" s="9"/>
      <c r="ALV179" s="9"/>
      <c r="ALW179" s="9"/>
      <c r="ALX179" s="9"/>
      <c r="ALY179" s="9"/>
      <c r="ALZ179" s="9"/>
      <c r="AMA179" s="9"/>
      <c r="AMB179" s="9"/>
      <c r="AMC179" s="9"/>
      <c r="AMD179" s="9"/>
      <c r="AME179" s="9"/>
      <c r="AMF179" s="9"/>
      <c r="AMG179" s="9"/>
      <c r="AMH179" s="9"/>
      <c r="AMI179" s="9"/>
      <c r="AMJ179" s="9"/>
    </row>
    <row r="180" spans="1:1024" s="9" customFormat="1" ht="17.100000000000001" customHeight="1">
      <c r="A180" s="6" t="s">
        <v>161</v>
      </c>
      <c r="B180" s="7">
        <f>SUM(C180:U180)</f>
        <v>87</v>
      </c>
      <c r="C180" s="7">
        <v>0</v>
      </c>
      <c r="D180" s="7">
        <v>0</v>
      </c>
      <c r="E180" s="8"/>
      <c r="F180" s="8"/>
      <c r="G180" s="8">
        <v>45</v>
      </c>
      <c r="H180" s="8">
        <v>42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s="9" customFormat="1" ht="17.100000000000001" customHeight="1">
      <c r="A181" s="6" t="s">
        <v>163</v>
      </c>
      <c r="B181" s="7">
        <f>SUM(C181:U181)</f>
        <v>86.9</v>
      </c>
      <c r="C181" s="7">
        <v>0</v>
      </c>
      <c r="D181" s="7">
        <v>0</v>
      </c>
      <c r="E181" s="8">
        <f>SUM(48.4)</f>
        <v>48.4</v>
      </c>
      <c r="F181" s="8">
        <f>SUM(38.5)</f>
        <v>38.5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7.100000000000001" customHeight="1">
      <c r="A182" s="11" t="s">
        <v>275</v>
      </c>
      <c r="B182" s="7">
        <f>SUM(C182:U182)</f>
        <v>85</v>
      </c>
      <c r="C182" s="7">
        <f>SUM(55)</f>
        <v>55</v>
      </c>
      <c r="D182" s="7">
        <f>SUM(30)</f>
        <v>30</v>
      </c>
      <c r="F182" s="9"/>
    </row>
    <row r="183" spans="1:1024" ht="17.100000000000001" customHeight="1">
      <c r="A183" s="6" t="s">
        <v>148</v>
      </c>
      <c r="B183" s="7">
        <f>SUM(C183:U183)</f>
        <v>84.8</v>
      </c>
      <c r="C183" s="7">
        <v>0</v>
      </c>
      <c r="D183" s="7">
        <f>SUM(42.4+42.4)</f>
        <v>84.8</v>
      </c>
    </row>
    <row r="184" spans="1:1024" ht="17.100000000000001" customHeight="1">
      <c r="A184" s="6" t="s">
        <v>165</v>
      </c>
      <c r="B184" s="7">
        <f>SUM(C184:U184)</f>
        <v>83</v>
      </c>
      <c r="C184" s="7">
        <v>0</v>
      </c>
      <c r="D184" s="7">
        <v>0</v>
      </c>
      <c r="E184" s="8"/>
      <c r="F184" s="8"/>
      <c r="G184" s="8"/>
      <c r="H184" s="8"/>
      <c r="I184" s="8"/>
      <c r="J184" s="8"/>
      <c r="K184" s="8">
        <v>83</v>
      </c>
      <c r="L184" s="8"/>
      <c r="M184" s="8"/>
      <c r="N184" s="8"/>
      <c r="O184" s="8"/>
      <c r="P184" s="8"/>
      <c r="Q184" s="8"/>
      <c r="R184" s="8"/>
      <c r="S184" s="8"/>
    </row>
    <row r="185" spans="1:1024" ht="17.100000000000001" customHeight="1">
      <c r="A185" s="31" t="s">
        <v>244</v>
      </c>
      <c r="B185" s="7">
        <f>SUM(C185:U185)</f>
        <v>83</v>
      </c>
      <c r="C185" s="7">
        <f>SUM(50)</f>
        <v>50</v>
      </c>
      <c r="D185" s="7">
        <v>0</v>
      </c>
      <c r="E185" s="9">
        <f>SUM(33)</f>
        <v>33</v>
      </c>
      <c r="F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  <c r="UW185" s="9"/>
      <c r="UX185" s="9"/>
      <c r="UY185" s="9"/>
      <c r="UZ185" s="9"/>
      <c r="VA185" s="9"/>
      <c r="VB185" s="9"/>
      <c r="VC185" s="9"/>
      <c r="VD185" s="9"/>
      <c r="VE185" s="9"/>
      <c r="VF185" s="9"/>
      <c r="VG185" s="9"/>
      <c r="VH185" s="9"/>
      <c r="VI185" s="9"/>
      <c r="VJ185" s="9"/>
      <c r="VK185" s="9"/>
      <c r="VL185" s="9"/>
      <c r="VM185" s="9"/>
      <c r="VN185" s="9"/>
      <c r="VO185" s="9"/>
      <c r="VP185" s="9"/>
      <c r="VQ185" s="9"/>
      <c r="VR185" s="9"/>
      <c r="VS185" s="9"/>
      <c r="VT185" s="9"/>
      <c r="VU185" s="9"/>
      <c r="VV185" s="9"/>
      <c r="VW185" s="9"/>
      <c r="VX185" s="9"/>
      <c r="VY185" s="9"/>
      <c r="VZ185" s="9"/>
      <c r="WA185" s="9"/>
      <c r="WB185" s="9"/>
      <c r="WC185" s="9"/>
      <c r="WD185" s="9"/>
      <c r="WE185" s="9"/>
      <c r="WF185" s="9"/>
      <c r="WG185" s="9"/>
      <c r="WH185" s="9"/>
      <c r="WI185" s="9"/>
      <c r="WJ185" s="9"/>
      <c r="WK185" s="9"/>
      <c r="WL185" s="9"/>
      <c r="WM185" s="9"/>
      <c r="WN185" s="9"/>
      <c r="WO185" s="9"/>
      <c r="WP185" s="9"/>
      <c r="WQ185" s="9"/>
      <c r="WR185" s="9"/>
      <c r="WS185" s="9"/>
      <c r="WT185" s="9"/>
      <c r="WU185" s="9"/>
      <c r="WV185" s="9"/>
      <c r="WW185" s="9"/>
      <c r="WX185" s="9"/>
      <c r="WY185" s="9"/>
      <c r="WZ185" s="9"/>
      <c r="XA185" s="9"/>
      <c r="XB185" s="9"/>
      <c r="XC185" s="9"/>
      <c r="XD185" s="9"/>
      <c r="XE185" s="9"/>
      <c r="XF185" s="9"/>
      <c r="XG185" s="9"/>
      <c r="XH185" s="9"/>
      <c r="XI185" s="9"/>
      <c r="XJ185" s="9"/>
      <c r="XK185" s="9"/>
      <c r="XL185" s="9"/>
      <c r="XM185" s="9"/>
      <c r="XN185" s="9"/>
      <c r="XO185" s="9"/>
      <c r="XP185" s="9"/>
      <c r="XQ185" s="9"/>
      <c r="XR185" s="9"/>
      <c r="XS185" s="9"/>
      <c r="XT185" s="9"/>
      <c r="XU185" s="9"/>
      <c r="XV185" s="9"/>
      <c r="XW185" s="9"/>
      <c r="XX185" s="9"/>
      <c r="XY185" s="9"/>
      <c r="XZ185" s="9"/>
      <c r="YA185" s="9"/>
      <c r="YB185" s="9"/>
      <c r="YC185" s="9"/>
      <c r="YD185" s="9"/>
      <c r="YE185" s="9"/>
      <c r="YF185" s="9"/>
      <c r="YG185" s="9"/>
      <c r="YH185" s="9"/>
      <c r="YI185" s="9"/>
      <c r="YJ185" s="9"/>
      <c r="YK185" s="9"/>
      <c r="YL185" s="9"/>
      <c r="YM185" s="9"/>
      <c r="YN185" s="9"/>
      <c r="YO185" s="9"/>
      <c r="YP185" s="9"/>
      <c r="YQ185" s="9"/>
      <c r="YR185" s="9"/>
      <c r="YS185" s="9"/>
      <c r="YT185" s="9"/>
      <c r="YU185" s="9"/>
      <c r="YV185" s="9"/>
      <c r="YW185" s="9"/>
      <c r="YX185" s="9"/>
      <c r="YY185" s="9"/>
      <c r="YZ185" s="9"/>
      <c r="ZA185" s="9"/>
      <c r="ZB185" s="9"/>
      <c r="ZC185" s="9"/>
      <c r="ZD185" s="9"/>
      <c r="ZE185" s="9"/>
      <c r="ZF185" s="9"/>
      <c r="ZG185" s="9"/>
      <c r="ZH185" s="9"/>
      <c r="ZI185" s="9"/>
      <c r="ZJ185" s="9"/>
      <c r="ZK185" s="9"/>
      <c r="ZL185" s="9"/>
      <c r="ZM185" s="9"/>
      <c r="ZN185" s="9"/>
      <c r="ZO185" s="9"/>
      <c r="ZP185" s="9"/>
      <c r="ZQ185" s="9"/>
      <c r="ZR185" s="9"/>
      <c r="ZS185" s="9"/>
      <c r="ZT185" s="9"/>
      <c r="ZU185" s="9"/>
      <c r="ZV185" s="9"/>
      <c r="ZW185" s="9"/>
      <c r="ZX185" s="9"/>
      <c r="ZY185" s="9"/>
      <c r="ZZ185" s="9"/>
      <c r="AAA185" s="9"/>
      <c r="AAB185" s="9"/>
      <c r="AAC185" s="9"/>
      <c r="AAD185" s="9"/>
      <c r="AAE185" s="9"/>
      <c r="AAF185" s="9"/>
      <c r="AAG185" s="9"/>
      <c r="AAH185" s="9"/>
      <c r="AAI185" s="9"/>
      <c r="AAJ185" s="9"/>
      <c r="AAK185" s="9"/>
      <c r="AAL185" s="9"/>
      <c r="AAM185" s="9"/>
      <c r="AAN185" s="9"/>
      <c r="AAO185" s="9"/>
      <c r="AAP185" s="9"/>
      <c r="AAQ185" s="9"/>
      <c r="AAR185" s="9"/>
      <c r="AAS185" s="9"/>
      <c r="AAT185" s="9"/>
      <c r="AAU185" s="9"/>
      <c r="AAV185" s="9"/>
      <c r="AAW185" s="9"/>
      <c r="AAX185" s="9"/>
      <c r="AAY185" s="9"/>
      <c r="AAZ185" s="9"/>
      <c r="ABA185" s="9"/>
      <c r="ABB185" s="9"/>
      <c r="ABC185" s="9"/>
      <c r="ABD185" s="9"/>
      <c r="ABE185" s="9"/>
      <c r="ABF185" s="9"/>
      <c r="ABG185" s="9"/>
      <c r="ABH185" s="9"/>
      <c r="ABI185" s="9"/>
      <c r="ABJ185" s="9"/>
      <c r="ABK185" s="9"/>
      <c r="ABL185" s="9"/>
      <c r="ABM185" s="9"/>
      <c r="ABN185" s="9"/>
      <c r="ABO185" s="9"/>
      <c r="ABP185" s="9"/>
      <c r="ABQ185" s="9"/>
      <c r="ABR185" s="9"/>
      <c r="ABS185" s="9"/>
      <c r="ABT185" s="9"/>
      <c r="ABU185" s="9"/>
      <c r="ABV185" s="9"/>
      <c r="ABW185" s="9"/>
      <c r="ABX185" s="9"/>
      <c r="ABY185" s="9"/>
      <c r="ABZ185" s="9"/>
      <c r="ACA185" s="9"/>
      <c r="ACB185" s="9"/>
      <c r="ACC185" s="9"/>
      <c r="ACD185" s="9"/>
      <c r="ACE185" s="9"/>
      <c r="ACF185" s="9"/>
      <c r="ACG185" s="9"/>
      <c r="ACH185" s="9"/>
      <c r="ACI185" s="9"/>
      <c r="ACJ185" s="9"/>
      <c r="ACK185" s="9"/>
      <c r="ACL185" s="9"/>
      <c r="ACM185" s="9"/>
      <c r="ACN185" s="9"/>
      <c r="ACO185" s="9"/>
      <c r="ACP185" s="9"/>
      <c r="ACQ185" s="9"/>
      <c r="ACR185" s="9"/>
      <c r="ACS185" s="9"/>
      <c r="ACT185" s="9"/>
      <c r="ACU185" s="9"/>
      <c r="ACV185" s="9"/>
      <c r="ACW185" s="9"/>
      <c r="ACX185" s="9"/>
      <c r="ACY185" s="9"/>
      <c r="ACZ185" s="9"/>
      <c r="ADA185" s="9"/>
      <c r="ADB185" s="9"/>
      <c r="ADC185" s="9"/>
      <c r="ADD185" s="9"/>
      <c r="ADE185" s="9"/>
      <c r="ADF185" s="9"/>
      <c r="ADG185" s="9"/>
      <c r="ADH185" s="9"/>
      <c r="ADI185" s="9"/>
      <c r="ADJ185" s="9"/>
      <c r="ADK185" s="9"/>
      <c r="ADL185" s="9"/>
      <c r="ADM185" s="9"/>
      <c r="ADN185" s="9"/>
      <c r="ADO185" s="9"/>
      <c r="ADP185" s="9"/>
      <c r="ADQ185" s="9"/>
      <c r="ADR185" s="9"/>
      <c r="ADS185" s="9"/>
      <c r="ADT185" s="9"/>
      <c r="ADU185" s="9"/>
      <c r="ADV185" s="9"/>
      <c r="ADW185" s="9"/>
      <c r="ADX185" s="9"/>
      <c r="ADY185" s="9"/>
      <c r="ADZ185" s="9"/>
      <c r="AEA185" s="9"/>
      <c r="AEB185" s="9"/>
      <c r="AEC185" s="9"/>
      <c r="AED185" s="9"/>
      <c r="AEE185" s="9"/>
      <c r="AEF185" s="9"/>
      <c r="AEG185" s="9"/>
      <c r="AEH185" s="9"/>
      <c r="AEI185" s="9"/>
      <c r="AEJ185" s="9"/>
      <c r="AEK185" s="9"/>
      <c r="AEL185" s="9"/>
      <c r="AEM185" s="9"/>
      <c r="AEN185" s="9"/>
      <c r="AEO185" s="9"/>
      <c r="AEP185" s="9"/>
      <c r="AEQ185" s="9"/>
      <c r="AER185" s="9"/>
      <c r="AES185" s="9"/>
      <c r="AET185" s="9"/>
      <c r="AEU185" s="9"/>
      <c r="AEV185" s="9"/>
      <c r="AEW185" s="9"/>
      <c r="AEX185" s="9"/>
      <c r="AEY185" s="9"/>
      <c r="AEZ185" s="9"/>
      <c r="AFA185" s="9"/>
      <c r="AFB185" s="9"/>
      <c r="AFC185" s="9"/>
      <c r="AFD185" s="9"/>
      <c r="AFE185" s="9"/>
      <c r="AFF185" s="9"/>
      <c r="AFG185" s="9"/>
      <c r="AFH185" s="9"/>
      <c r="AFI185" s="9"/>
      <c r="AFJ185" s="9"/>
      <c r="AFK185" s="9"/>
      <c r="AFL185" s="9"/>
      <c r="AFM185" s="9"/>
      <c r="AFN185" s="9"/>
      <c r="AFO185" s="9"/>
      <c r="AFP185" s="9"/>
      <c r="AFQ185" s="9"/>
      <c r="AFR185" s="9"/>
      <c r="AFS185" s="9"/>
      <c r="AFT185" s="9"/>
      <c r="AFU185" s="9"/>
      <c r="AFV185" s="9"/>
      <c r="AFW185" s="9"/>
      <c r="AFX185" s="9"/>
      <c r="AFY185" s="9"/>
      <c r="AFZ185" s="9"/>
      <c r="AGA185" s="9"/>
      <c r="AGB185" s="9"/>
      <c r="AGC185" s="9"/>
      <c r="AGD185" s="9"/>
      <c r="AGE185" s="9"/>
      <c r="AGF185" s="9"/>
      <c r="AGG185" s="9"/>
      <c r="AGH185" s="9"/>
      <c r="AGI185" s="9"/>
      <c r="AGJ185" s="9"/>
      <c r="AGK185" s="9"/>
      <c r="AGL185" s="9"/>
      <c r="AGM185" s="9"/>
      <c r="AGN185" s="9"/>
      <c r="AGO185" s="9"/>
      <c r="AGP185" s="9"/>
      <c r="AGQ185" s="9"/>
      <c r="AGR185" s="9"/>
      <c r="AGS185" s="9"/>
      <c r="AGT185" s="9"/>
      <c r="AGU185" s="9"/>
      <c r="AGV185" s="9"/>
      <c r="AGW185" s="9"/>
      <c r="AGX185" s="9"/>
      <c r="AGY185" s="9"/>
      <c r="AGZ185" s="9"/>
      <c r="AHA185" s="9"/>
      <c r="AHB185" s="9"/>
      <c r="AHC185" s="9"/>
      <c r="AHD185" s="9"/>
      <c r="AHE185" s="9"/>
      <c r="AHF185" s="9"/>
      <c r="AHG185" s="9"/>
      <c r="AHH185" s="9"/>
      <c r="AHI185" s="9"/>
      <c r="AHJ185" s="9"/>
      <c r="AHK185" s="9"/>
      <c r="AHL185" s="9"/>
      <c r="AHM185" s="9"/>
      <c r="AHN185" s="9"/>
      <c r="AHO185" s="9"/>
      <c r="AHP185" s="9"/>
      <c r="AHQ185" s="9"/>
      <c r="AHR185" s="9"/>
      <c r="AHS185" s="9"/>
      <c r="AHT185" s="9"/>
      <c r="AHU185" s="9"/>
      <c r="AHV185" s="9"/>
      <c r="AHW185" s="9"/>
      <c r="AHX185" s="9"/>
      <c r="AHY185" s="9"/>
      <c r="AHZ185" s="9"/>
      <c r="AIA185" s="9"/>
      <c r="AIB185" s="9"/>
      <c r="AIC185" s="9"/>
      <c r="AID185" s="9"/>
      <c r="AIE185" s="9"/>
      <c r="AIF185" s="9"/>
      <c r="AIG185" s="9"/>
      <c r="AIH185" s="9"/>
      <c r="AII185" s="9"/>
      <c r="AIJ185" s="9"/>
      <c r="AIK185" s="9"/>
      <c r="AIL185" s="9"/>
      <c r="AIM185" s="9"/>
      <c r="AIN185" s="9"/>
      <c r="AIO185" s="9"/>
      <c r="AIP185" s="9"/>
      <c r="AIQ185" s="9"/>
      <c r="AIR185" s="9"/>
      <c r="AIS185" s="9"/>
      <c r="AIT185" s="9"/>
      <c r="AIU185" s="9"/>
      <c r="AIV185" s="9"/>
      <c r="AIW185" s="9"/>
      <c r="AIX185" s="9"/>
      <c r="AIY185" s="9"/>
      <c r="AIZ185" s="9"/>
      <c r="AJA185" s="9"/>
      <c r="AJB185" s="9"/>
      <c r="AJC185" s="9"/>
      <c r="AJD185" s="9"/>
      <c r="AJE185" s="9"/>
      <c r="AJF185" s="9"/>
      <c r="AJG185" s="9"/>
      <c r="AJH185" s="9"/>
      <c r="AJI185" s="9"/>
      <c r="AJJ185" s="9"/>
      <c r="AJK185" s="9"/>
      <c r="AJL185" s="9"/>
      <c r="AJM185" s="9"/>
      <c r="AJN185" s="9"/>
      <c r="AJO185" s="9"/>
      <c r="AJP185" s="9"/>
      <c r="AJQ185" s="9"/>
      <c r="AJR185" s="9"/>
      <c r="AJS185" s="9"/>
      <c r="AJT185" s="9"/>
      <c r="AJU185" s="9"/>
      <c r="AJV185" s="9"/>
      <c r="AJW185" s="9"/>
      <c r="AJX185" s="9"/>
      <c r="AJY185" s="9"/>
      <c r="AJZ185" s="9"/>
      <c r="AKA185" s="9"/>
      <c r="AKB185" s="9"/>
      <c r="AKC185" s="9"/>
      <c r="AKD185" s="9"/>
      <c r="AKE185" s="9"/>
      <c r="AKF185" s="9"/>
      <c r="AKG185" s="9"/>
      <c r="AKH185" s="9"/>
      <c r="AKI185" s="9"/>
      <c r="AKJ185" s="9"/>
      <c r="AKK185" s="9"/>
      <c r="AKL185" s="9"/>
      <c r="AKM185" s="9"/>
      <c r="AKN185" s="9"/>
      <c r="AKO185" s="9"/>
      <c r="AKP185" s="9"/>
      <c r="AKQ185" s="9"/>
      <c r="AKR185" s="9"/>
      <c r="AKS185" s="9"/>
      <c r="AKT185" s="9"/>
      <c r="AKU185" s="9"/>
      <c r="AKV185" s="9"/>
      <c r="AKW185" s="9"/>
      <c r="AKX185" s="9"/>
      <c r="AKY185" s="9"/>
      <c r="AKZ185" s="9"/>
      <c r="ALA185" s="9"/>
      <c r="ALB185" s="9"/>
      <c r="ALC185" s="9"/>
      <c r="ALD185" s="9"/>
      <c r="ALE185" s="9"/>
      <c r="ALF185" s="9"/>
      <c r="ALG185" s="9"/>
      <c r="ALH185" s="9"/>
      <c r="ALI185" s="9"/>
      <c r="ALJ185" s="9"/>
      <c r="ALK185" s="9"/>
      <c r="ALL185" s="9"/>
      <c r="ALM185" s="9"/>
      <c r="ALN185" s="9"/>
      <c r="ALO185" s="9"/>
      <c r="ALP185" s="9"/>
      <c r="ALQ185" s="9"/>
      <c r="ALR185" s="9"/>
      <c r="ALS185" s="9"/>
      <c r="ALT185" s="9"/>
      <c r="ALU185" s="9"/>
      <c r="ALV185" s="9"/>
      <c r="ALW185" s="9"/>
      <c r="ALX185" s="9"/>
      <c r="ALY185" s="9"/>
      <c r="ALZ185" s="9"/>
      <c r="AMA185" s="9"/>
      <c r="AMB185" s="9"/>
      <c r="AMC185" s="9"/>
      <c r="AMD185" s="9"/>
      <c r="AME185" s="9"/>
      <c r="AMF185" s="9"/>
      <c r="AMG185" s="9"/>
      <c r="AMH185" s="9"/>
      <c r="AMI185" s="9"/>
      <c r="AMJ185" s="9"/>
    </row>
    <row r="186" spans="1:1024" ht="17.100000000000001" customHeight="1">
      <c r="A186" s="6" t="s">
        <v>310</v>
      </c>
      <c r="B186" s="7">
        <f>SUM(C186:U186)</f>
        <v>82.5</v>
      </c>
      <c r="C186" s="12">
        <f>SUM(30+52.5)</f>
        <v>82.5</v>
      </c>
      <c r="D186" s="7">
        <v>0</v>
      </c>
    </row>
    <row r="187" spans="1:1024" ht="17.100000000000001" customHeight="1">
      <c r="A187" s="6" t="s">
        <v>311</v>
      </c>
      <c r="B187" s="7">
        <f>SUM(C187:U187)</f>
        <v>82.5</v>
      </c>
      <c r="C187" s="12">
        <f>SUM(30+52.5)</f>
        <v>82.5</v>
      </c>
      <c r="D187" s="7">
        <v>0</v>
      </c>
    </row>
    <row r="188" spans="1:1024" ht="17.100000000000001" customHeight="1">
      <c r="A188" s="15" t="s">
        <v>312</v>
      </c>
      <c r="B188" s="7">
        <f>SUM(C188:U188)</f>
        <v>82.5</v>
      </c>
      <c r="C188" s="12">
        <f>SUM(30+52.5)</f>
        <v>82.5</v>
      </c>
      <c r="D188" s="7">
        <v>0</v>
      </c>
    </row>
    <row r="189" spans="1:1024" ht="17.100000000000001" customHeight="1">
      <c r="A189" s="6" t="s">
        <v>287</v>
      </c>
      <c r="B189" s="7">
        <f>SUM(C189:U189)</f>
        <v>82</v>
      </c>
      <c r="C189" s="7">
        <f>SUM(30+52)</f>
        <v>82</v>
      </c>
      <c r="D189" s="7">
        <v>0</v>
      </c>
    </row>
    <row r="190" spans="1:1024" ht="17.100000000000001" customHeight="1">
      <c r="A190" s="6" t="s">
        <v>301</v>
      </c>
      <c r="B190" s="7">
        <f>SUM(C190:U190)</f>
        <v>82</v>
      </c>
      <c r="C190" s="12">
        <f>SUM(30+52)</f>
        <v>82</v>
      </c>
      <c r="D190" s="7">
        <v>0</v>
      </c>
    </row>
    <row r="191" spans="1:1024" ht="17.100000000000001" customHeight="1">
      <c r="A191" s="6" t="s">
        <v>306</v>
      </c>
      <c r="B191" s="7">
        <f>SUM(C191:U191)</f>
        <v>82</v>
      </c>
      <c r="C191" s="12">
        <f>SUM(30+52)</f>
        <v>82</v>
      </c>
      <c r="D191" s="7">
        <v>0</v>
      </c>
    </row>
    <row r="192" spans="1:1024" ht="17.100000000000001" customHeight="1">
      <c r="A192" s="6" t="s">
        <v>166</v>
      </c>
      <c r="B192" s="7">
        <f>SUM(C192:U192)</f>
        <v>80.599999999999994</v>
      </c>
      <c r="C192" s="7">
        <v>0</v>
      </c>
      <c r="D192" s="7">
        <v>0</v>
      </c>
      <c r="E192" s="9">
        <f>SUM(31+49.6)</f>
        <v>80.599999999999994</v>
      </c>
      <c r="F192" s="9"/>
    </row>
    <row r="193" spans="1:1024" ht="17.100000000000001" customHeight="1">
      <c r="A193" s="6" t="s">
        <v>269</v>
      </c>
      <c r="B193" s="7">
        <f>SUM(C193:U193)</f>
        <v>80</v>
      </c>
      <c r="C193" s="7">
        <f>SUM(49)</f>
        <v>49</v>
      </c>
      <c r="D193" s="7">
        <f>SUM(31)</f>
        <v>31</v>
      </c>
    </row>
    <row r="194" spans="1:1024" s="9" customFormat="1" ht="17.100000000000001" customHeight="1">
      <c r="A194" s="15" t="s">
        <v>294</v>
      </c>
      <c r="B194" s="7">
        <f>SUM(C194:U194)</f>
        <v>80</v>
      </c>
      <c r="C194" s="7">
        <f>SUM(30+50)</f>
        <v>80</v>
      </c>
      <c r="D194" s="7">
        <v>0</v>
      </c>
      <c r="F194" s="12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7.100000000000001" customHeight="1">
      <c r="A195" s="10" t="s">
        <v>167</v>
      </c>
      <c r="B195" s="7">
        <f>SUM(C195:U195)</f>
        <v>79.5</v>
      </c>
      <c r="C195" s="7">
        <v>0</v>
      </c>
      <c r="D195" s="7">
        <f>SUM(40.5)</f>
        <v>40.5</v>
      </c>
      <c r="E195" s="9">
        <f>SUM(39)</f>
        <v>39</v>
      </c>
      <c r="F195" s="9"/>
    </row>
    <row r="196" spans="1:1024" s="9" customFormat="1" ht="17.100000000000001" customHeight="1">
      <c r="A196" s="6" t="s">
        <v>168</v>
      </c>
      <c r="B196" s="7">
        <f>SUM(C196:U196)</f>
        <v>79</v>
      </c>
      <c r="C196" s="7">
        <v>0</v>
      </c>
      <c r="D196" s="7">
        <v>0</v>
      </c>
      <c r="E196" s="9">
        <f>SUM(48.4+30.6)</f>
        <v>79</v>
      </c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s="9" customFormat="1" ht="17.100000000000001" customHeight="1">
      <c r="A197" s="6" t="s">
        <v>169</v>
      </c>
      <c r="B197" s="7">
        <f>SUM(C197:U197)</f>
        <v>77.5</v>
      </c>
      <c r="C197" s="7">
        <v>0</v>
      </c>
      <c r="D197" s="7">
        <v>0</v>
      </c>
      <c r="E197" s="8"/>
      <c r="F197" s="8">
        <f>SUM(39+38.5)</f>
        <v>77.5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024" s="9" customFormat="1" ht="17.100000000000001" customHeight="1">
      <c r="A198" s="6" t="s">
        <v>170</v>
      </c>
      <c r="B198" s="7">
        <f>SUM(C198:U198)</f>
        <v>77.5</v>
      </c>
      <c r="C198" s="7">
        <v>0</v>
      </c>
      <c r="D198" s="7">
        <v>0</v>
      </c>
      <c r="E198" s="8"/>
      <c r="F198" s="8">
        <f>SUM(39+38.5)</f>
        <v>77.5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s="9" customFormat="1" ht="17.100000000000001" customHeight="1">
      <c r="A199" s="6" t="s">
        <v>171</v>
      </c>
      <c r="B199" s="7">
        <f>SUM(C199:U199)</f>
        <v>77.5</v>
      </c>
      <c r="C199" s="7">
        <v>0</v>
      </c>
      <c r="D199" s="7">
        <v>0</v>
      </c>
      <c r="E199" s="8"/>
      <c r="F199" s="8">
        <f>SUM(39+38.5)</f>
        <v>77.5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7.100000000000001" customHeight="1">
      <c r="A200" s="6" t="s">
        <v>172</v>
      </c>
      <c r="B200" s="7">
        <f>SUM(C200:U200)</f>
        <v>76</v>
      </c>
      <c r="C200" s="7">
        <v>0</v>
      </c>
      <c r="D200" s="7">
        <f>SUM(32+44)</f>
        <v>76</v>
      </c>
    </row>
    <row r="201" spans="1:1024" ht="17.100000000000001" customHeight="1">
      <c r="A201" s="31" t="s">
        <v>173</v>
      </c>
      <c r="B201" s="7">
        <f>SUM(C201:U201)</f>
        <v>75.199999999999989</v>
      </c>
      <c r="C201" s="7">
        <v>0</v>
      </c>
      <c r="D201" s="7">
        <f>SUM(32.8+42.4)</f>
        <v>75.199999999999989</v>
      </c>
    </row>
    <row r="202" spans="1:1024" ht="17.100000000000001" customHeight="1">
      <c r="A202" s="6" t="s">
        <v>175</v>
      </c>
      <c r="B202" s="7">
        <f>SUM(C202:U202)</f>
        <v>74.5</v>
      </c>
      <c r="C202" s="7">
        <v>0</v>
      </c>
      <c r="D202" s="7">
        <v>0</v>
      </c>
      <c r="E202" s="8"/>
      <c r="F202" s="8"/>
      <c r="G202" s="8"/>
      <c r="H202" s="8">
        <v>74.5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024" ht="17.100000000000001" customHeight="1">
      <c r="A203" s="6" t="s">
        <v>292</v>
      </c>
      <c r="B203" s="7">
        <f>SUM(C203:U203)</f>
        <v>74</v>
      </c>
      <c r="C203" s="7">
        <f>SUM(34+40)</f>
        <v>74</v>
      </c>
      <c r="D203" s="7">
        <v>0</v>
      </c>
    </row>
    <row r="204" spans="1:1024" ht="17.100000000000001" customHeight="1">
      <c r="A204" s="6" t="s">
        <v>177</v>
      </c>
      <c r="B204" s="7">
        <f>SUM(C204:U204)</f>
        <v>73</v>
      </c>
      <c r="C204" s="7">
        <v>0</v>
      </c>
      <c r="D204" s="7">
        <f>SUM(42.4)</f>
        <v>42.4</v>
      </c>
      <c r="E204" s="8">
        <f>SUM(30.6)</f>
        <v>30.6</v>
      </c>
      <c r="F204" s="9"/>
    </row>
    <row r="205" spans="1:1024" ht="17.100000000000001" customHeight="1">
      <c r="A205" s="6" t="s">
        <v>178</v>
      </c>
      <c r="B205" s="7">
        <f>SUM(C205:U205)</f>
        <v>72.5</v>
      </c>
      <c r="C205" s="7">
        <v>0</v>
      </c>
      <c r="D205" s="7">
        <v>0</v>
      </c>
      <c r="E205" s="8"/>
      <c r="F205" s="8">
        <f>SUM(34+38.5)</f>
        <v>72.5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024" ht="17.100000000000001" customHeight="1">
      <c r="A206" s="6" t="s">
        <v>179</v>
      </c>
      <c r="B206" s="7">
        <f>SUM(C206:U206)</f>
        <v>72</v>
      </c>
      <c r="C206" s="7">
        <v>0</v>
      </c>
      <c r="D206" s="7">
        <v>0</v>
      </c>
      <c r="E206" s="8"/>
      <c r="F206" s="8"/>
      <c r="G206" s="8"/>
      <c r="H206" s="8"/>
      <c r="I206" s="8"/>
      <c r="J206" s="8">
        <v>33</v>
      </c>
      <c r="K206" s="8">
        <v>39</v>
      </c>
      <c r="L206" s="8"/>
      <c r="M206" s="8"/>
      <c r="N206" s="8"/>
      <c r="O206" s="8"/>
      <c r="P206" s="8"/>
      <c r="Q206" s="8"/>
      <c r="R206" s="8"/>
      <c r="S206" s="8"/>
    </row>
    <row r="207" spans="1:1024" ht="17.100000000000001" customHeight="1">
      <c r="A207" s="6" t="s">
        <v>180</v>
      </c>
      <c r="B207" s="7">
        <f>SUM(C207:U207)</f>
        <v>72</v>
      </c>
      <c r="C207" s="7">
        <v>0</v>
      </c>
      <c r="D207" s="7">
        <v>0</v>
      </c>
      <c r="E207" s="8"/>
      <c r="F207" s="8"/>
      <c r="G207" s="8"/>
      <c r="H207" s="8"/>
      <c r="I207" s="8"/>
      <c r="J207" s="8">
        <v>34</v>
      </c>
      <c r="K207" s="8"/>
      <c r="L207" s="8"/>
      <c r="M207" s="8">
        <v>38</v>
      </c>
      <c r="N207" s="8"/>
      <c r="O207" s="8"/>
      <c r="P207" s="8"/>
      <c r="Q207" s="8"/>
      <c r="R207" s="8"/>
      <c r="S207" s="8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  <c r="QV207" s="9"/>
      <c r="QW207" s="9"/>
      <c r="QX207" s="9"/>
      <c r="QY207" s="9"/>
      <c r="QZ207" s="9"/>
      <c r="RA207" s="9"/>
      <c r="RB207" s="9"/>
      <c r="RC207" s="9"/>
      <c r="RD207" s="9"/>
      <c r="RE207" s="9"/>
      <c r="RF207" s="9"/>
      <c r="RG207" s="9"/>
      <c r="RH207" s="9"/>
      <c r="RI207" s="9"/>
      <c r="RJ207" s="9"/>
      <c r="RK207" s="9"/>
      <c r="RL207" s="9"/>
      <c r="RM207" s="9"/>
      <c r="RN207" s="9"/>
      <c r="RO207" s="9"/>
      <c r="RP207" s="9"/>
      <c r="RQ207" s="9"/>
      <c r="RR207" s="9"/>
      <c r="RS207" s="9"/>
      <c r="RT207" s="9"/>
      <c r="RU207" s="9"/>
      <c r="RV207" s="9"/>
      <c r="RW207" s="9"/>
      <c r="RX207" s="9"/>
      <c r="RY207" s="9"/>
      <c r="RZ207" s="9"/>
      <c r="SA207" s="9"/>
      <c r="SB207" s="9"/>
      <c r="SC207" s="9"/>
      <c r="SD207" s="9"/>
      <c r="SE207" s="9"/>
      <c r="SF207" s="9"/>
      <c r="SG207" s="9"/>
      <c r="SH207" s="9"/>
      <c r="SI207" s="9"/>
      <c r="SJ207" s="9"/>
      <c r="SK207" s="9"/>
      <c r="SL207" s="9"/>
      <c r="SM207" s="9"/>
      <c r="SN207" s="9"/>
      <c r="SO207" s="9"/>
      <c r="SP207" s="9"/>
      <c r="SQ207" s="9"/>
      <c r="SR207" s="9"/>
      <c r="SS207" s="9"/>
      <c r="ST207" s="9"/>
      <c r="SU207" s="9"/>
      <c r="SV207" s="9"/>
      <c r="SW207" s="9"/>
      <c r="SX207" s="9"/>
      <c r="SY207" s="9"/>
      <c r="SZ207" s="9"/>
      <c r="TA207" s="9"/>
      <c r="TB207" s="9"/>
      <c r="TC207" s="9"/>
      <c r="TD207" s="9"/>
      <c r="TE207" s="9"/>
      <c r="TF207" s="9"/>
      <c r="TG207" s="9"/>
      <c r="TH207" s="9"/>
      <c r="TI207" s="9"/>
      <c r="TJ207" s="9"/>
      <c r="TK207" s="9"/>
      <c r="TL207" s="9"/>
      <c r="TM207" s="9"/>
      <c r="TN207" s="9"/>
      <c r="TO207" s="9"/>
      <c r="TP207" s="9"/>
      <c r="TQ207" s="9"/>
      <c r="TR207" s="9"/>
      <c r="TS207" s="9"/>
      <c r="TT207" s="9"/>
      <c r="TU207" s="9"/>
      <c r="TV207" s="9"/>
      <c r="TW207" s="9"/>
      <c r="TX207" s="9"/>
      <c r="TY207" s="9"/>
      <c r="TZ207" s="9"/>
      <c r="UA207" s="9"/>
      <c r="UB207" s="9"/>
      <c r="UC207" s="9"/>
      <c r="UD207" s="9"/>
      <c r="UE207" s="9"/>
      <c r="UF207" s="9"/>
      <c r="UG207" s="9"/>
      <c r="UH207" s="9"/>
      <c r="UI207" s="9"/>
      <c r="UJ207" s="9"/>
      <c r="UK207" s="9"/>
      <c r="UL207" s="9"/>
      <c r="UM207" s="9"/>
      <c r="UN207" s="9"/>
      <c r="UO207" s="9"/>
      <c r="UP207" s="9"/>
      <c r="UQ207" s="9"/>
      <c r="UR207" s="9"/>
      <c r="US207" s="9"/>
      <c r="UT207" s="9"/>
      <c r="UU207" s="9"/>
      <c r="UV207" s="9"/>
      <c r="UW207" s="9"/>
      <c r="UX207" s="9"/>
      <c r="UY207" s="9"/>
      <c r="UZ207" s="9"/>
      <c r="VA207" s="9"/>
      <c r="VB207" s="9"/>
      <c r="VC207" s="9"/>
      <c r="VD207" s="9"/>
      <c r="VE207" s="9"/>
      <c r="VF207" s="9"/>
      <c r="VG207" s="9"/>
      <c r="VH207" s="9"/>
      <c r="VI207" s="9"/>
      <c r="VJ207" s="9"/>
      <c r="VK207" s="9"/>
      <c r="VL207" s="9"/>
      <c r="VM207" s="9"/>
      <c r="VN207" s="9"/>
      <c r="VO207" s="9"/>
      <c r="VP207" s="9"/>
      <c r="VQ207" s="9"/>
      <c r="VR207" s="9"/>
      <c r="VS207" s="9"/>
      <c r="VT207" s="9"/>
      <c r="VU207" s="9"/>
      <c r="VV207" s="9"/>
      <c r="VW207" s="9"/>
      <c r="VX207" s="9"/>
      <c r="VY207" s="9"/>
      <c r="VZ207" s="9"/>
      <c r="WA207" s="9"/>
      <c r="WB207" s="9"/>
      <c r="WC207" s="9"/>
      <c r="WD207" s="9"/>
      <c r="WE207" s="9"/>
      <c r="WF207" s="9"/>
      <c r="WG207" s="9"/>
      <c r="WH207" s="9"/>
      <c r="WI207" s="9"/>
      <c r="WJ207" s="9"/>
      <c r="WK207" s="9"/>
      <c r="WL207" s="9"/>
      <c r="WM207" s="9"/>
      <c r="WN207" s="9"/>
      <c r="WO207" s="9"/>
      <c r="WP207" s="9"/>
      <c r="WQ207" s="9"/>
      <c r="WR207" s="9"/>
      <c r="WS207" s="9"/>
      <c r="WT207" s="9"/>
      <c r="WU207" s="9"/>
      <c r="WV207" s="9"/>
      <c r="WW207" s="9"/>
      <c r="WX207" s="9"/>
      <c r="WY207" s="9"/>
      <c r="WZ207" s="9"/>
      <c r="XA207" s="9"/>
      <c r="XB207" s="9"/>
      <c r="XC207" s="9"/>
      <c r="XD207" s="9"/>
      <c r="XE207" s="9"/>
      <c r="XF207" s="9"/>
      <c r="XG207" s="9"/>
      <c r="XH207" s="9"/>
      <c r="XI207" s="9"/>
      <c r="XJ207" s="9"/>
      <c r="XK207" s="9"/>
      <c r="XL207" s="9"/>
      <c r="XM207" s="9"/>
      <c r="XN207" s="9"/>
      <c r="XO207" s="9"/>
      <c r="XP207" s="9"/>
      <c r="XQ207" s="9"/>
      <c r="XR207" s="9"/>
      <c r="XS207" s="9"/>
      <c r="XT207" s="9"/>
      <c r="XU207" s="9"/>
      <c r="XV207" s="9"/>
      <c r="XW207" s="9"/>
      <c r="XX207" s="9"/>
      <c r="XY207" s="9"/>
      <c r="XZ207" s="9"/>
      <c r="YA207" s="9"/>
      <c r="YB207" s="9"/>
      <c r="YC207" s="9"/>
      <c r="YD207" s="9"/>
      <c r="YE207" s="9"/>
      <c r="YF207" s="9"/>
      <c r="YG207" s="9"/>
      <c r="YH207" s="9"/>
      <c r="YI207" s="9"/>
      <c r="YJ207" s="9"/>
      <c r="YK207" s="9"/>
      <c r="YL207" s="9"/>
      <c r="YM207" s="9"/>
      <c r="YN207" s="9"/>
      <c r="YO207" s="9"/>
      <c r="YP207" s="9"/>
      <c r="YQ207" s="9"/>
      <c r="YR207" s="9"/>
      <c r="YS207" s="9"/>
      <c r="YT207" s="9"/>
      <c r="YU207" s="9"/>
      <c r="YV207" s="9"/>
      <c r="YW207" s="9"/>
      <c r="YX207" s="9"/>
      <c r="YY207" s="9"/>
      <c r="YZ207" s="9"/>
      <c r="ZA207" s="9"/>
      <c r="ZB207" s="9"/>
      <c r="ZC207" s="9"/>
      <c r="ZD207" s="9"/>
      <c r="ZE207" s="9"/>
      <c r="ZF207" s="9"/>
      <c r="ZG207" s="9"/>
      <c r="ZH207" s="9"/>
      <c r="ZI207" s="9"/>
      <c r="ZJ207" s="9"/>
      <c r="ZK207" s="9"/>
      <c r="ZL207" s="9"/>
      <c r="ZM207" s="9"/>
      <c r="ZN207" s="9"/>
      <c r="ZO207" s="9"/>
      <c r="ZP207" s="9"/>
      <c r="ZQ207" s="9"/>
      <c r="ZR207" s="9"/>
      <c r="ZS207" s="9"/>
      <c r="ZT207" s="9"/>
      <c r="ZU207" s="9"/>
      <c r="ZV207" s="9"/>
      <c r="ZW207" s="9"/>
      <c r="ZX207" s="9"/>
      <c r="ZY207" s="9"/>
      <c r="ZZ207" s="9"/>
      <c r="AAA207" s="9"/>
      <c r="AAB207" s="9"/>
      <c r="AAC207" s="9"/>
      <c r="AAD207" s="9"/>
      <c r="AAE207" s="9"/>
      <c r="AAF207" s="9"/>
      <c r="AAG207" s="9"/>
      <c r="AAH207" s="9"/>
      <c r="AAI207" s="9"/>
      <c r="AAJ207" s="9"/>
      <c r="AAK207" s="9"/>
      <c r="AAL207" s="9"/>
      <c r="AAM207" s="9"/>
      <c r="AAN207" s="9"/>
      <c r="AAO207" s="9"/>
      <c r="AAP207" s="9"/>
      <c r="AAQ207" s="9"/>
      <c r="AAR207" s="9"/>
      <c r="AAS207" s="9"/>
      <c r="AAT207" s="9"/>
      <c r="AAU207" s="9"/>
      <c r="AAV207" s="9"/>
      <c r="AAW207" s="9"/>
      <c r="AAX207" s="9"/>
      <c r="AAY207" s="9"/>
      <c r="AAZ207" s="9"/>
      <c r="ABA207" s="9"/>
      <c r="ABB207" s="9"/>
      <c r="ABC207" s="9"/>
      <c r="ABD207" s="9"/>
      <c r="ABE207" s="9"/>
      <c r="ABF207" s="9"/>
      <c r="ABG207" s="9"/>
      <c r="ABH207" s="9"/>
      <c r="ABI207" s="9"/>
      <c r="ABJ207" s="9"/>
      <c r="ABK207" s="9"/>
      <c r="ABL207" s="9"/>
      <c r="ABM207" s="9"/>
      <c r="ABN207" s="9"/>
      <c r="ABO207" s="9"/>
      <c r="ABP207" s="9"/>
      <c r="ABQ207" s="9"/>
      <c r="ABR207" s="9"/>
      <c r="ABS207" s="9"/>
      <c r="ABT207" s="9"/>
      <c r="ABU207" s="9"/>
      <c r="ABV207" s="9"/>
      <c r="ABW207" s="9"/>
      <c r="ABX207" s="9"/>
      <c r="ABY207" s="9"/>
      <c r="ABZ207" s="9"/>
      <c r="ACA207" s="9"/>
      <c r="ACB207" s="9"/>
      <c r="ACC207" s="9"/>
      <c r="ACD207" s="9"/>
      <c r="ACE207" s="9"/>
      <c r="ACF207" s="9"/>
      <c r="ACG207" s="9"/>
      <c r="ACH207" s="9"/>
      <c r="ACI207" s="9"/>
      <c r="ACJ207" s="9"/>
      <c r="ACK207" s="9"/>
      <c r="ACL207" s="9"/>
      <c r="ACM207" s="9"/>
      <c r="ACN207" s="9"/>
      <c r="ACO207" s="9"/>
      <c r="ACP207" s="9"/>
      <c r="ACQ207" s="9"/>
      <c r="ACR207" s="9"/>
      <c r="ACS207" s="9"/>
      <c r="ACT207" s="9"/>
      <c r="ACU207" s="9"/>
      <c r="ACV207" s="9"/>
      <c r="ACW207" s="9"/>
      <c r="ACX207" s="9"/>
      <c r="ACY207" s="9"/>
      <c r="ACZ207" s="9"/>
      <c r="ADA207" s="9"/>
      <c r="ADB207" s="9"/>
      <c r="ADC207" s="9"/>
      <c r="ADD207" s="9"/>
      <c r="ADE207" s="9"/>
      <c r="ADF207" s="9"/>
      <c r="ADG207" s="9"/>
      <c r="ADH207" s="9"/>
      <c r="ADI207" s="9"/>
      <c r="ADJ207" s="9"/>
      <c r="ADK207" s="9"/>
      <c r="ADL207" s="9"/>
      <c r="ADM207" s="9"/>
      <c r="ADN207" s="9"/>
      <c r="ADO207" s="9"/>
      <c r="ADP207" s="9"/>
      <c r="ADQ207" s="9"/>
      <c r="ADR207" s="9"/>
      <c r="ADS207" s="9"/>
      <c r="ADT207" s="9"/>
      <c r="ADU207" s="9"/>
      <c r="ADV207" s="9"/>
      <c r="ADW207" s="9"/>
      <c r="ADX207" s="9"/>
      <c r="ADY207" s="9"/>
      <c r="ADZ207" s="9"/>
      <c r="AEA207" s="9"/>
      <c r="AEB207" s="9"/>
      <c r="AEC207" s="9"/>
      <c r="AED207" s="9"/>
      <c r="AEE207" s="9"/>
      <c r="AEF207" s="9"/>
      <c r="AEG207" s="9"/>
      <c r="AEH207" s="9"/>
      <c r="AEI207" s="9"/>
      <c r="AEJ207" s="9"/>
      <c r="AEK207" s="9"/>
      <c r="AEL207" s="9"/>
      <c r="AEM207" s="9"/>
      <c r="AEN207" s="9"/>
      <c r="AEO207" s="9"/>
      <c r="AEP207" s="9"/>
      <c r="AEQ207" s="9"/>
      <c r="AER207" s="9"/>
      <c r="AES207" s="9"/>
      <c r="AET207" s="9"/>
      <c r="AEU207" s="9"/>
      <c r="AEV207" s="9"/>
      <c r="AEW207" s="9"/>
      <c r="AEX207" s="9"/>
      <c r="AEY207" s="9"/>
      <c r="AEZ207" s="9"/>
      <c r="AFA207" s="9"/>
      <c r="AFB207" s="9"/>
      <c r="AFC207" s="9"/>
      <c r="AFD207" s="9"/>
      <c r="AFE207" s="9"/>
      <c r="AFF207" s="9"/>
      <c r="AFG207" s="9"/>
      <c r="AFH207" s="9"/>
      <c r="AFI207" s="9"/>
      <c r="AFJ207" s="9"/>
      <c r="AFK207" s="9"/>
      <c r="AFL207" s="9"/>
      <c r="AFM207" s="9"/>
      <c r="AFN207" s="9"/>
      <c r="AFO207" s="9"/>
      <c r="AFP207" s="9"/>
      <c r="AFQ207" s="9"/>
      <c r="AFR207" s="9"/>
      <c r="AFS207" s="9"/>
      <c r="AFT207" s="9"/>
      <c r="AFU207" s="9"/>
      <c r="AFV207" s="9"/>
      <c r="AFW207" s="9"/>
      <c r="AFX207" s="9"/>
      <c r="AFY207" s="9"/>
      <c r="AFZ207" s="9"/>
      <c r="AGA207" s="9"/>
      <c r="AGB207" s="9"/>
      <c r="AGC207" s="9"/>
      <c r="AGD207" s="9"/>
      <c r="AGE207" s="9"/>
      <c r="AGF207" s="9"/>
      <c r="AGG207" s="9"/>
      <c r="AGH207" s="9"/>
      <c r="AGI207" s="9"/>
      <c r="AGJ207" s="9"/>
      <c r="AGK207" s="9"/>
      <c r="AGL207" s="9"/>
      <c r="AGM207" s="9"/>
      <c r="AGN207" s="9"/>
      <c r="AGO207" s="9"/>
      <c r="AGP207" s="9"/>
      <c r="AGQ207" s="9"/>
      <c r="AGR207" s="9"/>
      <c r="AGS207" s="9"/>
      <c r="AGT207" s="9"/>
      <c r="AGU207" s="9"/>
      <c r="AGV207" s="9"/>
      <c r="AGW207" s="9"/>
      <c r="AGX207" s="9"/>
      <c r="AGY207" s="9"/>
      <c r="AGZ207" s="9"/>
      <c r="AHA207" s="9"/>
      <c r="AHB207" s="9"/>
      <c r="AHC207" s="9"/>
      <c r="AHD207" s="9"/>
      <c r="AHE207" s="9"/>
      <c r="AHF207" s="9"/>
      <c r="AHG207" s="9"/>
      <c r="AHH207" s="9"/>
      <c r="AHI207" s="9"/>
      <c r="AHJ207" s="9"/>
      <c r="AHK207" s="9"/>
      <c r="AHL207" s="9"/>
      <c r="AHM207" s="9"/>
      <c r="AHN207" s="9"/>
      <c r="AHO207" s="9"/>
      <c r="AHP207" s="9"/>
      <c r="AHQ207" s="9"/>
      <c r="AHR207" s="9"/>
      <c r="AHS207" s="9"/>
      <c r="AHT207" s="9"/>
      <c r="AHU207" s="9"/>
      <c r="AHV207" s="9"/>
      <c r="AHW207" s="9"/>
      <c r="AHX207" s="9"/>
      <c r="AHY207" s="9"/>
      <c r="AHZ207" s="9"/>
      <c r="AIA207" s="9"/>
      <c r="AIB207" s="9"/>
      <c r="AIC207" s="9"/>
      <c r="AID207" s="9"/>
      <c r="AIE207" s="9"/>
      <c r="AIF207" s="9"/>
      <c r="AIG207" s="9"/>
      <c r="AIH207" s="9"/>
      <c r="AII207" s="9"/>
      <c r="AIJ207" s="9"/>
      <c r="AIK207" s="9"/>
      <c r="AIL207" s="9"/>
      <c r="AIM207" s="9"/>
      <c r="AIN207" s="9"/>
      <c r="AIO207" s="9"/>
      <c r="AIP207" s="9"/>
      <c r="AIQ207" s="9"/>
      <c r="AIR207" s="9"/>
      <c r="AIS207" s="9"/>
      <c r="AIT207" s="9"/>
      <c r="AIU207" s="9"/>
      <c r="AIV207" s="9"/>
      <c r="AIW207" s="9"/>
      <c r="AIX207" s="9"/>
      <c r="AIY207" s="9"/>
      <c r="AIZ207" s="9"/>
      <c r="AJA207" s="9"/>
      <c r="AJB207" s="9"/>
      <c r="AJC207" s="9"/>
      <c r="AJD207" s="9"/>
      <c r="AJE207" s="9"/>
      <c r="AJF207" s="9"/>
      <c r="AJG207" s="9"/>
      <c r="AJH207" s="9"/>
      <c r="AJI207" s="9"/>
      <c r="AJJ207" s="9"/>
      <c r="AJK207" s="9"/>
      <c r="AJL207" s="9"/>
      <c r="AJM207" s="9"/>
      <c r="AJN207" s="9"/>
      <c r="AJO207" s="9"/>
      <c r="AJP207" s="9"/>
      <c r="AJQ207" s="9"/>
      <c r="AJR207" s="9"/>
      <c r="AJS207" s="9"/>
      <c r="AJT207" s="9"/>
      <c r="AJU207" s="9"/>
      <c r="AJV207" s="9"/>
      <c r="AJW207" s="9"/>
      <c r="AJX207" s="9"/>
      <c r="AJY207" s="9"/>
      <c r="AJZ207" s="9"/>
      <c r="AKA207" s="9"/>
      <c r="AKB207" s="9"/>
      <c r="AKC207" s="9"/>
      <c r="AKD207" s="9"/>
      <c r="AKE207" s="9"/>
      <c r="AKF207" s="9"/>
      <c r="AKG207" s="9"/>
      <c r="AKH207" s="9"/>
      <c r="AKI207" s="9"/>
      <c r="AKJ207" s="9"/>
      <c r="AKK207" s="9"/>
      <c r="AKL207" s="9"/>
      <c r="AKM207" s="9"/>
      <c r="AKN207" s="9"/>
      <c r="AKO207" s="9"/>
      <c r="AKP207" s="9"/>
      <c r="AKQ207" s="9"/>
      <c r="AKR207" s="9"/>
      <c r="AKS207" s="9"/>
      <c r="AKT207" s="9"/>
      <c r="AKU207" s="9"/>
      <c r="AKV207" s="9"/>
      <c r="AKW207" s="9"/>
      <c r="AKX207" s="9"/>
      <c r="AKY207" s="9"/>
      <c r="AKZ207" s="9"/>
      <c r="ALA207" s="9"/>
      <c r="ALB207" s="9"/>
      <c r="ALC207" s="9"/>
      <c r="ALD207" s="9"/>
      <c r="ALE207" s="9"/>
      <c r="ALF207" s="9"/>
      <c r="ALG207" s="9"/>
      <c r="ALH207" s="9"/>
      <c r="ALI207" s="9"/>
      <c r="ALJ207" s="9"/>
      <c r="ALK207" s="9"/>
      <c r="ALL207" s="9"/>
      <c r="ALM207" s="9"/>
      <c r="ALN207" s="9"/>
      <c r="ALO207" s="9"/>
      <c r="ALP207" s="9"/>
      <c r="ALQ207" s="9"/>
      <c r="ALR207" s="9"/>
      <c r="ALS207" s="9"/>
      <c r="ALT207" s="9"/>
      <c r="ALU207" s="9"/>
      <c r="ALV207" s="9"/>
      <c r="ALW207" s="9"/>
      <c r="ALX207" s="9"/>
      <c r="ALY207" s="9"/>
      <c r="ALZ207" s="9"/>
      <c r="AMA207" s="9"/>
      <c r="AMB207" s="9"/>
      <c r="AMC207" s="9"/>
      <c r="AMD207" s="9"/>
      <c r="AME207" s="9"/>
      <c r="AMF207" s="9"/>
      <c r="AMG207" s="9"/>
      <c r="AMH207" s="9"/>
      <c r="AMI207" s="9"/>
      <c r="AMJ207" s="9"/>
    </row>
    <row r="208" spans="1:1024" ht="17.100000000000001" customHeight="1">
      <c r="A208" s="15" t="s">
        <v>181</v>
      </c>
      <c r="B208" s="7">
        <f>SUM(C208:U208)</f>
        <v>72</v>
      </c>
      <c r="C208" s="7">
        <v>0</v>
      </c>
      <c r="D208" s="7">
        <v>0</v>
      </c>
      <c r="E208" s="8"/>
      <c r="F208" s="8"/>
      <c r="G208" s="8"/>
      <c r="H208" s="8"/>
      <c r="I208" s="8"/>
      <c r="J208" s="8"/>
      <c r="K208" s="8"/>
      <c r="L208" s="8"/>
      <c r="M208" s="8">
        <v>72</v>
      </c>
      <c r="N208" s="8"/>
      <c r="O208" s="8"/>
      <c r="P208" s="8"/>
      <c r="Q208" s="8"/>
      <c r="R208" s="8"/>
      <c r="S208" s="8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/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/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  <c r="OP208" s="9"/>
      <c r="OQ208" s="9"/>
      <c r="OR208" s="9"/>
      <c r="OS208" s="9"/>
      <c r="OT208" s="9"/>
      <c r="OU208" s="9"/>
      <c r="OV208" s="9"/>
      <c r="OW208" s="9"/>
      <c r="OX208" s="9"/>
      <c r="OY208" s="9"/>
      <c r="OZ208" s="9"/>
      <c r="PA208" s="9"/>
      <c r="PB208" s="9"/>
      <c r="PC208" s="9"/>
      <c r="PD208" s="9"/>
      <c r="PE208" s="9"/>
      <c r="PF208" s="9"/>
      <c r="PG208" s="9"/>
      <c r="PH208" s="9"/>
      <c r="PI208" s="9"/>
      <c r="PJ208" s="9"/>
      <c r="PK208" s="9"/>
      <c r="PL208" s="9"/>
      <c r="PM208" s="9"/>
      <c r="PN208" s="9"/>
      <c r="PO208" s="9"/>
      <c r="PP208" s="9"/>
      <c r="PQ208" s="9"/>
      <c r="PR208" s="9"/>
      <c r="PS208" s="9"/>
      <c r="PT208" s="9"/>
      <c r="PU208" s="9"/>
      <c r="PV208" s="9"/>
      <c r="PW208" s="9"/>
      <c r="PX208" s="9"/>
      <c r="PY208" s="9"/>
      <c r="PZ208" s="9"/>
      <c r="QA208" s="9"/>
      <c r="QB208" s="9"/>
      <c r="QC208" s="9"/>
      <c r="QD208" s="9"/>
      <c r="QE208" s="9"/>
      <c r="QF208" s="9"/>
      <c r="QG208" s="9"/>
      <c r="QH208" s="9"/>
      <c r="QI208" s="9"/>
      <c r="QJ208" s="9"/>
      <c r="QK208" s="9"/>
      <c r="QL208" s="9"/>
      <c r="QM208" s="9"/>
      <c r="QN208" s="9"/>
      <c r="QO208" s="9"/>
      <c r="QP208" s="9"/>
      <c r="QQ208" s="9"/>
      <c r="QR208" s="9"/>
      <c r="QS208" s="9"/>
      <c r="QT208" s="9"/>
      <c r="QU208" s="9"/>
      <c r="QV208" s="9"/>
      <c r="QW208" s="9"/>
      <c r="QX208" s="9"/>
      <c r="QY208" s="9"/>
      <c r="QZ208" s="9"/>
      <c r="RA208" s="9"/>
      <c r="RB208" s="9"/>
      <c r="RC208" s="9"/>
      <c r="RD208" s="9"/>
      <c r="RE208" s="9"/>
      <c r="RF208" s="9"/>
      <c r="RG208" s="9"/>
      <c r="RH208" s="9"/>
      <c r="RI208" s="9"/>
      <c r="RJ208" s="9"/>
      <c r="RK208" s="9"/>
      <c r="RL208" s="9"/>
      <c r="RM208" s="9"/>
      <c r="RN208" s="9"/>
      <c r="RO208" s="9"/>
      <c r="RP208" s="9"/>
      <c r="RQ208" s="9"/>
      <c r="RR208" s="9"/>
      <c r="RS208" s="9"/>
      <c r="RT208" s="9"/>
      <c r="RU208" s="9"/>
      <c r="RV208" s="9"/>
      <c r="RW208" s="9"/>
      <c r="RX208" s="9"/>
      <c r="RY208" s="9"/>
      <c r="RZ208" s="9"/>
      <c r="SA208" s="9"/>
      <c r="SB208" s="9"/>
      <c r="SC208" s="9"/>
      <c r="SD208" s="9"/>
      <c r="SE208" s="9"/>
      <c r="SF208" s="9"/>
      <c r="SG208" s="9"/>
      <c r="SH208" s="9"/>
      <c r="SI208" s="9"/>
      <c r="SJ208" s="9"/>
      <c r="SK208" s="9"/>
      <c r="SL208" s="9"/>
      <c r="SM208" s="9"/>
      <c r="SN208" s="9"/>
      <c r="SO208" s="9"/>
      <c r="SP208" s="9"/>
      <c r="SQ208" s="9"/>
      <c r="SR208" s="9"/>
      <c r="SS208" s="9"/>
      <c r="ST208" s="9"/>
      <c r="SU208" s="9"/>
      <c r="SV208" s="9"/>
      <c r="SW208" s="9"/>
      <c r="SX208" s="9"/>
      <c r="SY208" s="9"/>
      <c r="SZ208" s="9"/>
      <c r="TA208" s="9"/>
      <c r="TB208" s="9"/>
      <c r="TC208" s="9"/>
      <c r="TD208" s="9"/>
      <c r="TE208" s="9"/>
      <c r="TF208" s="9"/>
      <c r="TG208" s="9"/>
      <c r="TH208" s="9"/>
      <c r="TI208" s="9"/>
      <c r="TJ208" s="9"/>
      <c r="TK208" s="9"/>
      <c r="TL208" s="9"/>
      <c r="TM208" s="9"/>
      <c r="TN208" s="9"/>
      <c r="TO208" s="9"/>
      <c r="TP208" s="9"/>
      <c r="TQ208" s="9"/>
      <c r="TR208" s="9"/>
      <c r="TS208" s="9"/>
      <c r="TT208" s="9"/>
      <c r="TU208" s="9"/>
      <c r="TV208" s="9"/>
      <c r="TW208" s="9"/>
      <c r="TX208" s="9"/>
      <c r="TY208" s="9"/>
      <c r="TZ208" s="9"/>
      <c r="UA208" s="9"/>
      <c r="UB208" s="9"/>
      <c r="UC208" s="9"/>
      <c r="UD208" s="9"/>
      <c r="UE208" s="9"/>
      <c r="UF208" s="9"/>
      <c r="UG208" s="9"/>
      <c r="UH208" s="9"/>
      <c r="UI208" s="9"/>
      <c r="UJ208" s="9"/>
      <c r="UK208" s="9"/>
      <c r="UL208" s="9"/>
      <c r="UM208" s="9"/>
      <c r="UN208" s="9"/>
      <c r="UO208" s="9"/>
      <c r="UP208" s="9"/>
      <c r="UQ208" s="9"/>
      <c r="UR208" s="9"/>
      <c r="US208" s="9"/>
      <c r="UT208" s="9"/>
      <c r="UU208" s="9"/>
      <c r="UV208" s="9"/>
      <c r="UW208" s="9"/>
      <c r="UX208" s="9"/>
      <c r="UY208" s="9"/>
      <c r="UZ208" s="9"/>
      <c r="VA208" s="9"/>
      <c r="VB208" s="9"/>
      <c r="VC208" s="9"/>
      <c r="VD208" s="9"/>
      <c r="VE208" s="9"/>
      <c r="VF208" s="9"/>
      <c r="VG208" s="9"/>
      <c r="VH208" s="9"/>
      <c r="VI208" s="9"/>
      <c r="VJ208" s="9"/>
      <c r="VK208" s="9"/>
      <c r="VL208" s="9"/>
      <c r="VM208" s="9"/>
      <c r="VN208" s="9"/>
      <c r="VO208" s="9"/>
      <c r="VP208" s="9"/>
      <c r="VQ208" s="9"/>
      <c r="VR208" s="9"/>
      <c r="VS208" s="9"/>
      <c r="VT208" s="9"/>
      <c r="VU208" s="9"/>
      <c r="VV208" s="9"/>
      <c r="VW208" s="9"/>
      <c r="VX208" s="9"/>
      <c r="VY208" s="9"/>
      <c r="VZ208" s="9"/>
      <c r="WA208" s="9"/>
      <c r="WB208" s="9"/>
      <c r="WC208" s="9"/>
      <c r="WD208" s="9"/>
      <c r="WE208" s="9"/>
      <c r="WF208" s="9"/>
      <c r="WG208" s="9"/>
      <c r="WH208" s="9"/>
      <c r="WI208" s="9"/>
      <c r="WJ208" s="9"/>
      <c r="WK208" s="9"/>
      <c r="WL208" s="9"/>
      <c r="WM208" s="9"/>
      <c r="WN208" s="9"/>
      <c r="WO208" s="9"/>
      <c r="WP208" s="9"/>
      <c r="WQ208" s="9"/>
      <c r="WR208" s="9"/>
      <c r="WS208" s="9"/>
      <c r="WT208" s="9"/>
      <c r="WU208" s="9"/>
      <c r="WV208" s="9"/>
      <c r="WW208" s="9"/>
      <c r="WX208" s="9"/>
      <c r="WY208" s="9"/>
      <c r="WZ208" s="9"/>
      <c r="XA208" s="9"/>
      <c r="XB208" s="9"/>
      <c r="XC208" s="9"/>
      <c r="XD208" s="9"/>
      <c r="XE208" s="9"/>
      <c r="XF208" s="9"/>
      <c r="XG208" s="9"/>
      <c r="XH208" s="9"/>
      <c r="XI208" s="9"/>
      <c r="XJ208" s="9"/>
      <c r="XK208" s="9"/>
      <c r="XL208" s="9"/>
      <c r="XM208" s="9"/>
      <c r="XN208" s="9"/>
      <c r="XO208" s="9"/>
      <c r="XP208" s="9"/>
      <c r="XQ208" s="9"/>
      <c r="XR208" s="9"/>
      <c r="XS208" s="9"/>
      <c r="XT208" s="9"/>
      <c r="XU208" s="9"/>
      <c r="XV208" s="9"/>
      <c r="XW208" s="9"/>
      <c r="XX208" s="9"/>
      <c r="XY208" s="9"/>
      <c r="XZ208" s="9"/>
      <c r="YA208" s="9"/>
      <c r="YB208" s="9"/>
      <c r="YC208" s="9"/>
      <c r="YD208" s="9"/>
      <c r="YE208" s="9"/>
      <c r="YF208" s="9"/>
      <c r="YG208" s="9"/>
      <c r="YH208" s="9"/>
      <c r="YI208" s="9"/>
      <c r="YJ208" s="9"/>
      <c r="YK208" s="9"/>
      <c r="YL208" s="9"/>
      <c r="YM208" s="9"/>
      <c r="YN208" s="9"/>
      <c r="YO208" s="9"/>
      <c r="YP208" s="9"/>
      <c r="YQ208" s="9"/>
      <c r="YR208" s="9"/>
      <c r="YS208" s="9"/>
      <c r="YT208" s="9"/>
      <c r="YU208" s="9"/>
      <c r="YV208" s="9"/>
      <c r="YW208" s="9"/>
      <c r="YX208" s="9"/>
      <c r="YY208" s="9"/>
      <c r="YZ208" s="9"/>
      <c r="ZA208" s="9"/>
      <c r="ZB208" s="9"/>
      <c r="ZC208" s="9"/>
      <c r="ZD208" s="9"/>
      <c r="ZE208" s="9"/>
      <c r="ZF208" s="9"/>
      <c r="ZG208" s="9"/>
      <c r="ZH208" s="9"/>
      <c r="ZI208" s="9"/>
      <c r="ZJ208" s="9"/>
      <c r="ZK208" s="9"/>
      <c r="ZL208" s="9"/>
      <c r="ZM208" s="9"/>
      <c r="ZN208" s="9"/>
      <c r="ZO208" s="9"/>
      <c r="ZP208" s="9"/>
      <c r="ZQ208" s="9"/>
      <c r="ZR208" s="9"/>
      <c r="ZS208" s="9"/>
      <c r="ZT208" s="9"/>
      <c r="ZU208" s="9"/>
      <c r="ZV208" s="9"/>
      <c r="ZW208" s="9"/>
      <c r="ZX208" s="9"/>
      <c r="ZY208" s="9"/>
      <c r="ZZ208" s="9"/>
      <c r="AAA208" s="9"/>
      <c r="AAB208" s="9"/>
      <c r="AAC208" s="9"/>
      <c r="AAD208" s="9"/>
      <c r="AAE208" s="9"/>
      <c r="AAF208" s="9"/>
      <c r="AAG208" s="9"/>
      <c r="AAH208" s="9"/>
      <c r="AAI208" s="9"/>
      <c r="AAJ208" s="9"/>
      <c r="AAK208" s="9"/>
      <c r="AAL208" s="9"/>
      <c r="AAM208" s="9"/>
      <c r="AAN208" s="9"/>
      <c r="AAO208" s="9"/>
      <c r="AAP208" s="9"/>
      <c r="AAQ208" s="9"/>
      <c r="AAR208" s="9"/>
      <c r="AAS208" s="9"/>
      <c r="AAT208" s="9"/>
      <c r="AAU208" s="9"/>
      <c r="AAV208" s="9"/>
      <c r="AAW208" s="9"/>
      <c r="AAX208" s="9"/>
      <c r="AAY208" s="9"/>
      <c r="AAZ208" s="9"/>
      <c r="ABA208" s="9"/>
      <c r="ABB208" s="9"/>
      <c r="ABC208" s="9"/>
      <c r="ABD208" s="9"/>
      <c r="ABE208" s="9"/>
      <c r="ABF208" s="9"/>
      <c r="ABG208" s="9"/>
      <c r="ABH208" s="9"/>
      <c r="ABI208" s="9"/>
      <c r="ABJ208" s="9"/>
      <c r="ABK208" s="9"/>
      <c r="ABL208" s="9"/>
      <c r="ABM208" s="9"/>
      <c r="ABN208" s="9"/>
      <c r="ABO208" s="9"/>
      <c r="ABP208" s="9"/>
      <c r="ABQ208" s="9"/>
      <c r="ABR208" s="9"/>
      <c r="ABS208" s="9"/>
      <c r="ABT208" s="9"/>
      <c r="ABU208" s="9"/>
      <c r="ABV208" s="9"/>
      <c r="ABW208" s="9"/>
      <c r="ABX208" s="9"/>
      <c r="ABY208" s="9"/>
      <c r="ABZ208" s="9"/>
      <c r="ACA208" s="9"/>
      <c r="ACB208" s="9"/>
      <c r="ACC208" s="9"/>
      <c r="ACD208" s="9"/>
      <c r="ACE208" s="9"/>
      <c r="ACF208" s="9"/>
      <c r="ACG208" s="9"/>
      <c r="ACH208" s="9"/>
      <c r="ACI208" s="9"/>
      <c r="ACJ208" s="9"/>
      <c r="ACK208" s="9"/>
      <c r="ACL208" s="9"/>
      <c r="ACM208" s="9"/>
      <c r="ACN208" s="9"/>
      <c r="ACO208" s="9"/>
      <c r="ACP208" s="9"/>
      <c r="ACQ208" s="9"/>
      <c r="ACR208" s="9"/>
      <c r="ACS208" s="9"/>
      <c r="ACT208" s="9"/>
      <c r="ACU208" s="9"/>
      <c r="ACV208" s="9"/>
      <c r="ACW208" s="9"/>
      <c r="ACX208" s="9"/>
      <c r="ACY208" s="9"/>
      <c r="ACZ208" s="9"/>
      <c r="ADA208" s="9"/>
      <c r="ADB208" s="9"/>
      <c r="ADC208" s="9"/>
      <c r="ADD208" s="9"/>
      <c r="ADE208" s="9"/>
      <c r="ADF208" s="9"/>
      <c r="ADG208" s="9"/>
      <c r="ADH208" s="9"/>
      <c r="ADI208" s="9"/>
      <c r="ADJ208" s="9"/>
      <c r="ADK208" s="9"/>
      <c r="ADL208" s="9"/>
      <c r="ADM208" s="9"/>
      <c r="ADN208" s="9"/>
      <c r="ADO208" s="9"/>
      <c r="ADP208" s="9"/>
      <c r="ADQ208" s="9"/>
      <c r="ADR208" s="9"/>
      <c r="ADS208" s="9"/>
      <c r="ADT208" s="9"/>
      <c r="ADU208" s="9"/>
      <c r="ADV208" s="9"/>
      <c r="ADW208" s="9"/>
      <c r="ADX208" s="9"/>
      <c r="ADY208" s="9"/>
      <c r="ADZ208" s="9"/>
      <c r="AEA208" s="9"/>
      <c r="AEB208" s="9"/>
      <c r="AEC208" s="9"/>
      <c r="AED208" s="9"/>
      <c r="AEE208" s="9"/>
      <c r="AEF208" s="9"/>
      <c r="AEG208" s="9"/>
      <c r="AEH208" s="9"/>
      <c r="AEI208" s="9"/>
      <c r="AEJ208" s="9"/>
      <c r="AEK208" s="9"/>
      <c r="AEL208" s="9"/>
      <c r="AEM208" s="9"/>
      <c r="AEN208" s="9"/>
      <c r="AEO208" s="9"/>
      <c r="AEP208" s="9"/>
      <c r="AEQ208" s="9"/>
      <c r="AER208" s="9"/>
      <c r="AES208" s="9"/>
      <c r="AET208" s="9"/>
      <c r="AEU208" s="9"/>
      <c r="AEV208" s="9"/>
      <c r="AEW208" s="9"/>
      <c r="AEX208" s="9"/>
      <c r="AEY208" s="9"/>
      <c r="AEZ208" s="9"/>
      <c r="AFA208" s="9"/>
      <c r="AFB208" s="9"/>
      <c r="AFC208" s="9"/>
      <c r="AFD208" s="9"/>
      <c r="AFE208" s="9"/>
      <c r="AFF208" s="9"/>
      <c r="AFG208" s="9"/>
      <c r="AFH208" s="9"/>
      <c r="AFI208" s="9"/>
      <c r="AFJ208" s="9"/>
      <c r="AFK208" s="9"/>
      <c r="AFL208" s="9"/>
      <c r="AFM208" s="9"/>
      <c r="AFN208" s="9"/>
      <c r="AFO208" s="9"/>
      <c r="AFP208" s="9"/>
      <c r="AFQ208" s="9"/>
      <c r="AFR208" s="9"/>
      <c r="AFS208" s="9"/>
      <c r="AFT208" s="9"/>
      <c r="AFU208" s="9"/>
      <c r="AFV208" s="9"/>
      <c r="AFW208" s="9"/>
      <c r="AFX208" s="9"/>
      <c r="AFY208" s="9"/>
      <c r="AFZ208" s="9"/>
      <c r="AGA208" s="9"/>
      <c r="AGB208" s="9"/>
      <c r="AGC208" s="9"/>
      <c r="AGD208" s="9"/>
      <c r="AGE208" s="9"/>
      <c r="AGF208" s="9"/>
      <c r="AGG208" s="9"/>
      <c r="AGH208" s="9"/>
      <c r="AGI208" s="9"/>
      <c r="AGJ208" s="9"/>
      <c r="AGK208" s="9"/>
      <c r="AGL208" s="9"/>
      <c r="AGM208" s="9"/>
      <c r="AGN208" s="9"/>
      <c r="AGO208" s="9"/>
      <c r="AGP208" s="9"/>
      <c r="AGQ208" s="9"/>
      <c r="AGR208" s="9"/>
      <c r="AGS208" s="9"/>
      <c r="AGT208" s="9"/>
      <c r="AGU208" s="9"/>
      <c r="AGV208" s="9"/>
      <c r="AGW208" s="9"/>
      <c r="AGX208" s="9"/>
      <c r="AGY208" s="9"/>
      <c r="AGZ208" s="9"/>
      <c r="AHA208" s="9"/>
      <c r="AHB208" s="9"/>
      <c r="AHC208" s="9"/>
      <c r="AHD208" s="9"/>
      <c r="AHE208" s="9"/>
      <c r="AHF208" s="9"/>
      <c r="AHG208" s="9"/>
      <c r="AHH208" s="9"/>
      <c r="AHI208" s="9"/>
      <c r="AHJ208" s="9"/>
      <c r="AHK208" s="9"/>
      <c r="AHL208" s="9"/>
      <c r="AHM208" s="9"/>
      <c r="AHN208" s="9"/>
      <c r="AHO208" s="9"/>
      <c r="AHP208" s="9"/>
      <c r="AHQ208" s="9"/>
      <c r="AHR208" s="9"/>
      <c r="AHS208" s="9"/>
      <c r="AHT208" s="9"/>
      <c r="AHU208" s="9"/>
      <c r="AHV208" s="9"/>
      <c r="AHW208" s="9"/>
      <c r="AHX208" s="9"/>
      <c r="AHY208" s="9"/>
      <c r="AHZ208" s="9"/>
      <c r="AIA208" s="9"/>
      <c r="AIB208" s="9"/>
      <c r="AIC208" s="9"/>
      <c r="AID208" s="9"/>
      <c r="AIE208" s="9"/>
      <c r="AIF208" s="9"/>
      <c r="AIG208" s="9"/>
      <c r="AIH208" s="9"/>
      <c r="AII208" s="9"/>
      <c r="AIJ208" s="9"/>
      <c r="AIK208" s="9"/>
      <c r="AIL208" s="9"/>
      <c r="AIM208" s="9"/>
      <c r="AIN208" s="9"/>
      <c r="AIO208" s="9"/>
      <c r="AIP208" s="9"/>
      <c r="AIQ208" s="9"/>
      <c r="AIR208" s="9"/>
      <c r="AIS208" s="9"/>
      <c r="AIT208" s="9"/>
      <c r="AIU208" s="9"/>
      <c r="AIV208" s="9"/>
      <c r="AIW208" s="9"/>
      <c r="AIX208" s="9"/>
      <c r="AIY208" s="9"/>
      <c r="AIZ208" s="9"/>
      <c r="AJA208" s="9"/>
      <c r="AJB208" s="9"/>
      <c r="AJC208" s="9"/>
      <c r="AJD208" s="9"/>
      <c r="AJE208" s="9"/>
      <c r="AJF208" s="9"/>
      <c r="AJG208" s="9"/>
      <c r="AJH208" s="9"/>
      <c r="AJI208" s="9"/>
      <c r="AJJ208" s="9"/>
      <c r="AJK208" s="9"/>
      <c r="AJL208" s="9"/>
      <c r="AJM208" s="9"/>
      <c r="AJN208" s="9"/>
      <c r="AJO208" s="9"/>
      <c r="AJP208" s="9"/>
      <c r="AJQ208" s="9"/>
      <c r="AJR208" s="9"/>
      <c r="AJS208" s="9"/>
      <c r="AJT208" s="9"/>
      <c r="AJU208" s="9"/>
      <c r="AJV208" s="9"/>
      <c r="AJW208" s="9"/>
      <c r="AJX208" s="9"/>
      <c r="AJY208" s="9"/>
      <c r="AJZ208" s="9"/>
      <c r="AKA208" s="9"/>
      <c r="AKB208" s="9"/>
      <c r="AKC208" s="9"/>
      <c r="AKD208" s="9"/>
      <c r="AKE208" s="9"/>
      <c r="AKF208" s="9"/>
      <c r="AKG208" s="9"/>
      <c r="AKH208" s="9"/>
      <c r="AKI208" s="9"/>
      <c r="AKJ208" s="9"/>
      <c r="AKK208" s="9"/>
      <c r="AKL208" s="9"/>
      <c r="AKM208" s="9"/>
      <c r="AKN208" s="9"/>
      <c r="AKO208" s="9"/>
      <c r="AKP208" s="9"/>
      <c r="AKQ208" s="9"/>
      <c r="AKR208" s="9"/>
      <c r="AKS208" s="9"/>
      <c r="AKT208" s="9"/>
      <c r="AKU208" s="9"/>
      <c r="AKV208" s="9"/>
      <c r="AKW208" s="9"/>
      <c r="AKX208" s="9"/>
      <c r="AKY208" s="9"/>
      <c r="AKZ208" s="9"/>
      <c r="ALA208" s="9"/>
      <c r="ALB208" s="9"/>
      <c r="ALC208" s="9"/>
      <c r="ALD208" s="9"/>
      <c r="ALE208" s="9"/>
      <c r="ALF208" s="9"/>
      <c r="ALG208" s="9"/>
      <c r="ALH208" s="9"/>
      <c r="ALI208" s="9"/>
      <c r="ALJ208" s="9"/>
      <c r="ALK208" s="9"/>
      <c r="ALL208" s="9"/>
      <c r="ALM208" s="9"/>
      <c r="ALN208" s="9"/>
      <c r="ALO208" s="9"/>
      <c r="ALP208" s="9"/>
      <c r="ALQ208" s="9"/>
      <c r="ALR208" s="9"/>
      <c r="ALS208" s="9"/>
      <c r="ALT208" s="9"/>
      <c r="ALU208" s="9"/>
      <c r="ALV208" s="9"/>
      <c r="ALW208" s="9"/>
      <c r="ALX208" s="9"/>
      <c r="ALY208" s="9"/>
      <c r="ALZ208" s="9"/>
      <c r="AMA208" s="9"/>
      <c r="AMB208" s="9"/>
      <c r="AMC208" s="9"/>
      <c r="AMD208" s="9"/>
      <c r="AME208" s="9"/>
      <c r="AMF208" s="9"/>
      <c r="AMG208" s="9"/>
      <c r="AMH208" s="9"/>
      <c r="AMI208" s="9"/>
      <c r="AMJ208" s="9"/>
    </row>
    <row r="209" spans="1:1024" s="9" customFormat="1" ht="17.100000000000001" customHeight="1">
      <c r="A209" s="10" t="s">
        <v>182</v>
      </c>
      <c r="B209" s="7">
        <f>SUM(C209:U209)</f>
        <v>72</v>
      </c>
      <c r="C209" s="7">
        <v>0</v>
      </c>
      <c r="D209" s="7">
        <v>0</v>
      </c>
      <c r="E209" s="8">
        <f>SUM(42+30)</f>
        <v>72</v>
      </c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s="9" customFormat="1" ht="17.100000000000001" customHeight="1">
      <c r="A210" s="6" t="s">
        <v>295</v>
      </c>
      <c r="B210" s="7">
        <f>SUM(C210:U210)</f>
        <v>70</v>
      </c>
      <c r="C210" s="7">
        <f>SUM(30+40)</f>
        <v>70</v>
      </c>
      <c r="D210" s="7">
        <v>0</v>
      </c>
      <c r="F210" s="12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s="9" customFormat="1" ht="17.100000000000001" customHeight="1">
      <c r="A211" s="6" t="s">
        <v>183</v>
      </c>
      <c r="B211" s="7">
        <f>SUM(C211:U211)</f>
        <v>69</v>
      </c>
      <c r="C211" s="7">
        <v>0</v>
      </c>
      <c r="D211" s="7">
        <v>0</v>
      </c>
      <c r="E211" s="8"/>
      <c r="F211" s="8"/>
      <c r="G211" s="8"/>
      <c r="H211" s="8"/>
      <c r="I211" s="8"/>
      <c r="J211" s="8"/>
      <c r="K211" s="8"/>
      <c r="L211" s="8"/>
      <c r="M211" s="8">
        <v>69</v>
      </c>
      <c r="N211" s="8"/>
      <c r="O211" s="8"/>
      <c r="P211" s="8"/>
      <c r="Q211" s="8"/>
      <c r="R211" s="8"/>
      <c r="S211" s="8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s="9" customFormat="1" ht="17.100000000000001" customHeight="1">
      <c r="A212" s="6" t="s">
        <v>184</v>
      </c>
      <c r="B212" s="7">
        <f>SUM(C212:U212)</f>
        <v>69</v>
      </c>
      <c r="C212" s="7">
        <v>0</v>
      </c>
      <c r="D212" s="7">
        <v>0</v>
      </c>
      <c r="E212" s="8"/>
      <c r="F212" s="8"/>
      <c r="G212" s="8"/>
      <c r="H212" s="8"/>
      <c r="I212" s="8"/>
      <c r="J212" s="8"/>
      <c r="K212" s="8"/>
      <c r="L212" s="8"/>
      <c r="M212" s="8">
        <v>69</v>
      </c>
      <c r="N212" s="8"/>
      <c r="O212" s="8"/>
      <c r="P212" s="8"/>
      <c r="Q212" s="8"/>
      <c r="R212" s="8"/>
      <c r="S212" s="8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s="9" customFormat="1" ht="17.100000000000001" customHeight="1">
      <c r="A213" s="6" t="s">
        <v>185</v>
      </c>
      <c r="B213" s="7">
        <f>SUM(C213:U213)</f>
        <v>69</v>
      </c>
      <c r="C213" s="7">
        <v>0</v>
      </c>
      <c r="D213" s="7">
        <v>0</v>
      </c>
      <c r="E213" s="8"/>
      <c r="F213" s="8"/>
      <c r="G213" s="8"/>
      <c r="H213" s="8"/>
      <c r="I213" s="8"/>
      <c r="J213" s="8"/>
      <c r="K213" s="8"/>
      <c r="L213" s="8"/>
      <c r="M213" s="8">
        <v>69</v>
      </c>
      <c r="N213" s="8"/>
      <c r="O213" s="8"/>
      <c r="P213" s="8"/>
      <c r="Q213" s="8"/>
      <c r="R213" s="8"/>
      <c r="S213" s="8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7.100000000000001" customHeight="1">
      <c r="A214" s="6" t="s">
        <v>186</v>
      </c>
      <c r="B214" s="7">
        <f>SUM(C214:U214)</f>
        <v>68</v>
      </c>
      <c r="C214" s="7">
        <v>0</v>
      </c>
      <c r="D214" s="7">
        <v>0</v>
      </c>
      <c r="E214" s="8"/>
      <c r="F214" s="8"/>
      <c r="G214" s="8"/>
      <c r="H214" s="8"/>
      <c r="I214" s="8"/>
      <c r="J214" s="8"/>
      <c r="K214" s="8"/>
      <c r="L214" s="8"/>
      <c r="M214" s="8">
        <v>68</v>
      </c>
      <c r="N214" s="8"/>
      <c r="O214" s="8"/>
      <c r="P214" s="8"/>
      <c r="Q214" s="8"/>
      <c r="R214" s="8"/>
      <c r="S214" s="8"/>
    </row>
    <row r="215" spans="1:1024" ht="17.100000000000001" customHeight="1">
      <c r="A215" s="6" t="s">
        <v>187</v>
      </c>
      <c r="B215" s="7">
        <f>SUM(C215:U215)</f>
        <v>68</v>
      </c>
      <c r="C215" s="7">
        <v>0</v>
      </c>
      <c r="D215" s="7">
        <v>0</v>
      </c>
      <c r="E215" s="8"/>
      <c r="F215" s="8">
        <f>SUM(34+34)</f>
        <v>68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024" s="9" customFormat="1" ht="17.100000000000001" customHeight="1">
      <c r="A216" s="6" t="s">
        <v>188</v>
      </c>
      <c r="B216" s="7">
        <f>SUM(C216:U216)</f>
        <v>68</v>
      </c>
      <c r="C216" s="7">
        <v>0</v>
      </c>
      <c r="D216" s="7">
        <v>0</v>
      </c>
      <c r="E216" s="8"/>
      <c r="F216" s="8">
        <f>SUM(34+34)</f>
        <v>68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s="9" customFormat="1" ht="17.100000000000001" customHeight="1">
      <c r="A217" s="6" t="s">
        <v>191</v>
      </c>
      <c r="B217" s="7">
        <f>SUM(C217:U217)</f>
        <v>66</v>
      </c>
      <c r="C217" s="7">
        <v>0</v>
      </c>
      <c r="D217" s="7">
        <v>0</v>
      </c>
      <c r="E217" s="8"/>
      <c r="F217" s="8"/>
      <c r="G217" s="8"/>
      <c r="H217" s="8"/>
      <c r="I217" s="8"/>
      <c r="J217" s="8"/>
      <c r="K217" s="8"/>
      <c r="L217" s="8">
        <v>66</v>
      </c>
      <c r="M217" s="8"/>
      <c r="N217" s="8"/>
      <c r="O217" s="8"/>
      <c r="P217" s="8"/>
      <c r="Q217" s="8"/>
      <c r="R217" s="8"/>
      <c r="S217" s="8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7.100000000000001" customHeight="1">
      <c r="A218" s="6" t="s">
        <v>237</v>
      </c>
      <c r="B218" s="7">
        <f>SUM(C218:U218)</f>
        <v>64</v>
      </c>
      <c r="C218" s="7">
        <f>SUM(30)</f>
        <v>30</v>
      </c>
      <c r="D218" s="7">
        <v>0</v>
      </c>
      <c r="E218" s="9">
        <f>SUM(34)</f>
        <v>34</v>
      </c>
      <c r="F218" s="9"/>
    </row>
    <row r="219" spans="1:1024" ht="17.100000000000001" customHeight="1">
      <c r="A219" s="6" t="s">
        <v>247</v>
      </c>
      <c r="B219" s="7">
        <f>SUM(C219:U219)</f>
        <v>62.5</v>
      </c>
      <c r="C219" s="7">
        <f>SUM(30.5)</f>
        <v>30.5</v>
      </c>
      <c r="D219" s="7">
        <f>SUM(32)</f>
        <v>32</v>
      </c>
    </row>
    <row r="220" spans="1:1024" ht="17.100000000000001" customHeight="1">
      <c r="A220" s="15" t="s">
        <v>192</v>
      </c>
      <c r="B220" s="7">
        <f>SUM(C220:U220)</f>
        <v>62</v>
      </c>
      <c r="C220" s="7">
        <v>0</v>
      </c>
      <c r="D220" s="7">
        <v>0</v>
      </c>
      <c r="E220" s="8"/>
      <c r="F220" s="8"/>
      <c r="G220" s="8"/>
      <c r="H220" s="8">
        <v>62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024" ht="17.100000000000001" customHeight="1">
      <c r="A221" s="6" t="s">
        <v>264</v>
      </c>
      <c r="B221" s="7">
        <f>SUM(C221:U221)</f>
        <v>62</v>
      </c>
      <c r="C221" s="7">
        <f>SUM(30)</f>
        <v>30</v>
      </c>
      <c r="D221" s="7">
        <f>SUM(32)</f>
        <v>32</v>
      </c>
    </row>
    <row r="222" spans="1:1024" s="9" customFormat="1" ht="17.100000000000001" customHeight="1">
      <c r="A222" s="6" t="s">
        <v>265</v>
      </c>
      <c r="B222" s="7">
        <f>SUM(C222:U222)</f>
        <v>62</v>
      </c>
      <c r="C222" s="7">
        <f>SUM(30)</f>
        <v>30</v>
      </c>
      <c r="D222" s="7">
        <f>SUM(32)</f>
        <v>32</v>
      </c>
      <c r="F222" s="1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s="9" customFormat="1" ht="17.100000000000001" customHeight="1">
      <c r="A223" s="15" t="s">
        <v>266</v>
      </c>
      <c r="B223" s="7">
        <f>SUM(C223:U223)</f>
        <v>62</v>
      </c>
      <c r="C223" s="7">
        <v>30</v>
      </c>
      <c r="D223" s="7">
        <f>SUM(32)</f>
        <v>32</v>
      </c>
      <c r="F223" s="12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s="9" customFormat="1" ht="17.100000000000001" customHeight="1">
      <c r="A224" s="6" t="s">
        <v>267</v>
      </c>
      <c r="B224" s="7">
        <f>SUM(C224:U224)</f>
        <v>62</v>
      </c>
      <c r="C224" s="7">
        <f>SUM(30)</f>
        <v>30</v>
      </c>
      <c r="D224" s="7">
        <f>SUM(32)</f>
        <v>32</v>
      </c>
      <c r="F224" s="12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s="9" customFormat="1" ht="17.100000000000001" customHeight="1">
      <c r="A225" s="6" t="s">
        <v>194</v>
      </c>
      <c r="B225" s="7">
        <f>SUM(C225:U225)</f>
        <v>61.6</v>
      </c>
      <c r="C225" s="7">
        <v>0</v>
      </c>
      <c r="D225" s="7">
        <v>0</v>
      </c>
      <c r="E225" s="8">
        <f>SUM(31.6)</f>
        <v>31.6</v>
      </c>
      <c r="F225" s="8">
        <f>SUM(30)</f>
        <v>30</v>
      </c>
    </row>
    <row r="226" spans="1:1024" s="9" customFormat="1" ht="17.100000000000001" customHeight="1">
      <c r="A226" s="6" t="s">
        <v>195</v>
      </c>
      <c r="B226" s="7">
        <f>SUM(C226:U226)</f>
        <v>61.6</v>
      </c>
      <c r="C226" s="7">
        <v>0</v>
      </c>
      <c r="D226" s="7">
        <v>0</v>
      </c>
      <c r="E226" s="9">
        <f>SUM(30+31.6)</f>
        <v>61.6</v>
      </c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s="9" customFormat="1" ht="17.100000000000001" customHeight="1">
      <c r="A227" s="6" t="s">
        <v>281</v>
      </c>
      <c r="B227" s="7">
        <f>SUM(C227:U227)</f>
        <v>60</v>
      </c>
      <c r="C227" s="7">
        <f>SUM(30)</f>
        <v>30</v>
      </c>
      <c r="D227" s="7">
        <v>0</v>
      </c>
      <c r="E227" s="8"/>
      <c r="F227" s="8">
        <f>SUM(30)</f>
        <v>30</v>
      </c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s="9" customFormat="1" ht="17.100000000000001" customHeight="1">
      <c r="A228" s="6" t="s">
        <v>303</v>
      </c>
      <c r="B228" s="7">
        <f>SUM(C228:U228)</f>
        <v>60</v>
      </c>
      <c r="C228" s="12">
        <f>SUM(30+30)</f>
        <v>60</v>
      </c>
      <c r="D228" s="7">
        <v>0</v>
      </c>
      <c r="F228" s="12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7.100000000000001" customHeight="1">
      <c r="A229" s="15" t="s">
        <v>309</v>
      </c>
      <c r="B229" s="7">
        <f>SUM(C229:U229)</f>
        <v>60</v>
      </c>
      <c r="C229" s="12">
        <f>SUM(30+30)</f>
        <v>60</v>
      </c>
      <c r="D229" s="7">
        <v>0</v>
      </c>
    </row>
    <row r="230" spans="1:1024" ht="17.100000000000001" customHeight="1">
      <c r="A230" s="6" t="s">
        <v>196</v>
      </c>
      <c r="B230" s="7">
        <f>SUM(C230:U230)</f>
        <v>47</v>
      </c>
      <c r="C230" s="7">
        <v>0</v>
      </c>
      <c r="D230" s="7">
        <v>0</v>
      </c>
      <c r="E230" s="8"/>
      <c r="F230" s="8"/>
      <c r="G230" s="8"/>
      <c r="H230" s="8"/>
      <c r="I230" s="8">
        <v>47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9"/>
      <c r="MF230" s="9"/>
      <c r="MG230" s="9"/>
      <c r="MH230" s="9"/>
      <c r="MI230" s="9"/>
      <c r="MJ230" s="9"/>
      <c r="MK230" s="9"/>
      <c r="ML230" s="9"/>
      <c r="MM230" s="9"/>
      <c r="MN230" s="9"/>
      <c r="MO230" s="9"/>
      <c r="MP230" s="9"/>
      <c r="MQ230" s="9"/>
      <c r="MR230" s="9"/>
      <c r="MS230" s="9"/>
      <c r="MT230" s="9"/>
      <c r="MU230" s="9"/>
      <c r="MV230" s="9"/>
      <c r="MW230" s="9"/>
      <c r="MX230" s="9"/>
      <c r="MY230" s="9"/>
      <c r="MZ230" s="9"/>
      <c r="NA230" s="9"/>
      <c r="NB230" s="9"/>
      <c r="NC230" s="9"/>
      <c r="ND230" s="9"/>
      <c r="NE230" s="9"/>
      <c r="NF230" s="9"/>
      <c r="NG230" s="9"/>
      <c r="NH230" s="9"/>
      <c r="NI230" s="9"/>
      <c r="NJ230" s="9"/>
      <c r="NK230" s="9"/>
      <c r="NL230" s="9"/>
      <c r="NM230" s="9"/>
      <c r="NN230" s="9"/>
      <c r="NO230" s="9"/>
      <c r="NP230" s="9"/>
      <c r="NQ230" s="9"/>
      <c r="NR230" s="9"/>
      <c r="NS230" s="9"/>
      <c r="NT230" s="9"/>
      <c r="NU230" s="9"/>
      <c r="NV230" s="9"/>
      <c r="NW230" s="9"/>
      <c r="NX230" s="9"/>
      <c r="NY230" s="9"/>
      <c r="NZ230" s="9"/>
      <c r="OA230" s="9"/>
      <c r="OB230" s="9"/>
      <c r="OC230" s="9"/>
      <c r="OD230" s="9"/>
      <c r="OE230" s="9"/>
      <c r="OF230" s="9"/>
      <c r="OG230" s="9"/>
      <c r="OH230" s="9"/>
      <c r="OI230" s="9"/>
      <c r="OJ230" s="9"/>
      <c r="OK230" s="9"/>
      <c r="OL230" s="9"/>
      <c r="OM230" s="9"/>
      <c r="ON230" s="9"/>
      <c r="OO230" s="9"/>
      <c r="OP230" s="9"/>
      <c r="OQ230" s="9"/>
      <c r="OR230" s="9"/>
      <c r="OS230" s="9"/>
      <c r="OT230" s="9"/>
      <c r="OU230" s="9"/>
      <c r="OV230" s="9"/>
      <c r="OW230" s="9"/>
      <c r="OX230" s="9"/>
      <c r="OY230" s="9"/>
      <c r="OZ230" s="9"/>
      <c r="PA230" s="9"/>
      <c r="PB230" s="9"/>
      <c r="PC230" s="9"/>
      <c r="PD230" s="9"/>
      <c r="PE230" s="9"/>
      <c r="PF230" s="9"/>
      <c r="PG230" s="9"/>
      <c r="PH230" s="9"/>
      <c r="PI230" s="9"/>
      <c r="PJ230" s="9"/>
      <c r="PK230" s="9"/>
      <c r="PL230" s="9"/>
      <c r="PM230" s="9"/>
      <c r="PN230" s="9"/>
      <c r="PO230" s="9"/>
      <c r="PP230" s="9"/>
      <c r="PQ230" s="9"/>
      <c r="PR230" s="9"/>
      <c r="PS230" s="9"/>
      <c r="PT230" s="9"/>
      <c r="PU230" s="9"/>
      <c r="PV230" s="9"/>
      <c r="PW230" s="9"/>
      <c r="PX230" s="9"/>
      <c r="PY230" s="9"/>
      <c r="PZ230" s="9"/>
      <c r="QA230" s="9"/>
      <c r="QB230" s="9"/>
      <c r="QC230" s="9"/>
      <c r="QD230" s="9"/>
      <c r="QE230" s="9"/>
      <c r="QF230" s="9"/>
      <c r="QG230" s="9"/>
      <c r="QH230" s="9"/>
      <c r="QI230" s="9"/>
      <c r="QJ230" s="9"/>
      <c r="QK230" s="9"/>
      <c r="QL230" s="9"/>
      <c r="QM230" s="9"/>
      <c r="QN230" s="9"/>
      <c r="QO230" s="9"/>
      <c r="QP230" s="9"/>
      <c r="QQ230" s="9"/>
      <c r="QR230" s="9"/>
      <c r="QS230" s="9"/>
      <c r="QT230" s="9"/>
      <c r="QU230" s="9"/>
      <c r="QV230" s="9"/>
      <c r="QW230" s="9"/>
      <c r="QX230" s="9"/>
      <c r="QY230" s="9"/>
      <c r="QZ230" s="9"/>
      <c r="RA230" s="9"/>
      <c r="RB230" s="9"/>
      <c r="RC230" s="9"/>
      <c r="RD230" s="9"/>
      <c r="RE230" s="9"/>
      <c r="RF230" s="9"/>
      <c r="RG230" s="9"/>
      <c r="RH230" s="9"/>
      <c r="RI230" s="9"/>
      <c r="RJ230" s="9"/>
      <c r="RK230" s="9"/>
      <c r="RL230" s="9"/>
      <c r="RM230" s="9"/>
      <c r="RN230" s="9"/>
      <c r="RO230" s="9"/>
      <c r="RP230" s="9"/>
      <c r="RQ230" s="9"/>
      <c r="RR230" s="9"/>
      <c r="RS230" s="9"/>
      <c r="RT230" s="9"/>
      <c r="RU230" s="9"/>
      <c r="RV230" s="9"/>
      <c r="RW230" s="9"/>
      <c r="RX230" s="9"/>
      <c r="RY230" s="9"/>
      <c r="RZ230" s="9"/>
      <c r="SA230" s="9"/>
      <c r="SB230" s="9"/>
      <c r="SC230" s="9"/>
      <c r="SD230" s="9"/>
      <c r="SE230" s="9"/>
      <c r="SF230" s="9"/>
      <c r="SG230" s="9"/>
      <c r="SH230" s="9"/>
      <c r="SI230" s="9"/>
      <c r="SJ230" s="9"/>
      <c r="SK230" s="9"/>
      <c r="SL230" s="9"/>
      <c r="SM230" s="9"/>
      <c r="SN230" s="9"/>
      <c r="SO230" s="9"/>
      <c r="SP230" s="9"/>
      <c r="SQ230" s="9"/>
      <c r="SR230" s="9"/>
      <c r="SS230" s="9"/>
      <c r="ST230" s="9"/>
      <c r="SU230" s="9"/>
      <c r="SV230" s="9"/>
      <c r="SW230" s="9"/>
      <c r="SX230" s="9"/>
      <c r="SY230" s="9"/>
      <c r="SZ230" s="9"/>
      <c r="TA230" s="9"/>
      <c r="TB230" s="9"/>
      <c r="TC230" s="9"/>
      <c r="TD230" s="9"/>
      <c r="TE230" s="9"/>
      <c r="TF230" s="9"/>
      <c r="TG230" s="9"/>
      <c r="TH230" s="9"/>
      <c r="TI230" s="9"/>
      <c r="TJ230" s="9"/>
      <c r="TK230" s="9"/>
      <c r="TL230" s="9"/>
      <c r="TM230" s="9"/>
      <c r="TN230" s="9"/>
      <c r="TO230" s="9"/>
      <c r="TP230" s="9"/>
      <c r="TQ230" s="9"/>
      <c r="TR230" s="9"/>
      <c r="TS230" s="9"/>
      <c r="TT230" s="9"/>
      <c r="TU230" s="9"/>
      <c r="TV230" s="9"/>
      <c r="TW230" s="9"/>
      <c r="TX230" s="9"/>
      <c r="TY230" s="9"/>
      <c r="TZ230" s="9"/>
      <c r="UA230" s="9"/>
      <c r="UB230" s="9"/>
      <c r="UC230" s="9"/>
      <c r="UD230" s="9"/>
      <c r="UE230" s="9"/>
      <c r="UF230" s="9"/>
      <c r="UG230" s="9"/>
      <c r="UH230" s="9"/>
      <c r="UI230" s="9"/>
      <c r="UJ230" s="9"/>
      <c r="UK230" s="9"/>
      <c r="UL230" s="9"/>
      <c r="UM230" s="9"/>
      <c r="UN230" s="9"/>
      <c r="UO230" s="9"/>
      <c r="UP230" s="9"/>
      <c r="UQ230" s="9"/>
      <c r="UR230" s="9"/>
      <c r="US230" s="9"/>
      <c r="UT230" s="9"/>
      <c r="UU230" s="9"/>
      <c r="UV230" s="9"/>
      <c r="UW230" s="9"/>
      <c r="UX230" s="9"/>
      <c r="UY230" s="9"/>
      <c r="UZ230" s="9"/>
      <c r="VA230" s="9"/>
      <c r="VB230" s="9"/>
      <c r="VC230" s="9"/>
      <c r="VD230" s="9"/>
      <c r="VE230" s="9"/>
      <c r="VF230" s="9"/>
      <c r="VG230" s="9"/>
      <c r="VH230" s="9"/>
      <c r="VI230" s="9"/>
      <c r="VJ230" s="9"/>
      <c r="VK230" s="9"/>
      <c r="VL230" s="9"/>
      <c r="VM230" s="9"/>
      <c r="VN230" s="9"/>
      <c r="VO230" s="9"/>
      <c r="VP230" s="9"/>
      <c r="VQ230" s="9"/>
      <c r="VR230" s="9"/>
      <c r="VS230" s="9"/>
      <c r="VT230" s="9"/>
      <c r="VU230" s="9"/>
      <c r="VV230" s="9"/>
      <c r="VW230" s="9"/>
      <c r="VX230" s="9"/>
      <c r="VY230" s="9"/>
      <c r="VZ230" s="9"/>
      <c r="WA230" s="9"/>
      <c r="WB230" s="9"/>
      <c r="WC230" s="9"/>
      <c r="WD230" s="9"/>
      <c r="WE230" s="9"/>
      <c r="WF230" s="9"/>
      <c r="WG230" s="9"/>
      <c r="WH230" s="9"/>
      <c r="WI230" s="9"/>
      <c r="WJ230" s="9"/>
      <c r="WK230" s="9"/>
      <c r="WL230" s="9"/>
      <c r="WM230" s="9"/>
      <c r="WN230" s="9"/>
      <c r="WO230" s="9"/>
      <c r="WP230" s="9"/>
      <c r="WQ230" s="9"/>
      <c r="WR230" s="9"/>
      <c r="WS230" s="9"/>
      <c r="WT230" s="9"/>
      <c r="WU230" s="9"/>
      <c r="WV230" s="9"/>
      <c r="WW230" s="9"/>
      <c r="WX230" s="9"/>
      <c r="WY230" s="9"/>
      <c r="WZ230" s="9"/>
      <c r="XA230" s="9"/>
      <c r="XB230" s="9"/>
      <c r="XC230" s="9"/>
      <c r="XD230" s="9"/>
      <c r="XE230" s="9"/>
      <c r="XF230" s="9"/>
      <c r="XG230" s="9"/>
      <c r="XH230" s="9"/>
      <c r="XI230" s="9"/>
      <c r="XJ230" s="9"/>
      <c r="XK230" s="9"/>
      <c r="XL230" s="9"/>
      <c r="XM230" s="9"/>
      <c r="XN230" s="9"/>
      <c r="XO230" s="9"/>
      <c r="XP230" s="9"/>
      <c r="XQ230" s="9"/>
      <c r="XR230" s="9"/>
      <c r="XS230" s="9"/>
      <c r="XT230" s="9"/>
      <c r="XU230" s="9"/>
      <c r="XV230" s="9"/>
      <c r="XW230" s="9"/>
      <c r="XX230" s="9"/>
      <c r="XY230" s="9"/>
      <c r="XZ230" s="9"/>
      <c r="YA230" s="9"/>
      <c r="YB230" s="9"/>
      <c r="YC230" s="9"/>
      <c r="YD230" s="9"/>
      <c r="YE230" s="9"/>
      <c r="YF230" s="9"/>
      <c r="YG230" s="9"/>
      <c r="YH230" s="9"/>
      <c r="YI230" s="9"/>
      <c r="YJ230" s="9"/>
      <c r="YK230" s="9"/>
      <c r="YL230" s="9"/>
      <c r="YM230" s="9"/>
      <c r="YN230" s="9"/>
      <c r="YO230" s="9"/>
      <c r="YP230" s="9"/>
      <c r="YQ230" s="9"/>
      <c r="YR230" s="9"/>
      <c r="YS230" s="9"/>
      <c r="YT230" s="9"/>
      <c r="YU230" s="9"/>
      <c r="YV230" s="9"/>
      <c r="YW230" s="9"/>
      <c r="YX230" s="9"/>
      <c r="YY230" s="9"/>
      <c r="YZ230" s="9"/>
      <c r="ZA230" s="9"/>
      <c r="ZB230" s="9"/>
      <c r="ZC230" s="9"/>
      <c r="ZD230" s="9"/>
      <c r="ZE230" s="9"/>
      <c r="ZF230" s="9"/>
      <c r="ZG230" s="9"/>
      <c r="ZH230" s="9"/>
      <c r="ZI230" s="9"/>
      <c r="ZJ230" s="9"/>
      <c r="ZK230" s="9"/>
      <c r="ZL230" s="9"/>
      <c r="ZM230" s="9"/>
      <c r="ZN230" s="9"/>
      <c r="ZO230" s="9"/>
      <c r="ZP230" s="9"/>
      <c r="ZQ230" s="9"/>
      <c r="ZR230" s="9"/>
      <c r="ZS230" s="9"/>
      <c r="ZT230" s="9"/>
      <c r="ZU230" s="9"/>
      <c r="ZV230" s="9"/>
      <c r="ZW230" s="9"/>
      <c r="ZX230" s="9"/>
      <c r="ZY230" s="9"/>
      <c r="ZZ230" s="9"/>
      <c r="AAA230" s="9"/>
      <c r="AAB230" s="9"/>
      <c r="AAC230" s="9"/>
      <c r="AAD230" s="9"/>
      <c r="AAE230" s="9"/>
      <c r="AAF230" s="9"/>
      <c r="AAG230" s="9"/>
      <c r="AAH230" s="9"/>
      <c r="AAI230" s="9"/>
      <c r="AAJ230" s="9"/>
      <c r="AAK230" s="9"/>
      <c r="AAL230" s="9"/>
      <c r="AAM230" s="9"/>
      <c r="AAN230" s="9"/>
      <c r="AAO230" s="9"/>
      <c r="AAP230" s="9"/>
      <c r="AAQ230" s="9"/>
      <c r="AAR230" s="9"/>
      <c r="AAS230" s="9"/>
      <c r="AAT230" s="9"/>
      <c r="AAU230" s="9"/>
      <c r="AAV230" s="9"/>
      <c r="AAW230" s="9"/>
      <c r="AAX230" s="9"/>
      <c r="AAY230" s="9"/>
      <c r="AAZ230" s="9"/>
      <c r="ABA230" s="9"/>
      <c r="ABB230" s="9"/>
      <c r="ABC230" s="9"/>
      <c r="ABD230" s="9"/>
      <c r="ABE230" s="9"/>
      <c r="ABF230" s="9"/>
      <c r="ABG230" s="9"/>
      <c r="ABH230" s="9"/>
      <c r="ABI230" s="9"/>
      <c r="ABJ230" s="9"/>
      <c r="ABK230" s="9"/>
      <c r="ABL230" s="9"/>
      <c r="ABM230" s="9"/>
      <c r="ABN230" s="9"/>
      <c r="ABO230" s="9"/>
      <c r="ABP230" s="9"/>
      <c r="ABQ230" s="9"/>
      <c r="ABR230" s="9"/>
      <c r="ABS230" s="9"/>
      <c r="ABT230" s="9"/>
      <c r="ABU230" s="9"/>
      <c r="ABV230" s="9"/>
      <c r="ABW230" s="9"/>
      <c r="ABX230" s="9"/>
      <c r="ABY230" s="9"/>
      <c r="ABZ230" s="9"/>
      <c r="ACA230" s="9"/>
      <c r="ACB230" s="9"/>
      <c r="ACC230" s="9"/>
      <c r="ACD230" s="9"/>
      <c r="ACE230" s="9"/>
      <c r="ACF230" s="9"/>
      <c r="ACG230" s="9"/>
      <c r="ACH230" s="9"/>
      <c r="ACI230" s="9"/>
      <c r="ACJ230" s="9"/>
      <c r="ACK230" s="9"/>
      <c r="ACL230" s="9"/>
      <c r="ACM230" s="9"/>
      <c r="ACN230" s="9"/>
      <c r="ACO230" s="9"/>
      <c r="ACP230" s="9"/>
      <c r="ACQ230" s="9"/>
      <c r="ACR230" s="9"/>
      <c r="ACS230" s="9"/>
      <c r="ACT230" s="9"/>
      <c r="ACU230" s="9"/>
      <c r="ACV230" s="9"/>
      <c r="ACW230" s="9"/>
      <c r="ACX230" s="9"/>
      <c r="ACY230" s="9"/>
      <c r="ACZ230" s="9"/>
      <c r="ADA230" s="9"/>
      <c r="ADB230" s="9"/>
      <c r="ADC230" s="9"/>
      <c r="ADD230" s="9"/>
      <c r="ADE230" s="9"/>
      <c r="ADF230" s="9"/>
      <c r="ADG230" s="9"/>
      <c r="ADH230" s="9"/>
      <c r="ADI230" s="9"/>
      <c r="ADJ230" s="9"/>
      <c r="ADK230" s="9"/>
      <c r="ADL230" s="9"/>
      <c r="ADM230" s="9"/>
      <c r="ADN230" s="9"/>
      <c r="ADO230" s="9"/>
      <c r="ADP230" s="9"/>
      <c r="ADQ230" s="9"/>
      <c r="ADR230" s="9"/>
      <c r="ADS230" s="9"/>
      <c r="ADT230" s="9"/>
      <c r="ADU230" s="9"/>
      <c r="ADV230" s="9"/>
      <c r="ADW230" s="9"/>
      <c r="ADX230" s="9"/>
      <c r="ADY230" s="9"/>
      <c r="ADZ230" s="9"/>
      <c r="AEA230" s="9"/>
      <c r="AEB230" s="9"/>
      <c r="AEC230" s="9"/>
      <c r="AED230" s="9"/>
      <c r="AEE230" s="9"/>
      <c r="AEF230" s="9"/>
      <c r="AEG230" s="9"/>
      <c r="AEH230" s="9"/>
      <c r="AEI230" s="9"/>
      <c r="AEJ230" s="9"/>
      <c r="AEK230" s="9"/>
      <c r="AEL230" s="9"/>
      <c r="AEM230" s="9"/>
      <c r="AEN230" s="9"/>
      <c r="AEO230" s="9"/>
      <c r="AEP230" s="9"/>
      <c r="AEQ230" s="9"/>
      <c r="AER230" s="9"/>
      <c r="AES230" s="9"/>
      <c r="AET230" s="9"/>
      <c r="AEU230" s="9"/>
      <c r="AEV230" s="9"/>
      <c r="AEW230" s="9"/>
      <c r="AEX230" s="9"/>
      <c r="AEY230" s="9"/>
      <c r="AEZ230" s="9"/>
      <c r="AFA230" s="9"/>
      <c r="AFB230" s="9"/>
      <c r="AFC230" s="9"/>
      <c r="AFD230" s="9"/>
      <c r="AFE230" s="9"/>
      <c r="AFF230" s="9"/>
      <c r="AFG230" s="9"/>
      <c r="AFH230" s="9"/>
      <c r="AFI230" s="9"/>
      <c r="AFJ230" s="9"/>
      <c r="AFK230" s="9"/>
      <c r="AFL230" s="9"/>
      <c r="AFM230" s="9"/>
      <c r="AFN230" s="9"/>
      <c r="AFO230" s="9"/>
      <c r="AFP230" s="9"/>
      <c r="AFQ230" s="9"/>
      <c r="AFR230" s="9"/>
      <c r="AFS230" s="9"/>
      <c r="AFT230" s="9"/>
      <c r="AFU230" s="9"/>
      <c r="AFV230" s="9"/>
      <c r="AFW230" s="9"/>
      <c r="AFX230" s="9"/>
      <c r="AFY230" s="9"/>
      <c r="AFZ230" s="9"/>
      <c r="AGA230" s="9"/>
      <c r="AGB230" s="9"/>
      <c r="AGC230" s="9"/>
      <c r="AGD230" s="9"/>
      <c r="AGE230" s="9"/>
      <c r="AGF230" s="9"/>
      <c r="AGG230" s="9"/>
      <c r="AGH230" s="9"/>
      <c r="AGI230" s="9"/>
      <c r="AGJ230" s="9"/>
      <c r="AGK230" s="9"/>
      <c r="AGL230" s="9"/>
      <c r="AGM230" s="9"/>
      <c r="AGN230" s="9"/>
      <c r="AGO230" s="9"/>
      <c r="AGP230" s="9"/>
      <c r="AGQ230" s="9"/>
      <c r="AGR230" s="9"/>
      <c r="AGS230" s="9"/>
      <c r="AGT230" s="9"/>
      <c r="AGU230" s="9"/>
      <c r="AGV230" s="9"/>
      <c r="AGW230" s="9"/>
      <c r="AGX230" s="9"/>
      <c r="AGY230" s="9"/>
      <c r="AGZ230" s="9"/>
      <c r="AHA230" s="9"/>
      <c r="AHB230" s="9"/>
      <c r="AHC230" s="9"/>
      <c r="AHD230" s="9"/>
      <c r="AHE230" s="9"/>
      <c r="AHF230" s="9"/>
      <c r="AHG230" s="9"/>
      <c r="AHH230" s="9"/>
      <c r="AHI230" s="9"/>
      <c r="AHJ230" s="9"/>
      <c r="AHK230" s="9"/>
      <c r="AHL230" s="9"/>
      <c r="AHM230" s="9"/>
      <c r="AHN230" s="9"/>
      <c r="AHO230" s="9"/>
      <c r="AHP230" s="9"/>
      <c r="AHQ230" s="9"/>
      <c r="AHR230" s="9"/>
      <c r="AHS230" s="9"/>
      <c r="AHT230" s="9"/>
      <c r="AHU230" s="9"/>
      <c r="AHV230" s="9"/>
      <c r="AHW230" s="9"/>
      <c r="AHX230" s="9"/>
      <c r="AHY230" s="9"/>
      <c r="AHZ230" s="9"/>
      <c r="AIA230" s="9"/>
      <c r="AIB230" s="9"/>
      <c r="AIC230" s="9"/>
      <c r="AID230" s="9"/>
      <c r="AIE230" s="9"/>
      <c r="AIF230" s="9"/>
      <c r="AIG230" s="9"/>
      <c r="AIH230" s="9"/>
      <c r="AII230" s="9"/>
      <c r="AIJ230" s="9"/>
      <c r="AIK230" s="9"/>
      <c r="AIL230" s="9"/>
      <c r="AIM230" s="9"/>
      <c r="AIN230" s="9"/>
      <c r="AIO230" s="9"/>
      <c r="AIP230" s="9"/>
      <c r="AIQ230" s="9"/>
      <c r="AIR230" s="9"/>
      <c r="AIS230" s="9"/>
      <c r="AIT230" s="9"/>
      <c r="AIU230" s="9"/>
      <c r="AIV230" s="9"/>
      <c r="AIW230" s="9"/>
      <c r="AIX230" s="9"/>
      <c r="AIY230" s="9"/>
      <c r="AIZ230" s="9"/>
      <c r="AJA230" s="9"/>
      <c r="AJB230" s="9"/>
      <c r="AJC230" s="9"/>
      <c r="AJD230" s="9"/>
      <c r="AJE230" s="9"/>
      <c r="AJF230" s="9"/>
      <c r="AJG230" s="9"/>
      <c r="AJH230" s="9"/>
      <c r="AJI230" s="9"/>
      <c r="AJJ230" s="9"/>
      <c r="AJK230" s="9"/>
      <c r="AJL230" s="9"/>
      <c r="AJM230" s="9"/>
      <c r="AJN230" s="9"/>
      <c r="AJO230" s="9"/>
      <c r="AJP230" s="9"/>
      <c r="AJQ230" s="9"/>
      <c r="AJR230" s="9"/>
      <c r="AJS230" s="9"/>
      <c r="AJT230" s="9"/>
      <c r="AJU230" s="9"/>
      <c r="AJV230" s="9"/>
      <c r="AJW230" s="9"/>
      <c r="AJX230" s="9"/>
      <c r="AJY230" s="9"/>
      <c r="AJZ230" s="9"/>
      <c r="AKA230" s="9"/>
      <c r="AKB230" s="9"/>
      <c r="AKC230" s="9"/>
      <c r="AKD230" s="9"/>
      <c r="AKE230" s="9"/>
      <c r="AKF230" s="9"/>
      <c r="AKG230" s="9"/>
      <c r="AKH230" s="9"/>
      <c r="AKI230" s="9"/>
      <c r="AKJ230" s="9"/>
      <c r="AKK230" s="9"/>
      <c r="AKL230" s="9"/>
      <c r="AKM230" s="9"/>
      <c r="AKN230" s="9"/>
      <c r="AKO230" s="9"/>
      <c r="AKP230" s="9"/>
      <c r="AKQ230" s="9"/>
      <c r="AKR230" s="9"/>
      <c r="AKS230" s="9"/>
      <c r="AKT230" s="9"/>
      <c r="AKU230" s="9"/>
      <c r="AKV230" s="9"/>
      <c r="AKW230" s="9"/>
      <c r="AKX230" s="9"/>
      <c r="AKY230" s="9"/>
      <c r="AKZ230" s="9"/>
      <c r="ALA230" s="9"/>
      <c r="ALB230" s="9"/>
      <c r="ALC230" s="9"/>
      <c r="ALD230" s="9"/>
      <c r="ALE230" s="9"/>
      <c r="ALF230" s="9"/>
      <c r="ALG230" s="9"/>
      <c r="ALH230" s="9"/>
      <c r="ALI230" s="9"/>
      <c r="ALJ230" s="9"/>
      <c r="ALK230" s="9"/>
      <c r="ALL230" s="9"/>
      <c r="ALM230" s="9"/>
      <c r="ALN230" s="9"/>
      <c r="ALO230" s="9"/>
      <c r="ALP230" s="9"/>
      <c r="ALQ230" s="9"/>
      <c r="ALR230" s="9"/>
      <c r="ALS230" s="9"/>
      <c r="ALT230" s="9"/>
      <c r="ALU230" s="9"/>
      <c r="ALV230" s="9"/>
      <c r="ALW230" s="9"/>
      <c r="ALX230" s="9"/>
      <c r="ALY230" s="9"/>
      <c r="ALZ230" s="9"/>
      <c r="AMA230" s="9"/>
      <c r="AMB230" s="9"/>
      <c r="AMC230" s="9"/>
      <c r="AMD230" s="9"/>
      <c r="AME230" s="9"/>
      <c r="AMF230" s="9"/>
      <c r="AMG230" s="9"/>
      <c r="AMH230" s="9"/>
      <c r="AMI230" s="9"/>
      <c r="AMJ230" s="9"/>
    </row>
    <row r="231" spans="1:1024" ht="17.100000000000001" customHeight="1">
      <c r="A231" s="15" t="s">
        <v>197</v>
      </c>
      <c r="B231" s="7">
        <f>SUM(C231:U231)</f>
        <v>46.5</v>
      </c>
      <c r="C231" s="7">
        <v>0</v>
      </c>
      <c r="D231" s="7">
        <v>0</v>
      </c>
      <c r="E231" s="8"/>
      <c r="F231" s="8"/>
      <c r="G231" s="8"/>
      <c r="H231" s="8">
        <v>46.5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/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9"/>
      <c r="MF231" s="9"/>
      <c r="MG231" s="9"/>
      <c r="MH231" s="9"/>
      <c r="MI231" s="9"/>
      <c r="MJ231" s="9"/>
      <c r="MK231" s="9"/>
      <c r="ML231" s="9"/>
      <c r="MM231" s="9"/>
      <c r="MN231" s="9"/>
      <c r="MO231" s="9"/>
      <c r="MP231" s="9"/>
      <c r="MQ231" s="9"/>
      <c r="MR231" s="9"/>
      <c r="MS231" s="9"/>
      <c r="MT231" s="9"/>
      <c r="MU231" s="9"/>
      <c r="MV231" s="9"/>
      <c r="MW231" s="9"/>
      <c r="MX231" s="9"/>
      <c r="MY231" s="9"/>
      <c r="MZ231" s="9"/>
      <c r="NA231" s="9"/>
      <c r="NB231" s="9"/>
      <c r="NC231" s="9"/>
      <c r="ND231" s="9"/>
      <c r="NE231" s="9"/>
      <c r="NF231" s="9"/>
      <c r="NG231" s="9"/>
      <c r="NH231" s="9"/>
      <c r="NI231" s="9"/>
      <c r="NJ231" s="9"/>
      <c r="NK231" s="9"/>
      <c r="NL231" s="9"/>
      <c r="NM231" s="9"/>
      <c r="NN231" s="9"/>
      <c r="NO231" s="9"/>
      <c r="NP231" s="9"/>
      <c r="NQ231" s="9"/>
      <c r="NR231" s="9"/>
      <c r="NS231" s="9"/>
      <c r="NT231" s="9"/>
      <c r="NU231" s="9"/>
      <c r="NV231" s="9"/>
      <c r="NW231" s="9"/>
      <c r="NX231" s="9"/>
      <c r="NY231" s="9"/>
      <c r="NZ231" s="9"/>
      <c r="OA231" s="9"/>
      <c r="OB231" s="9"/>
      <c r="OC231" s="9"/>
      <c r="OD231" s="9"/>
      <c r="OE231" s="9"/>
      <c r="OF231" s="9"/>
      <c r="OG231" s="9"/>
      <c r="OH231" s="9"/>
      <c r="OI231" s="9"/>
      <c r="OJ231" s="9"/>
      <c r="OK231" s="9"/>
      <c r="OL231" s="9"/>
      <c r="OM231" s="9"/>
      <c r="ON231" s="9"/>
      <c r="OO231" s="9"/>
      <c r="OP231" s="9"/>
      <c r="OQ231" s="9"/>
      <c r="OR231" s="9"/>
      <c r="OS231" s="9"/>
      <c r="OT231" s="9"/>
      <c r="OU231" s="9"/>
      <c r="OV231" s="9"/>
      <c r="OW231" s="9"/>
      <c r="OX231" s="9"/>
      <c r="OY231" s="9"/>
      <c r="OZ231" s="9"/>
      <c r="PA231" s="9"/>
      <c r="PB231" s="9"/>
      <c r="PC231" s="9"/>
      <c r="PD231" s="9"/>
      <c r="PE231" s="9"/>
      <c r="PF231" s="9"/>
      <c r="PG231" s="9"/>
      <c r="PH231" s="9"/>
      <c r="PI231" s="9"/>
      <c r="PJ231" s="9"/>
      <c r="PK231" s="9"/>
      <c r="PL231" s="9"/>
      <c r="PM231" s="9"/>
      <c r="PN231" s="9"/>
      <c r="PO231" s="9"/>
      <c r="PP231" s="9"/>
      <c r="PQ231" s="9"/>
      <c r="PR231" s="9"/>
      <c r="PS231" s="9"/>
      <c r="PT231" s="9"/>
      <c r="PU231" s="9"/>
      <c r="PV231" s="9"/>
      <c r="PW231" s="9"/>
      <c r="PX231" s="9"/>
      <c r="PY231" s="9"/>
      <c r="PZ231" s="9"/>
      <c r="QA231" s="9"/>
      <c r="QB231" s="9"/>
      <c r="QC231" s="9"/>
      <c r="QD231" s="9"/>
      <c r="QE231" s="9"/>
      <c r="QF231" s="9"/>
      <c r="QG231" s="9"/>
      <c r="QH231" s="9"/>
      <c r="QI231" s="9"/>
      <c r="QJ231" s="9"/>
      <c r="QK231" s="9"/>
      <c r="QL231" s="9"/>
      <c r="QM231" s="9"/>
      <c r="QN231" s="9"/>
      <c r="QO231" s="9"/>
      <c r="QP231" s="9"/>
      <c r="QQ231" s="9"/>
      <c r="QR231" s="9"/>
      <c r="QS231" s="9"/>
      <c r="QT231" s="9"/>
      <c r="QU231" s="9"/>
      <c r="QV231" s="9"/>
      <c r="QW231" s="9"/>
      <c r="QX231" s="9"/>
      <c r="QY231" s="9"/>
      <c r="QZ231" s="9"/>
      <c r="RA231" s="9"/>
      <c r="RB231" s="9"/>
      <c r="RC231" s="9"/>
      <c r="RD231" s="9"/>
      <c r="RE231" s="9"/>
      <c r="RF231" s="9"/>
      <c r="RG231" s="9"/>
      <c r="RH231" s="9"/>
      <c r="RI231" s="9"/>
      <c r="RJ231" s="9"/>
      <c r="RK231" s="9"/>
      <c r="RL231" s="9"/>
      <c r="RM231" s="9"/>
      <c r="RN231" s="9"/>
      <c r="RO231" s="9"/>
      <c r="RP231" s="9"/>
      <c r="RQ231" s="9"/>
      <c r="RR231" s="9"/>
      <c r="RS231" s="9"/>
      <c r="RT231" s="9"/>
      <c r="RU231" s="9"/>
      <c r="RV231" s="9"/>
      <c r="RW231" s="9"/>
      <c r="RX231" s="9"/>
      <c r="RY231" s="9"/>
      <c r="RZ231" s="9"/>
      <c r="SA231" s="9"/>
      <c r="SB231" s="9"/>
      <c r="SC231" s="9"/>
      <c r="SD231" s="9"/>
      <c r="SE231" s="9"/>
      <c r="SF231" s="9"/>
      <c r="SG231" s="9"/>
      <c r="SH231" s="9"/>
      <c r="SI231" s="9"/>
      <c r="SJ231" s="9"/>
      <c r="SK231" s="9"/>
      <c r="SL231" s="9"/>
      <c r="SM231" s="9"/>
      <c r="SN231" s="9"/>
      <c r="SO231" s="9"/>
      <c r="SP231" s="9"/>
      <c r="SQ231" s="9"/>
      <c r="SR231" s="9"/>
      <c r="SS231" s="9"/>
      <c r="ST231" s="9"/>
      <c r="SU231" s="9"/>
      <c r="SV231" s="9"/>
      <c r="SW231" s="9"/>
      <c r="SX231" s="9"/>
      <c r="SY231" s="9"/>
      <c r="SZ231" s="9"/>
      <c r="TA231" s="9"/>
      <c r="TB231" s="9"/>
      <c r="TC231" s="9"/>
      <c r="TD231" s="9"/>
      <c r="TE231" s="9"/>
      <c r="TF231" s="9"/>
      <c r="TG231" s="9"/>
      <c r="TH231" s="9"/>
      <c r="TI231" s="9"/>
      <c r="TJ231" s="9"/>
      <c r="TK231" s="9"/>
      <c r="TL231" s="9"/>
      <c r="TM231" s="9"/>
      <c r="TN231" s="9"/>
      <c r="TO231" s="9"/>
      <c r="TP231" s="9"/>
      <c r="TQ231" s="9"/>
      <c r="TR231" s="9"/>
      <c r="TS231" s="9"/>
      <c r="TT231" s="9"/>
      <c r="TU231" s="9"/>
      <c r="TV231" s="9"/>
      <c r="TW231" s="9"/>
      <c r="TX231" s="9"/>
      <c r="TY231" s="9"/>
      <c r="TZ231" s="9"/>
      <c r="UA231" s="9"/>
      <c r="UB231" s="9"/>
      <c r="UC231" s="9"/>
      <c r="UD231" s="9"/>
      <c r="UE231" s="9"/>
      <c r="UF231" s="9"/>
      <c r="UG231" s="9"/>
      <c r="UH231" s="9"/>
      <c r="UI231" s="9"/>
      <c r="UJ231" s="9"/>
      <c r="UK231" s="9"/>
      <c r="UL231" s="9"/>
      <c r="UM231" s="9"/>
      <c r="UN231" s="9"/>
      <c r="UO231" s="9"/>
      <c r="UP231" s="9"/>
      <c r="UQ231" s="9"/>
      <c r="UR231" s="9"/>
      <c r="US231" s="9"/>
      <c r="UT231" s="9"/>
      <c r="UU231" s="9"/>
      <c r="UV231" s="9"/>
      <c r="UW231" s="9"/>
      <c r="UX231" s="9"/>
      <c r="UY231" s="9"/>
      <c r="UZ231" s="9"/>
      <c r="VA231" s="9"/>
      <c r="VB231" s="9"/>
      <c r="VC231" s="9"/>
      <c r="VD231" s="9"/>
      <c r="VE231" s="9"/>
      <c r="VF231" s="9"/>
      <c r="VG231" s="9"/>
      <c r="VH231" s="9"/>
      <c r="VI231" s="9"/>
      <c r="VJ231" s="9"/>
      <c r="VK231" s="9"/>
      <c r="VL231" s="9"/>
      <c r="VM231" s="9"/>
      <c r="VN231" s="9"/>
      <c r="VO231" s="9"/>
      <c r="VP231" s="9"/>
      <c r="VQ231" s="9"/>
      <c r="VR231" s="9"/>
      <c r="VS231" s="9"/>
      <c r="VT231" s="9"/>
      <c r="VU231" s="9"/>
      <c r="VV231" s="9"/>
      <c r="VW231" s="9"/>
      <c r="VX231" s="9"/>
      <c r="VY231" s="9"/>
      <c r="VZ231" s="9"/>
      <c r="WA231" s="9"/>
      <c r="WB231" s="9"/>
      <c r="WC231" s="9"/>
      <c r="WD231" s="9"/>
      <c r="WE231" s="9"/>
      <c r="WF231" s="9"/>
      <c r="WG231" s="9"/>
      <c r="WH231" s="9"/>
      <c r="WI231" s="9"/>
      <c r="WJ231" s="9"/>
      <c r="WK231" s="9"/>
      <c r="WL231" s="9"/>
      <c r="WM231" s="9"/>
      <c r="WN231" s="9"/>
      <c r="WO231" s="9"/>
      <c r="WP231" s="9"/>
      <c r="WQ231" s="9"/>
      <c r="WR231" s="9"/>
      <c r="WS231" s="9"/>
      <c r="WT231" s="9"/>
      <c r="WU231" s="9"/>
      <c r="WV231" s="9"/>
      <c r="WW231" s="9"/>
      <c r="WX231" s="9"/>
      <c r="WY231" s="9"/>
      <c r="WZ231" s="9"/>
      <c r="XA231" s="9"/>
      <c r="XB231" s="9"/>
      <c r="XC231" s="9"/>
      <c r="XD231" s="9"/>
      <c r="XE231" s="9"/>
      <c r="XF231" s="9"/>
      <c r="XG231" s="9"/>
      <c r="XH231" s="9"/>
      <c r="XI231" s="9"/>
      <c r="XJ231" s="9"/>
      <c r="XK231" s="9"/>
      <c r="XL231" s="9"/>
      <c r="XM231" s="9"/>
      <c r="XN231" s="9"/>
      <c r="XO231" s="9"/>
      <c r="XP231" s="9"/>
      <c r="XQ231" s="9"/>
      <c r="XR231" s="9"/>
      <c r="XS231" s="9"/>
      <c r="XT231" s="9"/>
      <c r="XU231" s="9"/>
      <c r="XV231" s="9"/>
      <c r="XW231" s="9"/>
      <c r="XX231" s="9"/>
      <c r="XY231" s="9"/>
      <c r="XZ231" s="9"/>
      <c r="YA231" s="9"/>
      <c r="YB231" s="9"/>
      <c r="YC231" s="9"/>
      <c r="YD231" s="9"/>
      <c r="YE231" s="9"/>
      <c r="YF231" s="9"/>
      <c r="YG231" s="9"/>
      <c r="YH231" s="9"/>
      <c r="YI231" s="9"/>
      <c r="YJ231" s="9"/>
      <c r="YK231" s="9"/>
      <c r="YL231" s="9"/>
      <c r="YM231" s="9"/>
      <c r="YN231" s="9"/>
      <c r="YO231" s="9"/>
      <c r="YP231" s="9"/>
      <c r="YQ231" s="9"/>
      <c r="YR231" s="9"/>
      <c r="YS231" s="9"/>
      <c r="YT231" s="9"/>
      <c r="YU231" s="9"/>
      <c r="YV231" s="9"/>
      <c r="YW231" s="9"/>
      <c r="YX231" s="9"/>
      <c r="YY231" s="9"/>
      <c r="YZ231" s="9"/>
      <c r="ZA231" s="9"/>
      <c r="ZB231" s="9"/>
      <c r="ZC231" s="9"/>
      <c r="ZD231" s="9"/>
      <c r="ZE231" s="9"/>
      <c r="ZF231" s="9"/>
      <c r="ZG231" s="9"/>
      <c r="ZH231" s="9"/>
      <c r="ZI231" s="9"/>
      <c r="ZJ231" s="9"/>
      <c r="ZK231" s="9"/>
      <c r="ZL231" s="9"/>
      <c r="ZM231" s="9"/>
      <c r="ZN231" s="9"/>
      <c r="ZO231" s="9"/>
      <c r="ZP231" s="9"/>
      <c r="ZQ231" s="9"/>
      <c r="ZR231" s="9"/>
      <c r="ZS231" s="9"/>
      <c r="ZT231" s="9"/>
      <c r="ZU231" s="9"/>
      <c r="ZV231" s="9"/>
      <c r="ZW231" s="9"/>
      <c r="ZX231" s="9"/>
      <c r="ZY231" s="9"/>
      <c r="ZZ231" s="9"/>
      <c r="AAA231" s="9"/>
      <c r="AAB231" s="9"/>
      <c r="AAC231" s="9"/>
      <c r="AAD231" s="9"/>
      <c r="AAE231" s="9"/>
      <c r="AAF231" s="9"/>
      <c r="AAG231" s="9"/>
      <c r="AAH231" s="9"/>
      <c r="AAI231" s="9"/>
      <c r="AAJ231" s="9"/>
      <c r="AAK231" s="9"/>
      <c r="AAL231" s="9"/>
      <c r="AAM231" s="9"/>
      <c r="AAN231" s="9"/>
      <c r="AAO231" s="9"/>
      <c r="AAP231" s="9"/>
      <c r="AAQ231" s="9"/>
      <c r="AAR231" s="9"/>
      <c r="AAS231" s="9"/>
      <c r="AAT231" s="9"/>
      <c r="AAU231" s="9"/>
      <c r="AAV231" s="9"/>
      <c r="AAW231" s="9"/>
      <c r="AAX231" s="9"/>
      <c r="AAY231" s="9"/>
      <c r="AAZ231" s="9"/>
      <c r="ABA231" s="9"/>
      <c r="ABB231" s="9"/>
      <c r="ABC231" s="9"/>
      <c r="ABD231" s="9"/>
      <c r="ABE231" s="9"/>
      <c r="ABF231" s="9"/>
      <c r="ABG231" s="9"/>
      <c r="ABH231" s="9"/>
      <c r="ABI231" s="9"/>
      <c r="ABJ231" s="9"/>
      <c r="ABK231" s="9"/>
      <c r="ABL231" s="9"/>
      <c r="ABM231" s="9"/>
      <c r="ABN231" s="9"/>
      <c r="ABO231" s="9"/>
      <c r="ABP231" s="9"/>
      <c r="ABQ231" s="9"/>
      <c r="ABR231" s="9"/>
      <c r="ABS231" s="9"/>
      <c r="ABT231" s="9"/>
      <c r="ABU231" s="9"/>
      <c r="ABV231" s="9"/>
      <c r="ABW231" s="9"/>
      <c r="ABX231" s="9"/>
      <c r="ABY231" s="9"/>
      <c r="ABZ231" s="9"/>
      <c r="ACA231" s="9"/>
      <c r="ACB231" s="9"/>
      <c r="ACC231" s="9"/>
      <c r="ACD231" s="9"/>
      <c r="ACE231" s="9"/>
      <c r="ACF231" s="9"/>
      <c r="ACG231" s="9"/>
      <c r="ACH231" s="9"/>
      <c r="ACI231" s="9"/>
      <c r="ACJ231" s="9"/>
      <c r="ACK231" s="9"/>
      <c r="ACL231" s="9"/>
      <c r="ACM231" s="9"/>
      <c r="ACN231" s="9"/>
      <c r="ACO231" s="9"/>
      <c r="ACP231" s="9"/>
      <c r="ACQ231" s="9"/>
      <c r="ACR231" s="9"/>
      <c r="ACS231" s="9"/>
      <c r="ACT231" s="9"/>
      <c r="ACU231" s="9"/>
      <c r="ACV231" s="9"/>
      <c r="ACW231" s="9"/>
      <c r="ACX231" s="9"/>
      <c r="ACY231" s="9"/>
      <c r="ACZ231" s="9"/>
      <c r="ADA231" s="9"/>
      <c r="ADB231" s="9"/>
      <c r="ADC231" s="9"/>
      <c r="ADD231" s="9"/>
      <c r="ADE231" s="9"/>
      <c r="ADF231" s="9"/>
      <c r="ADG231" s="9"/>
      <c r="ADH231" s="9"/>
      <c r="ADI231" s="9"/>
      <c r="ADJ231" s="9"/>
      <c r="ADK231" s="9"/>
      <c r="ADL231" s="9"/>
      <c r="ADM231" s="9"/>
      <c r="ADN231" s="9"/>
      <c r="ADO231" s="9"/>
      <c r="ADP231" s="9"/>
      <c r="ADQ231" s="9"/>
      <c r="ADR231" s="9"/>
      <c r="ADS231" s="9"/>
      <c r="ADT231" s="9"/>
      <c r="ADU231" s="9"/>
      <c r="ADV231" s="9"/>
      <c r="ADW231" s="9"/>
      <c r="ADX231" s="9"/>
      <c r="ADY231" s="9"/>
      <c r="ADZ231" s="9"/>
      <c r="AEA231" s="9"/>
      <c r="AEB231" s="9"/>
      <c r="AEC231" s="9"/>
      <c r="AED231" s="9"/>
      <c r="AEE231" s="9"/>
      <c r="AEF231" s="9"/>
      <c r="AEG231" s="9"/>
      <c r="AEH231" s="9"/>
      <c r="AEI231" s="9"/>
      <c r="AEJ231" s="9"/>
      <c r="AEK231" s="9"/>
      <c r="AEL231" s="9"/>
      <c r="AEM231" s="9"/>
      <c r="AEN231" s="9"/>
      <c r="AEO231" s="9"/>
      <c r="AEP231" s="9"/>
      <c r="AEQ231" s="9"/>
      <c r="AER231" s="9"/>
      <c r="AES231" s="9"/>
      <c r="AET231" s="9"/>
      <c r="AEU231" s="9"/>
      <c r="AEV231" s="9"/>
      <c r="AEW231" s="9"/>
      <c r="AEX231" s="9"/>
      <c r="AEY231" s="9"/>
      <c r="AEZ231" s="9"/>
      <c r="AFA231" s="9"/>
      <c r="AFB231" s="9"/>
      <c r="AFC231" s="9"/>
      <c r="AFD231" s="9"/>
      <c r="AFE231" s="9"/>
      <c r="AFF231" s="9"/>
      <c r="AFG231" s="9"/>
      <c r="AFH231" s="9"/>
      <c r="AFI231" s="9"/>
      <c r="AFJ231" s="9"/>
      <c r="AFK231" s="9"/>
      <c r="AFL231" s="9"/>
      <c r="AFM231" s="9"/>
      <c r="AFN231" s="9"/>
      <c r="AFO231" s="9"/>
      <c r="AFP231" s="9"/>
      <c r="AFQ231" s="9"/>
      <c r="AFR231" s="9"/>
      <c r="AFS231" s="9"/>
      <c r="AFT231" s="9"/>
      <c r="AFU231" s="9"/>
      <c r="AFV231" s="9"/>
      <c r="AFW231" s="9"/>
      <c r="AFX231" s="9"/>
      <c r="AFY231" s="9"/>
      <c r="AFZ231" s="9"/>
      <c r="AGA231" s="9"/>
      <c r="AGB231" s="9"/>
      <c r="AGC231" s="9"/>
      <c r="AGD231" s="9"/>
      <c r="AGE231" s="9"/>
      <c r="AGF231" s="9"/>
      <c r="AGG231" s="9"/>
      <c r="AGH231" s="9"/>
      <c r="AGI231" s="9"/>
      <c r="AGJ231" s="9"/>
      <c r="AGK231" s="9"/>
      <c r="AGL231" s="9"/>
      <c r="AGM231" s="9"/>
      <c r="AGN231" s="9"/>
      <c r="AGO231" s="9"/>
      <c r="AGP231" s="9"/>
      <c r="AGQ231" s="9"/>
      <c r="AGR231" s="9"/>
      <c r="AGS231" s="9"/>
      <c r="AGT231" s="9"/>
      <c r="AGU231" s="9"/>
      <c r="AGV231" s="9"/>
      <c r="AGW231" s="9"/>
      <c r="AGX231" s="9"/>
      <c r="AGY231" s="9"/>
      <c r="AGZ231" s="9"/>
      <c r="AHA231" s="9"/>
      <c r="AHB231" s="9"/>
      <c r="AHC231" s="9"/>
      <c r="AHD231" s="9"/>
      <c r="AHE231" s="9"/>
      <c r="AHF231" s="9"/>
      <c r="AHG231" s="9"/>
      <c r="AHH231" s="9"/>
      <c r="AHI231" s="9"/>
      <c r="AHJ231" s="9"/>
      <c r="AHK231" s="9"/>
      <c r="AHL231" s="9"/>
      <c r="AHM231" s="9"/>
      <c r="AHN231" s="9"/>
      <c r="AHO231" s="9"/>
      <c r="AHP231" s="9"/>
      <c r="AHQ231" s="9"/>
      <c r="AHR231" s="9"/>
      <c r="AHS231" s="9"/>
      <c r="AHT231" s="9"/>
      <c r="AHU231" s="9"/>
      <c r="AHV231" s="9"/>
      <c r="AHW231" s="9"/>
      <c r="AHX231" s="9"/>
      <c r="AHY231" s="9"/>
      <c r="AHZ231" s="9"/>
      <c r="AIA231" s="9"/>
      <c r="AIB231" s="9"/>
      <c r="AIC231" s="9"/>
      <c r="AID231" s="9"/>
      <c r="AIE231" s="9"/>
      <c r="AIF231" s="9"/>
      <c r="AIG231" s="9"/>
      <c r="AIH231" s="9"/>
      <c r="AII231" s="9"/>
      <c r="AIJ231" s="9"/>
      <c r="AIK231" s="9"/>
      <c r="AIL231" s="9"/>
      <c r="AIM231" s="9"/>
      <c r="AIN231" s="9"/>
      <c r="AIO231" s="9"/>
      <c r="AIP231" s="9"/>
      <c r="AIQ231" s="9"/>
      <c r="AIR231" s="9"/>
      <c r="AIS231" s="9"/>
      <c r="AIT231" s="9"/>
      <c r="AIU231" s="9"/>
      <c r="AIV231" s="9"/>
      <c r="AIW231" s="9"/>
      <c r="AIX231" s="9"/>
      <c r="AIY231" s="9"/>
      <c r="AIZ231" s="9"/>
      <c r="AJA231" s="9"/>
      <c r="AJB231" s="9"/>
      <c r="AJC231" s="9"/>
      <c r="AJD231" s="9"/>
      <c r="AJE231" s="9"/>
      <c r="AJF231" s="9"/>
      <c r="AJG231" s="9"/>
      <c r="AJH231" s="9"/>
      <c r="AJI231" s="9"/>
      <c r="AJJ231" s="9"/>
      <c r="AJK231" s="9"/>
      <c r="AJL231" s="9"/>
      <c r="AJM231" s="9"/>
      <c r="AJN231" s="9"/>
      <c r="AJO231" s="9"/>
      <c r="AJP231" s="9"/>
      <c r="AJQ231" s="9"/>
      <c r="AJR231" s="9"/>
      <c r="AJS231" s="9"/>
      <c r="AJT231" s="9"/>
      <c r="AJU231" s="9"/>
      <c r="AJV231" s="9"/>
      <c r="AJW231" s="9"/>
      <c r="AJX231" s="9"/>
      <c r="AJY231" s="9"/>
      <c r="AJZ231" s="9"/>
      <c r="AKA231" s="9"/>
      <c r="AKB231" s="9"/>
      <c r="AKC231" s="9"/>
      <c r="AKD231" s="9"/>
      <c r="AKE231" s="9"/>
      <c r="AKF231" s="9"/>
      <c r="AKG231" s="9"/>
      <c r="AKH231" s="9"/>
      <c r="AKI231" s="9"/>
      <c r="AKJ231" s="9"/>
      <c r="AKK231" s="9"/>
      <c r="AKL231" s="9"/>
      <c r="AKM231" s="9"/>
      <c r="AKN231" s="9"/>
      <c r="AKO231" s="9"/>
      <c r="AKP231" s="9"/>
      <c r="AKQ231" s="9"/>
      <c r="AKR231" s="9"/>
      <c r="AKS231" s="9"/>
      <c r="AKT231" s="9"/>
      <c r="AKU231" s="9"/>
      <c r="AKV231" s="9"/>
      <c r="AKW231" s="9"/>
      <c r="AKX231" s="9"/>
      <c r="AKY231" s="9"/>
      <c r="AKZ231" s="9"/>
      <c r="ALA231" s="9"/>
      <c r="ALB231" s="9"/>
      <c r="ALC231" s="9"/>
      <c r="ALD231" s="9"/>
      <c r="ALE231" s="9"/>
      <c r="ALF231" s="9"/>
      <c r="ALG231" s="9"/>
      <c r="ALH231" s="9"/>
      <c r="ALI231" s="9"/>
      <c r="ALJ231" s="9"/>
      <c r="ALK231" s="9"/>
      <c r="ALL231" s="9"/>
      <c r="ALM231" s="9"/>
      <c r="ALN231" s="9"/>
      <c r="ALO231" s="9"/>
      <c r="ALP231" s="9"/>
      <c r="ALQ231" s="9"/>
      <c r="ALR231" s="9"/>
      <c r="ALS231" s="9"/>
      <c r="ALT231" s="9"/>
      <c r="ALU231" s="9"/>
      <c r="ALV231" s="9"/>
      <c r="ALW231" s="9"/>
      <c r="ALX231" s="9"/>
      <c r="ALY231" s="9"/>
      <c r="ALZ231" s="9"/>
      <c r="AMA231" s="9"/>
      <c r="AMB231" s="9"/>
      <c r="AMC231" s="9"/>
      <c r="AMD231" s="9"/>
      <c r="AME231" s="9"/>
      <c r="AMF231" s="9"/>
      <c r="AMG231" s="9"/>
      <c r="AMH231" s="9"/>
      <c r="AMI231" s="9"/>
      <c r="AMJ231" s="9"/>
    </row>
    <row r="232" spans="1:1024" ht="17.100000000000001" customHeight="1">
      <c r="A232" s="6" t="s">
        <v>198</v>
      </c>
      <c r="B232" s="7">
        <f>SUM(C232:U232)</f>
        <v>46.5</v>
      </c>
      <c r="C232" s="7">
        <v>0</v>
      </c>
      <c r="D232" s="7">
        <v>0</v>
      </c>
      <c r="E232" s="8"/>
      <c r="F232" s="8"/>
      <c r="G232" s="8"/>
      <c r="H232" s="8">
        <v>46.5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/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9"/>
      <c r="MF232" s="9"/>
      <c r="MG232" s="9"/>
      <c r="MH232" s="9"/>
      <c r="MI232" s="9"/>
      <c r="MJ232" s="9"/>
      <c r="MK232" s="9"/>
      <c r="ML232" s="9"/>
      <c r="MM232" s="9"/>
      <c r="MN232" s="9"/>
      <c r="MO232" s="9"/>
      <c r="MP232" s="9"/>
      <c r="MQ232" s="9"/>
      <c r="MR232" s="9"/>
      <c r="MS232" s="9"/>
      <c r="MT232" s="9"/>
      <c r="MU232" s="9"/>
      <c r="MV232" s="9"/>
      <c r="MW232" s="9"/>
      <c r="MX232" s="9"/>
      <c r="MY232" s="9"/>
      <c r="MZ232" s="9"/>
      <c r="NA232" s="9"/>
      <c r="NB232" s="9"/>
      <c r="NC232" s="9"/>
      <c r="ND232" s="9"/>
      <c r="NE232" s="9"/>
      <c r="NF232" s="9"/>
      <c r="NG232" s="9"/>
      <c r="NH232" s="9"/>
      <c r="NI232" s="9"/>
      <c r="NJ232" s="9"/>
      <c r="NK232" s="9"/>
      <c r="NL232" s="9"/>
      <c r="NM232" s="9"/>
      <c r="NN232" s="9"/>
      <c r="NO232" s="9"/>
      <c r="NP232" s="9"/>
      <c r="NQ232" s="9"/>
      <c r="NR232" s="9"/>
      <c r="NS232" s="9"/>
      <c r="NT232" s="9"/>
      <c r="NU232" s="9"/>
      <c r="NV232" s="9"/>
      <c r="NW232" s="9"/>
      <c r="NX232" s="9"/>
      <c r="NY232" s="9"/>
      <c r="NZ232" s="9"/>
      <c r="OA232" s="9"/>
      <c r="OB232" s="9"/>
      <c r="OC232" s="9"/>
      <c r="OD232" s="9"/>
      <c r="OE232" s="9"/>
      <c r="OF232" s="9"/>
      <c r="OG232" s="9"/>
      <c r="OH232" s="9"/>
      <c r="OI232" s="9"/>
      <c r="OJ232" s="9"/>
      <c r="OK232" s="9"/>
      <c r="OL232" s="9"/>
      <c r="OM232" s="9"/>
      <c r="ON232" s="9"/>
      <c r="OO232" s="9"/>
      <c r="OP232" s="9"/>
      <c r="OQ232" s="9"/>
      <c r="OR232" s="9"/>
      <c r="OS232" s="9"/>
      <c r="OT232" s="9"/>
      <c r="OU232" s="9"/>
      <c r="OV232" s="9"/>
      <c r="OW232" s="9"/>
      <c r="OX232" s="9"/>
      <c r="OY232" s="9"/>
      <c r="OZ232" s="9"/>
      <c r="PA232" s="9"/>
      <c r="PB232" s="9"/>
      <c r="PC232" s="9"/>
      <c r="PD232" s="9"/>
      <c r="PE232" s="9"/>
      <c r="PF232" s="9"/>
      <c r="PG232" s="9"/>
      <c r="PH232" s="9"/>
      <c r="PI232" s="9"/>
      <c r="PJ232" s="9"/>
      <c r="PK232" s="9"/>
      <c r="PL232" s="9"/>
      <c r="PM232" s="9"/>
      <c r="PN232" s="9"/>
      <c r="PO232" s="9"/>
      <c r="PP232" s="9"/>
      <c r="PQ232" s="9"/>
      <c r="PR232" s="9"/>
      <c r="PS232" s="9"/>
      <c r="PT232" s="9"/>
      <c r="PU232" s="9"/>
      <c r="PV232" s="9"/>
      <c r="PW232" s="9"/>
      <c r="PX232" s="9"/>
      <c r="PY232" s="9"/>
      <c r="PZ232" s="9"/>
      <c r="QA232" s="9"/>
      <c r="QB232" s="9"/>
      <c r="QC232" s="9"/>
      <c r="QD232" s="9"/>
      <c r="QE232" s="9"/>
      <c r="QF232" s="9"/>
      <c r="QG232" s="9"/>
      <c r="QH232" s="9"/>
      <c r="QI232" s="9"/>
      <c r="QJ232" s="9"/>
      <c r="QK232" s="9"/>
      <c r="QL232" s="9"/>
      <c r="QM232" s="9"/>
      <c r="QN232" s="9"/>
      <c r="QO232" s="9"/>
      <c r="QP232" s="9"/>
      <c r="QQ232" s="9"/>
      <c r="QR232" s="9"/>
      <c r="QS232" s="9"/>
      <c r="QT232" s="9"/>
      <c r="QU232" s="9"/>
      <c r="QV232" s="9"/>
      <c r="QW232" s="9"/>
      <c r="QX232" s="9"/>
      <c r="QY232" s="9"/>
      <c r="QZ232" s="9"/>
      <c r="RA232" s="9"/>
      <c r="RB232" s="9"/>
      <c r="RC232" s="9"/>
      <c r="RD232" s="9"/>
      <c r="RE232" s="9"/>
      <c r="RF232" s="9"/>
      <c r="RG232" s="9"/>
      <c r="RH232" s="9"/>
      <c r="RI232" s="9"/>
      <c r="RJ232" s="9"/>
      <c r="RK232" s="9"/>
      <c r="RL232" s="9"/>
      <c r="RM232" s="9"/>
      <c r="RN232" s="9"/>
      <c r="RO232" s="9"/>
      <c r="RP232" s="9"/>
      <c r="RQ232" s="9"/>
      <c r="RR232" s="9"/>
      <c r="RS232" s="9"/>
      <c r="RT232" s="9"/>
      <c r="RU232" s="9"/>
      <c r="RV232" s="9"/>
      <c r="RW232" s="9"/>
      <c r="RX232" s="9"/>
      <c r="RY232" s="9"/>
      <c r="RZ232" s="9"/>
      <c r="SA232" s="9"/>
      <c r="SB232" s="9"/>
      <c r="SC232" s="9"/>
      <c r="SD232" s="9"/>
      <c r="SE232" s="9"/>
      <c r="SF232" s="9"/>
      <c r="SG232" s="9"/>
      <c r="SH232" s="9"/>
      <c r="SI232" s="9"/>
      <c r="SJ232" s="9"/>
      <c r="SK232" s="9"/>
      <c r="SL232" s="9"/>
      <c r="SM232" s="9"/>
      <c r="SN232" s="9"/>
      <c r="SO232" s="9"/>
      <c r="SP232" s="9"/>
      <c r="SQ232" s="9"/>
      <c r="SR232" s="9"/>
      <c r="SS232" s="9"/>
      <c r="ST232" s="9"/>
      <c r="SU232" s="9"/>
      <c r="SV232" s="9"/>
      <c r="SW232" s="9"/>
      <c r="SX232" s="9"/>
      <c r="SY232" s="9"/>
      <c r="SZ232" s="9"/>
      <c r="TA232" s="9"/>
      <c r="TB232" s="9"/>
      <c r="TC232" s="9"/>
      <c r="TD232" s="9"/>
      <c r="TE232" s="9"/>
      <c r="TF232" s="9"/>
      <c r="TG232" s="9"/>
      <c r="TH232" s="9"/>
      <c r="TI232" s="9"/>
      <c r="TJ232" s="9"/>
      <c r="TK232" s="9"/>
      <c r="TL232" s="9"/>
      <c r="TM232" s="9"/>
      <c r="TN232" s="9"/>
      <c r="TO232" s="9"/>
      <c r="TP232" s="9"/>
      <c r="TQ232" s="9"/>
      <c r="TR232" s="9"/>
      <c r="TS232" s="9"/>
      <c r="TT232" s="9"/>
      <c r="TU232" s="9"/>
      <c r="TV232" s="9"/>
      <c r="TW232" s="9"/>
      <c r="TX232" s="9"/>
      <c r="TY232" s="9"/>
      <c r="TZ232" s="9"/>
      <c r="UA232" s="9"/>
      <c r="UB232" s="9"/>
      <c r="UC232" s="9"/>
      <c r="UD232" s="9"/>
      <c r="UE232" s="9"/>
      <c r="UF232" s="9"/>
      <c r="UG232" s="9"/>
      <c r="UH232" s="9"/>
      <c r="UI232" s="9"/>
      <c r="UJ232" s="9"/>
      <c r="UK232" s="9"/>
      <c r="UL232" s="9"/>
      <c r="UM232" s="9"/>
      <c r="UN232" s="9"/>
      <c r="UO232" s="9"/>
      <c r="UP232" s="9"/>
      <c r="UQ232" s="9"/>
      <c r="UR232" s="9"/>
      <c r="US232" s="9"/>
      <c r="UT232" s="9"/>
      <c r="UU232" s="9"/>
      <c r="UV232" s="9"/>
      <c r="UW232" s="9"/>
      <c r="UX232" s="9"/>
      <c r="UY232" s="9"/>
      <c r="UZ232" s="9"/>
      <c r="VA232" s="9"/>
      <c r="VB232" s="9"/>
      <c r="VC232" s="9"/>
      <c r="VD232" s="9"/>
      <c r="VE232" s="9"/>
      <c r="VF232" s="9"/>
      <c r="VG232" s="9"/>
      <c r="VH232" s="9"/>
      <c r="VI232" s="9"/>
      <c r="VJ232" s="9"/>
      <c r="VK232" s="9"/>
      <c r="VL232" s="9"/>
      <c r="VM232" s="9"/>
      <c r="VN232" s="9"/>
      <c r="VO232" s="9"/>
      <c r="VP232" s="9"/>
      <c r="VQ232" s="9"/>
      <c r="VR232" s="9"/>
      <c r="VS232" s="9"/>
      <c r="VT232" s="9"/>
      <c r="VU232" s="9"/>
      <c r="VV232" s="9"/>
      <c r="VW232" s="9"/>
      <c r="VX232" s="9"/>
      <c r="VY232" s="9"/>
      <c r="VZ232" s="9"/>
      <c r="WA232" s="9"/>
      <c r="WB232" s="9"/>
      <c r="WC232" s="9"/>
      <c r="WD232" s="9"/>
      <c r="WE232" s="9"/>
      <c r="WF232" s="9"/>
      <c r="WG232" s="9"/>
      <c r="WH232" s="9"/>
      <c r="WI232" s="9"/>
      <c r="WJ232" s="9"/>
      <c r="WK232" s="9"/>
      <c r="WL232" s="9"/>
      <c r="WM232" s="9"/>
      <c r="WN232" s="9"/>
      <c r="WO232" s="9"/>
      <c r="WP232" s="9"/>
      <c r="WQ232" s="9"/>
      <c r="WR232" s="9"/>
      <c r="WS232" s="9"/>
      <c r="WT232" s="9"/>
      <c r="WU232" s="9"/>
      <c r="WV232" s="9"/>
      <c r="WW232" s="9"/>
      <c r="WX232" s="9"/>
      <c r="WY232" s="9"/>
      <c r="WZ232" s="9"/>
      <c r="XA232" s="9"/>
      <c r="XB232" s="9"/>
      <c r="XC232" s="9"/>
      <c r="XD232" s="9"/>
      <c r="XE232" s="9"/>
      <c r="XF232" s="9"/>
      <c r="XG232" s="9"/>
      <c r="XH232" s="9"/>
      <c r="XI232" s="9"/>
      <c r="XJ232" s="9"/>
      <c r="XK232" s="9"/>
      <c r="XL232" s="9"/>
      <c r="XM232" s="9"/>
      <c r="XN232" s="9"/>
      <c r="XO232" s="9"/>
      <c r="XP232" s="9"/>
      <c r="XQ232" s="9"/>
      <c r="XR232" s="9"/>
      <c r="XS232" s="9"/>
      <c r="XT232" s="9"/>
      <c r="XU232" s="9"/>
      <c r="XV232" s="9"/>
      <c r="XW232" s="9"/>
      <c r="XX232" s="9"/>
      <c r="XY232" s="9"/>
      <c r="XZ232" s="9"/>
      <c r="YA232" s="9"/>
      <c r="YB232" s="9"/>
      <c r="YC232" s="9"/>
      <c r="YD232" s="9"/>
      <c r="YE232" s="9"/>
      <c r="YF232" s="9"/>
      <c r="YG232" s="9"/>
      <c r="YH232" s="9"/>
      <c r="YI232" s="9"/>
      <c r="YJ232" s="9"/>
      <c r="YK232" s="9"/>
      <c r="YL232" s="9"/>
      <c r="YM232" s="9"/>
      <c r="YN232" s="9"/>
      <c r="YO232" s="9"/>
      <c r="YP232" s="9"/>
      <c r="YQ232" s="9"/>
      <c r="YR232" s="9"/>
      <c r="YS232" s="9"/>
      <c r="YT232" s="9"/>
      <c r="YU232" s="9"/>
      <c r="YV232" s="9"/>
      <c r="YW232" s="9"/>
      <c r="YX232" s="9"/>
      <c r="YY232" s="9"/>
      <c r="YZ232" s="9"/>
      <c r="ZA232" s="9"/>
      <c r="ZB232" s="9"/>
      <c r="ZC232" s="9"/>
      <c r="ZD232" s="9"/>
      <c r="ZE232" s="9"/>
      <c r="ZF232" s="9"/>
      <c r="ZG232" s="9"/>
      <c r="ZH232" s="9"/>
      <c r="ZI232" s="9"/>
      <c r="ZJ232" s="9"/>
      <c r="ZK232" s="9"/>
      <c r="ZL232" s="9"/>
      <c r="ZM232" s="9"/>
      <c r="ZN232" s="9"/>
      <c r="ZO232" s="9"/>
      <c r="ZP232" s="9"/>
      <c r="ZQ232" s="9"/>
      <c r="ZR232" s="9"/>
      <c r="ZS232" s="9"/>
      <c r="ZT232" s="9"/>
      <c r="ZU232" s="9"/>
      <c r="ZV232" s="9"/>
      <c r="ZW232" s="9"/>
      <c r="ZX232" s="9"/>
      <c r="ZY232" s="9"/>
      <c r="ZZ232" s="9"/>
      <c r="AAA232" s="9"/>
      <c r="AAB232" s="9"/>
      <c r="AAC232" s="9"/>
      <c r="AAD232" s="9"/>
      <c r="AAE232" s="9"/>
      <c r="AAF232" s="9"/>
      <c r="AAG232" s="9"/>
      <c r="AAH232" s="9"/>
      <c r="AAI232" s="9"/>
      <c r="AAJ232" s="9"/>
      <c r="AAK232" s="9"/>
      <c r="AAL232" s="9"/>
      <c r="AAM232" s="9"/>
      <c r="AAN232" s="9"/>
      <c r="AAO232" s="9"/>
      <c r="AAP232" s="9"/>
      <c r="AAQ232" s="9"/>
      <c r="AAR232" s="9"/>
      <c r="AAS232" s="9"/>
      <c r="AAT232" s="9"/>
      <c r="AAU232" s="9"/>
      <c r="AAV232" s="9"/>
      <c r="AAW232" s="9"/>
      <c r="AAX232" s="9"/>
      <c r="AAY232" s="9"/>
      <c r="AAZ232" s="9"/>
      <c r="ABA232" s="9"/>
      <c r="ABB232" s="9"/>
      <c r="ABC232" s="9"/>
      <c r="ABD232" s="9"/>
      <c r="ABE232" s="9"/>
      <c r="ABF232" s="9"/>
      <c r="ABG232" s="9"/>
      <c r="ABH232" s="9"/>
      <c r="ABI232" s="9"/>
      <c r="ABJ232" s="9"/>
      <c r="ABK232" s="9"/>
      <c r="ABL232" s="9"/>
      <c r="ABM232" s="9"/>
      <c r="ABN232" s="9"/>
      <c r="ABO232" s="9"/>
      <c r="ABP232" s="9"/>
      <c r="ABQ232" s="9"/>
      <c r="ABR232" s="9"/>
      <c r="ABS232" s="9"/>
      <c r="ABT232" s="9"/>
      <c r="ABU232" s="9"/>
      <c r="ABV232" s="9"/>
      <c r="ABW232" s="9"/>
      <c r="ABX232" s="9"/>
      <c r="ABY232" s="9"/>
      <c r="ABZ232" s="9"/>
      <c r="ACA232" s="9"/>
      <c r="ACB232" s="9"/>
      <c r="ACC232" s="9"/>
      <c r="ACD232" s="9"/>
      <c r="ACE232" s="9"/>
      <c r="ACF232" s="9"/>
      <c r="ACG232" s="9"/>
      <c r="ACH232" s="9"/>
      <c r="ACI232" s="9"/>
      <c r="ACJ232" s="9"/>
      <c r="ACK232" s="9"/>
      <c r="ACL232" s="9"/>
      <c r="ACM232" s="9"/>
      <c r="ACN232" s="9"/>
      <c r="ACO232" s="9"/>
      <c r="ACP232" s="9"/>
      <c r="ACQ232" s="9"/>
      <c r="ACR232" s="9"/>
      <c r="ACS232" s="9"/>
      <c r="ACT232" s="9"/>
      <c r="ACU232" s="9"/>
      <c r="ACV232" s="9"/>
      <c r="ACW232" s="9"/>
      <c r="ACX232" s="9"/>
      <c r="ACY232" s="9"/>
      <c r="ACZ232" s="9"/>
      <c r="ADA232" s="9"/>
      <c r="ADB232" s="9"/>
      <c r="ADC232" s="9"/>
      <c r="ADD232" s="9"/>
      <c r="ADE232" s="9"/>
      <c r="ADF232" s="9"/>
      <c r="ADG232" s="9"/>
      <c r="ADH232" s="9"/>
      <c r="ADI232" s="9"/>
      <c r="ADJ232" s="9"/>
      <c r="ADK232" s="9"/>
      <c r="ADL232" s="9"/>
      <c r="ADM232" s="9"/>
      <c r="ADN232" s="9"/>
      <c r="ADO232" s="9"/>
      <c r="ADP232" s="9"/>
      <c r="ADQ232" s="9"/>
      <c r="ADR232" s="9"/>
      <c r="ADS232" s="9"/>
      <c r="ADT232" s="9"/>
      <c r="ADU232" s="9"/>
      <c r="ADV232" s="9"/>
      <c r="ADW232" s="9"/>
      <c r="ADX232" s="9"/>
      <c r="ADY232" s="9"/>
      <c r="ADZ232" s="9"/>
      <c r="AEA232" s="9"/>
      <c r="AEB232" s="9"/>
      <c r="AEC232" s="9"/>
      <c r="AED232" s="9"/>
      <c r="AEE232" s="9"/>
      <c r="AEF232" s="9"/>
      <c r="AEG232" s="9"/>
      <c r="AEH232" s="9"/>
      <c r="AEI232" s="9"/>
      <c r="AEJ232" s="9"/>
      <c r="AEK232" s="9"/>
      <c r="AEL232" s="9"/>
      <c r="AEM232" s="9"/>
      <c r="AEN232" s="9"/>
      <c r="AEO232" s="9"/>
      <c r="AEP232" s="9"/>
      <c r="AEQ232" s="9"/>
      <c r="AER232" s="9"/>
      <c r="AES232" s="9"/>
      <c r="AET232" s="9"/>
      <c r="AEU232" s="9"/>
      <c r="AEV232" s="9"/>
      <c r="AEW232" s="9"/>
      <c r="AEX232" s="9"/>
      <c r="AEY232" s="9"/>
      <c r="AEZ232" s="9"/>
      <c r="AFA232" s="9"/>
      <c r="AFB232" s="9"/>
      <c r="AFC232" s="9"/>
      <c r="AFD232" s="9"/>
      <c r="AFE232" s="9"/>
      <c r="AFF232" s="9"/>
      <c r="AFG232" s="9"/>
      <c r="AFH232" s="9"/>
      <c r="AFI232" s="9"/>
      <c r="AFJ232" s="9"/>
      <c r="AFK232" s="9"/>
      <c r="AFL232" s="9"/>
      <c r="AFM232" s="9"/>
      <c r="AFN232" s="9"/>
      <c r="AFO232" s="9"/>
      <c r="AFP232" s="9"/>
      <c r="AFQ232" s="9"/>
      <c r="AFR232" s="9"/>
      <c r="AFS232" s="9"/>
      <c r="AFT232" s="9"/>
      <c r="AFU232" s="9"/>
      <c r="AFV232" s="9"/>
      <c r="AFW232" s="9"/>
      <c r="AFX232" s="9"/>
      <c r="AFY232" s="9"/>
      <c r="AFZ232" s="9"/>
      <c r="AGA232" s="9"/>
      <c r="AGB232" s="9"/>
      <c r="AGC232" s="9"/>
      <c r="AGD232" s="9"/>
      <c r="AGE232" s="9"/>
      <c r="AGF232" s="9"/>
      <c r="AGG232" s="9"/>
      <c r="AGH232" s="9"/>
      <c r="AGI232" s="9"/>
      <c r="AGJ232" s="9"/>
      <c r="AGK232" s="9"/>
      <c r="AGL232" s="9"/>
      <c r="AGM232" s="9"/>
      <c r="AGN232" s="9"/>
      <c r="AGO232" s="9"/>
      <c r="AGP232" s="9"/>
      <c r="AGQ232" s="9"/>
      <c r="AGR232" s="9"/>
      <c r="AGS232" s="9"/>
      <c r="AGT232" s="9"/>
      <c r="AGU232" s="9"/>
      <c r="AGV232" s="9"/>
      <c r="AGW232" s="9"/>
      <c r="AGX232" s="9"/>
      <c r="AGY232" s="9"/>
      <c r="AGZ232" s="9"/>
      <c r="AHA232" s="9"/>
      <c r="AHB232" s="9"/>
      <c r="AHC232" s="9"/>
      <c r="AHD232" s="9"/>
      <c r="AHE232" s="9"/>
      <c r="AHF232" s="9"/>
      <c r="AHG232" s="9"/>
      <c r="AHH232" s="9"/>
      <c r="AHI232" s="9"/>
      <c r="AHJ232" s="9"/>
      <c r="AHK232" s="9"/>
      <c r="AHL232" s="9"/>
      <c r="AHM232" s="9"/>
      <c r="AHN232" s="9"/>
      <c r="AHO232" s="9"/>
      <c r="AHP232" s="9"/>
      <c r="AHQ232" s="9"/>
      <c r="AHR232" s="9"/>
      <c r="AHS232" s="9"/>
      <c r="AHT232" s="9"/>
      <c r="AHU232" s="9"/>
      <c r="AHV232" s="9"/>
      <c r="AHW232" s="9"/>
      <c r="AHX232" s="9"/>
      <c r="AHY232" s="9"/>
      <c r="AHZ232" s="9"/>
      <c r="AIA232" s="9"/>
      <c r="AIB232" s="9"/>
      <c r="AIC232" s="9"/>
      <c r="AID232" s="9"/>
      <c r="AIE232" s="9"/>
      <c r="AIF232" s="9"/>
      <c r="AIG232" s="9"/>
      <c r="AIH232" s="9"/>
      <c r="AII232" s="9"/>
      <c r="AIJ232" s="9"/>
      <c r="AIK232" s="9"/>
      <c r="AIL232" s="9"/>
      <c r="AIM232" s="9"/>
      <c r="AIN232" s="9"/>
      <c r="AIO232" s="9"/>
      <c r="AIP232" s="9"/>
      <c r="AIQ232" s="9"/>
      <c r="AIR232" s="9"/>
      <c r="AIS232" s="9"/>
      <c r="AIT232" s="9"/>
      <c r="AIU232" s="9"/>
      <c r="AIV232" s="9"/>
      <c r="AIW232" s="9"/>
      <c r="AIX232" s="9"/>
      <c r="AIY232" s="9"/>
      <c r="AIZ232" s="9"/>
      <c r="AJA232" s="9"/>
      <c r="AJB232" s="9"/>
      <c r="AJC232" s="9"/>
      <c r="AJD232" s="9"/>
      <c r="AJE232" s="9"/>
      <c r="AJF232" s="9"/>
      <c r="AJG232" s="9"/>
      <c r="AJH232" s="9"/>
      <c r="AJI232" s="9"/>
      <c r="AJJ232" s="9"/>
      <c r="AJK232" s="9"/>
      <c r="AJL232" s="9"/>
      <c r="AJM232" s="9"/>
      <c r="AJN232" s="9"/>
      <c r="AJO232" s="9"/>
      <c r="AJP232" s="9"/>
      <c r="AJQ232" s="9"/>
      <c r="AJR232" s="9"/>
      <c r="AJS232" s="9"/>
      <c r="AJT232" s="9"/>
      <c r="AJU232" s="9"/>
      <c r="AJV232" s="9"/>
      <c r="AJW232" s="9"/>
      <c r="AJX232" s="9"/>
      <c r="AJY232" s="9"/>
      <c r="AJZ232" s="9"/>
      <c r="AKA232" s="9"/>
      <c r="AKB232" s="9"/>
      <c r="AKC232" s="9"/>
      <c r="AKD232" s="9"/>
      <c r="AKE232" s="9"/>
      <c r="AKF232" s="9"/>
      <c r="AKG232" s="9"/>
      <c r="AKH232" s="9"/>
      <c r="AKI232" s="9"/>
      <c r="AKJ232" s="9"/>
      <c r="AKK232" s="9"/>
      <c r="AKL232" s="9"/>
      <c r="AKM232" s="9"/>
      <c r="AKN232" s="9"/>
      <c r="AKO232" s="9"/>
      <c r="AKP232" s="9"/>
      <c r="AKQ232" s="9"/>
      <c r="AKR232" s="9"/>
      <c r="AKS232" s="9"/>
      <c r="AKT232" s="9"/>
      <c r="AKU232" s="9"/>
      <c r="AKV232" s="9"/>
      <c r="AKW232" s="9"/>
      <c r="AKX232" s="9"/>
      <c r="AKY232" s="9"/>
      <c r="AKZ232" s="9"/>
      <c r="ALA232" s="9"/>
      <c r="ALB232" s="9"/>
      <c r="ALC232" s="9"/>
      <c r="ALD232" s="9"/>
      <c r="ALE232" s="9"/>
      <c r="ALF232" s="9"/>
      <c r="ALG232" s="9"/>
      <c r="ALH232" s="9"/>
      <c r="ALI232" s="9"/>
      <c r="ALJ232" s="9"/>
      <c r="ALK232" s="9"/>
      <c r="ALL232" s="9"/>
      <c r="ALM232" s="9"/>
      <c r="ALN232" s="9"/>
      <c r="ALO232" s="9"/>
      <c r="ALP232" s="9"/>
      <c r="ALQ232" s="9"/>
      <c r="ALR232" s="9"/>
      <c r="ALS232" s="9"/>
      <c r="ALT232" s="9"/>
      <c r="ALU232" s="9"/>
      <c r="ALV232" s="9"/>
      <c r="ALW232" s="9"/>
      <c r="ALX232" s="9"/>
      <c r="ALY232" s="9"/>
      <c r="ALZ232" s="9"/>
      <c r="AMA232" s="9"/>
      <c r="AMB232" s="9"/>
      <c r="AMC232" s="9"/>
      <c r="AMD232" s="9"/>
      <c r="AME232" s="9"/>
      <c r="AMF232" s="9"/>
      <c r="AMG232" s="9"/>
      <c r="AMH232" s="9"/>
      <c r="AMI232" s="9"/>
      <c r="AMJ232" s="9"/>
    </row>
    <row r="233" spans="1:1024" ht="17.100000000000001" customHeight="1">
      <c r="A233" s="15" t="s">
        <v>199</v>
      </c>
      <c r="B233" s="7">
        <f>SUM(C233:U233)</f>
        <v>43.5</v>
      </c>
      <c r="C233" s="7">
        <v>0</v>
      </c>
      <c r="D233" s="7">
        <v>0</v>
      </c>
      <c r="E233" s="8"/>
      <c r="F233" s="8"/>
      <c r="G233" s="8">
        <v>43.5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9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9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  <c r="OP233" s="9"/>
      <c r="OQ233" s="9"/>
      <c r="OR233" s="9"/>
      <c r="OS233" s="9"/>
      <c r="OT233" s="9"/>
      <c r="OU233" s="9"/>
      <c r="OV233" s="9"/>
      <c r="OW233" s="9"/>
      <c r="OX233" s="9"/>
      <c r="OY233" s="9"/>
      <c r="OZ233" s="9"/>
      <c r="PA233" s="9"/>
      <c r="PB233" s="9"/>
      <c r="PC233" s="9"/>
      <c r="PD233" s="9"/>
      <c r="PE233" s="9"/>
      <c r="PF233" s="9"/>
      <c r="PG233" s="9"/>
      <c r="PH233" s="9"/>
      <c r="PI233" s="9"/>
      <c r="PJ233" s="9"/>
      <c r="PK233" s="9"/>
      <c r="PL233" s="9"/>
      <c r="PM233" s="9"/>
      <c r="PN233" s="9"/>
      <c r="PO233" s="9"/>
      <c r="PP233" s="9"/>
      <c r="PQ233" s="9"/>
      <c r="PR233" s="9"/>
      <c r="PS233" s="9"/>
      <c r="PT233" s="9"/>
      <c r="PU233" s="9"/>
      <c r="PV233" s="9"/>
      <c r="PW233" s="9"/>
      <c r="PX233" s="9"/>
      <c r="PY233" s="9"/>
      <c r="PZ233" s="9"/>
      <c r="QA233" s="9"/>
      <c r="QB233" s="9"/>
      <c r="QC233" s="9"/>
      <c r="QD233" s="9"/>
      <c r="QE233" s="9"/>
      <c r="QF233" s="9"/>
      <c r="QG233" s="9"/>
      <c r="QH233" s="9"/>
      <c r="QI233" s="9"/>
      <c r="QJ233" s="9"/>
      <c r="QK233" s="9"/>
      <c r="QL233" s="9"/>
      <c r="QM233" s="9"/>
      <c r="QN233" s="9"/>
      <c r="QO233" s="9"/>
      <c r="QP233" s="9"/>
      <c r="QQ233" s="9"/>
      <c r="QR233" s="9"/>
      <c r="QS233" s="9"/>
      <c r="QT233" s="9"/>
      <c r="QU233" s="9"/>
      <c r="QV233" s="9"/>
      <c r="QW233" s="9"/>
      <c r="QX233" s="9"/>
      <c r="QY233" s="9"/>
      <c r="QZ233" s="9"/>
      <c r="RA233" s="9"/>
      <c r="RB233" s="9"/>
      <c r="RC233" s="9"/>
      <c r="RD233" s="9"/>
      <c r="RE233" s="9"/>
      <c r="RF233" s="9"/>
      <c r="RG233" s="9"/>
      <c r="RH233" s="9"/>
      <c r="RI233" s="9"/>
      <c r="RJ233" s="9"/>
      <c r="RK233" s="9"/>
      <c r="RL233" s="9"/>
      <c r="RM233" s="9"/>
      <c r="RN233" s="9"/>
      <c r="RO233" s="9"/>
      <c r="RP233" s="9"/>
      <c r="RQ233" s="9"/>
      <c r="RR233" s="9"/>
      <c r="RS233" s="9"/>
      <c r="RT233" s="9"/>
      <c r="RU233" s="9"/>
      <c r="RV233" s="9"/>
      <c r="RW233" s="9"/>
      <c r="RX233" s="9"/>
      <c r="RY233" s="9"/>
      <c r="RZ233" s="9"/>
      <c r="SA233" s="9"/>
      <c r="SB233" s="9"/>
      <c r="SC233" s="9"/>
      <c r="SD233" s="9"/>
      <c r="SE233" s="9"/>
      <c r="SF233" s="9"/>
      <c r="SG233" s="9"/>
      <c r="SH233" s="9"/>
      <c r="SI233" s="9"/>
      <c r="SJ233" s="9"/>
      <c r="SK233" s="9"/>
      <c r="SL233" s="9"/>
      <c r="SM233" s="9"/>
      <c r="SN233" s="9"/>
      <c r="SO233" s="9"/>
      <c r="SP233" s="9"/>
      <c r="SQ233" s="9"/>
      <c r="SR233" s="9"/>
      <c r="SS233" s="9"/>
      <c r="ST233" s="9"/>
      <c r="SU233" s="9"/>
      <c r="SV233" s="9"/>
      <c r="SW233" s="9"/>
      <c r="SX233" s="9"/>
      <c r="SY233" s="9"/>
      <c r="SZ233" s="9"/>
      <c r="TA233" s="9"/>
      <c r="TB233" s="9"/>
      <c r="TC233" s="9"/>
      <c r="TD233" s="9"/>
      <c r="TE233" s="9"/>
      <c r="TF233" s="9"/>
      <c r="TG233" s="9"/>
      <c r="TH233" s="9"/>
      <c r="TI233" s="9"/>
      <c r="TJ233" s="9"/>
      <c r="TK233" s="9"/>
      <c r="TL233" s="9"/>
      <c r="TM233" s="9"/>
      <c r="TN233" s="9"/>
      <c r="TO233" s="9"/>
      <c r="TP233" s="9"/>
      <c r="TQ233" s="9"/>
      <c r="TR233" s="9"/>
      <c r="TS233" s="9"/>
      <c r="TT233" s="9"/>
      <c r="TU233" s="9"/>
      <c r="TV233" s="9"/>
      <c r="TW233" s="9"/>
      <c r="TX233" s="9"/>
      <c r="TY233" s="9"/>
      <c r="TZ233" s="9"/>
      <c r="UA233" s="9"/>
      <c r="UB233" s="9"/>
      <c r="UC233" s="9"/>
      <c r="UD233" s="9"/>
      <c r="UE233" s="9"/>
      <c r="UF233" s="9"/>
      <c r="UG233" s="9"/>
      <c r="UH233" s="9"/>
      <c r="UI233" s="9"/>
      <c r="UJ233" s="9"/>
      <c r="UK233" s="9"/>
      <c r="UL233" s="9"/>
      <c r="UM233" s="9"/>
      <c r="UN233" s="9"/>
      <c r="UO233" s="9"/>
      <c r="UP233" s="9"/>
      <c r="UQ233" s="9"/>
      <c r="UR233" s="9"/>
      <c r="US233" s="9"/>
      <c r="UT233" s="9"/>
      <c r="UU233" s="9"/>
      <c r="UV233" s="9"/>
      <c r="UW233" s="9"/>
      <c r="UX233" s="9"/>
      <c r="UY233" s="9"/>
      <c r="UZ233" s="9"/>
      <c r="VA233" s="9"/>
      <c r="VB233" s="9"/>
      <c r="VC233" s="9"/>
      <c r="VD233" s="9"/>
      <c r="VE233" s="9"/>
      <c r="VF233" s="9"/>
      <c r="VG233" s="9"/>
      <c r="VH233" s="9"/>
      <c r="VI233" s="9"/>
      <c r="VJ233" s="9"/>
      <c r="VK233" s="9"/>
      <c r="VL233" s="9"/>
      <c r="VM233" s="9"/>
      <c r="VN233" s="9"/>
      <c r="VO233" s="9"/>
      <c r="VP233" s="9"/>
      <c r="VQ233" s="9"/>
      <c r="VR233" s="9"/>
      <c r="VS233" s="9"/>
      <c r="VT233" s="9"/>
      <c r="VU233" s="9"/>
      <c r="VV233" s="9"/>
      <c r="VW233" s="9"/>
      <c r="VX233" s="9"/>
      <c r="VY233" s="9"/>
      <c r="VZ233" s="9"/>
      <c r="WA233" s="9"/>
      <c r="WB233" s="9"/>
      <c r="WC233" s="9"/>
      <c r="WD233" s="9"/>
      <c r="WE233" s="9"/>
      <c r="WF233" s="9"/>
      <c r="WG233" s="9"/>
      <c r="WH233" s="9"/>
      <c r="WI233" s="9"/>
      <c r="WJ233" s="9"/>
      <c r="WK233" s="9"/>
      <c r="WL233" s="9"/>
      <c r="WM233" s="9"/>
      <c r="WN233" s="9"/>
      <c r="WO233" s="9"/>
      <c r="WP233" s="9"/>
      <c r="WQ233" s="9"/>
      <c r="WR233" s="9"/>
      <c r="WS233" s="9"/>
      <c r="WT233" s="9"/>
      <c r="WU233" s="9"/>
      <c r="WV233" s="9"/>
      <c r="WW233" s="9"/>
      <c r="WX233" s="9"/>
      <c r="WY233" s="9"/>
      <c r="WZ233" s="9"/>
      <c r="XA233" s="9"/>
      <c r="XB233" s="9"/>
      <c r="XC233" s="9"/>
      <c r="XD233" s="9"/>
      <c r="XE233" s="9"/>
      <c r="XF233" s="9"/>
      <c r="XG233" s="9"/>
      <c r="XH233" s="9"/>
      <c r="XI233" s="9"/>
      <c r="XJ233" s="9"/>
      <c r="XK233" s="9"/>
      <c r="XL233" s="9"/>
      <c r="XM233" s="9"/>
      <c r="XN233" s="9"/>
      <c r="XO233" s="9"/>
      <c r="XP233" s="9"/>
      <c r="XQ233" s="9"/>
      <c r="XR233" s="9"/>
      <c r="XS233" s="9"/>
      <c r="XT233" s="9"/>
      <c r="XU233" s="9"/>
      <c r="XV233" s="9"/>
      <c r="XW233" s="9"/>
      <c r="XX233" s="9"/>
      <c r="XY233" s="9"/>
      <c r="XZ233" s="9"/>
      <c r="YA233" s="9"/>
      <c r="YB233" s="9"/>
      <c r="YC233" s="9"/>
      <c r="YD233" s="9"/>
      <c r="YE233" s="9"/>
      <c r="YF233" s="9"/>
      <c r="YG233" s="9"/>
      <c r="YH233" s="9"/>
      <c r="YI233" s="9"/>
      <c r="YJ233" s="9"/>
      <c r="YK233" s="9"/>
      <c r="YL233" s="9"/>
      <c r="YM233" s="9"/>
      <c r="YN233" s="9"/>
      <c r="YO233" s="9"/>
      <c r="YP233" s="9"/>
      <c r="YQ233" s="9"/>
      <c r="YR233" s="9"/>
      <c r="YS233" s="9"/>
      <c r="YT233" s="9"/>
      <c r="YU233" s="9"/>
      <c r="YV233" s="9"/>
      <c r="YW233" s="9"/>
      <c r="YX233" s="9"/>
      <c r="YY233" s="9"/>
      <c r="YZ233" s="9"/>
      <c r="ZA233" s="9"/>
      <c r="ZB233" s="9"/>
      <c r="ZC233" s="9"/>
      <c r="ZD233" s="9"/>
      <c r="ZE233" s="9"/>
      <c r="ZF233" s="9"/>
      <c r="ZG233" s="9"/>
      <c r="ZH233" s="9"/>
      <c r="ZI233" s="9"/>
      <c r="ZJ233" s="9"/>
      <c r="ZK233" s="9"/>
      <c r="ZL233" s="9"/>
      <c r="ZM233" s="9"/>
      <c r="ZN233" s="9"/>
      <c r="ZO233" s="9"/>
      <c r="ZP233" s="9"/>
      <c r="ZQ233" s="9"/>
      <c r="ZR233" s="9"/>
      <c r="ZS233" s="9"/>
      <c r="ZT233" s="9"/>
      <c r="ZU233" s="9"/>
      <c r="ZV233" s="9"/>
      <c r="ZW233" s="9"/>
      <c r="ZX233" s="9"/>
      <c r="ZY233" s="9"/>
      <c r="ZZ233" s="9"/>
      <c r="AAA233" s="9"/>
      <c r="AAB233" s="9"/>
      <c r="AAC233" s="9"/>
      <c r="AAD233" s="9"/>
      <c r="AAE233" s="9"/>
      <c r="AAF233" s="9"/>
      <c r="AAG233" s="9"/>
      <c r="AAH233" s="9"/>
      <c r="AAI233" s="9"/>
      <c r="AAJ233" s="9"/>
      <c r="AAK233" s="9"/>
      <c r="AAL233" s="9"/>
      <c r="AAM233" s="9"/>
      <c r="AAN233" s="9"/>
      <c r="AAO233" s="9"/>
      <c r="AAP233" s="9"/>
      <c r="AAQ233" s="9"/>
      <c r="AAR233" s="9"/>
      <c r="AAS233" s="9"/>
      <c r="AAT233" s="9"/>
      <c r="AAU233" s="9"/>
      <c r="AAV233" s="9"/>
      <c r="AAW233" s="9"/>
      <c r="AAX233" s="9"/>
      <c r="AAY233" s="9"/>
      <c r="AAZ233" s="9"/>
      <c r="ABA233" s="9"/>
      <c r="ABB233" s="9"/>
      <c r="ABC233" s="9"/>
      <c r="ABD233" s="9"/>
      <c r="ABE233" s="9"/>
      <c r="ABF233" s="9"/>
      <c r="ABG233" s="9"/>
      <c r="ABH233" s="9"/>
      <c r="ABI233" s="9"/>
      <c r="ABJ233" s="9"/>
      <c r="ABK233" s="9"/>
      <c r="ABL233" s="9"/>
      <c r="ABM233" s="9"/>
      <c r="ABN233" s="9"/>
      <c r="ABO233" s="9"/>
      <c r="ABP233" s="9"/>
      <c r="ABQ233" s="9"/>
      <c r="ABR233" s="9"/>
      <c r="ABS233" s="9"/>
      <c r="ABT233" s="9"/>
      <c r="ABU233" s="9"/>
      <c r="ABV233" s="9"/>
      <c r="ABW233" s="9"/>
      <c r="ABX233" s="9"/>
      <c r="ABY233" s="9"/>
      <c r="ABZ233" s="9"/>
      <c r="ACA233" s="9"/>
      <c r="ACB233" s="9"/>
      <c r="ACC233" s="9"/>
      <c r="ACD233" s="9"/>
      <c r="ACE233" s="9"/>
      <c r="ACF233" s="9"/>
      <c r="ACG233" s="9"/>
      <c r="ACH233" s="9"/>
      <c r="ACI233" s="9"/>
      <c r="ACJ233" s="9"/>
      <c r="ACK233" s="9"/>
      <c r="ACL233" s="9"/>
      <c r="ACM233" s="9"/>
      <c r="ACN233" s="9"/>
      <c r="ACO233" s="9"/>
      <c r="ACP233" s="9"/>
      <c r="ACQ233" s="9"/>
      <c r="ACR233" s="9"/>
      <c r="ACS233" s="9"/>
      <c r="ACT233" s="9"/>
      <c r="ACU233" s="9"/>
      <c r="ACV233" s="9"/>
      <c r="ACW233" s="9"/>
      <c r="ACX233" s="9"/>
      <c r="ACY233" s="9"/>
      <c r="ACZ233" s="9"/>
      <c r="ADA233" s="9"/>
      <c r="ADB233" s="9"/>
      <c r="ADC233" s="9"/>
      <c r="ADD233" s="9"/>
      <c r="ADE233" s="9"/>
      <c r="ADF233" s="9"/>
      <c r="ADG233" s="9"/>
      <c r="ADH233" s="9"/>
      <c r="ADI233" s="9"/>
      <c r="ADJ233" s="9"/>
      <c r="ADK233" s="9"/>
      <c r="ADL233" s="9"/>
      <c r="ADM233" s="9"/>
      <c r="ADN233" s="9"/>
      <c r="ADO233" s="9"/>
      <c r="ADP233" s="9"/>
      <c r="ADQ233" s="9"/>
      <c r="ADR233" s="9"/>
      <c r="ADS233" s="9"/>
      <c r="ADT233" s="9"/>
      <c r="ADU233" s="9"/>
      <c r="ADV233" s="9"/>
      <c r="ADW233" s="9"/>
      <c r="ADX233" s="9"/>
      <c r="ADY233" s="9"/>
      <c r="ADZ233" s="9"/>
      <c r="AEA233" s="9"/>
      <c r="AEB233" s="9"/>
      <c r="AEC233" s="9"/>
      <c r="AED233" s="9"/>
      <c r="AEE233" s="9"/>
      <c r="AEF233" s="9"/>
      <c r="AEG233" s="9"/>
      <c r="AEH233" s="9"/>
      <c r="AEI233" s="9"/>
      <c r="AEJ233" s="9"/>
      <c r="AEK233" s="9"/>
      <c r="AEL233" s="9"/>
      <c r="AEM233" s="9"/>
      <c r="AEN233" s="9"/>
      <c r="AEO233" s="9"/>
      <c r="AEP233" s="9"/>
      <c r="AEQ233" s="9"/>
      <c r="AER233" s="9"/>
      <c r="AES233" s="9"/>
      <c r="AET233" s="9"/>
      <c r="AEU233" s="9"/>
      <c r="AEV233" s="9"/>
      <c r="AEW233" s="9"/>
      <c r="AEX233" s="9"/>
      <c r="AEY233" s="9"/>
      <c r="AEZ233" s="9"/>
      <c r="AFA233" s="9"/>
      <c r="AFB233" s="9"/>
      <c r="AFC233" s="9"/>
      <c r="AFD233" s="9"/>
      <c r="AFE233" s="9"/>
      <c r="AFF233" s="9"/>
      <c r="AFG233" s="9"/>
      <c r="AFH233" s="9"/>
      <c r="AFI233" s="9"/>
      <c r="AFJ233" s="9"/>
      <c r="AFK233" s="9"/>
      <c r="AFL233" s="9"/>
      <c r="AFM233" s="9"/>
      <c r="AFN233" s="9"/>
      <c r="AFO233" s="9"/>
      <c r="AFP233" s="9"/>
      <c r="AFQ233" s="9"/>
      <c r="AFR233" s="9"/>
      <c r="AFS233" s="9"/>
      <c r="AFT233" s="9"/>
      <c r="AFU233" s="9"/>
      <c r="AFV233" s="9"/>
      <c r="AFW233" s="9"/>
      <c r="AFX233" s="9"/>
      <c r="AFY233" s="9"/>
      <c r="AFZ233" s="9"/>
      <c r="AGA233" s="9"/>
      <c r="AGB233" s="9"/>
      <c r="AGC233" s="9"/>
      <c r="AGD233" s="9"/>
      <c r="AGE233" s="9"/>
      <c r="AGF233" s="9"/>
      <c r="AGG233" s="9"/>
      <c r="AGH233" s="9"/>
      <c r="AGI233" s="9"/>
      <c r="AGJ233" s="9"/>
      <c r="AGK233" s="9"/>
      <c r="AGL233" s="9"/>
      <c r="AGM233" s="9"/>
      <c r="AGN233" s="9"/>
      <c r="AGO233" s="9"/>
      <c r="AGP233" s="9"/>
      <c r="AGQ233" s="9"/>
      <c r="AGR233" s="9"/>
      <c r="AGS233" s="9"/>
      <c r="AGT233" s="9"/>
      <c r="AGU233" s="9"/>
      <c r="AGV233" s="9"/>
      <c r="AGW233" s="9"/>
      <c r="AGX233" s="9"/>
      <c r="AGY233" s="9"/>
      <c r="AGZ233" s="9"/>
      <c r="AHA233" s="9"/>
      <c r="AHB233" s="9"/>
      <c r="AHC233" s="9"/>
      <c r="AHD233" s="9"/>
      <c r="AHE233" s="9"/>
      <c r="AHF233" s="9"/>
      <c r="AHG233" s="9"/>
      <c r="AHH233" s="9"/>
      <c r="AHI233" s="9"/>
      <c r="AHJ233" s="9"/>
      <c r="AHK233" s="9"/>
      <c r="AHL233" s="9"/>
      <c r="AHM233" s="9"/>
      <c r="AHN233" s="9"/>
      <c r="AHO233" s="9"/>
      <c r="AHP233" s="9"/>
      <c r="AHQ233" s="9"/>
      <c r="AHR233" s="9"/>
      <c r="AHS233" s="9"/>
      <c r="AHT233" s="9"/>
      <c r="AHU233" s="9"/>
      <c r="AHV233" s="9"/>
      <c r="AHW233" s="9"/>
      <c r="AHX233" s="9"/>
      <c r="AHY233" s="9"/>
      <c r="AHZ233" s="9"/>
      <c r="AIA233" s="9"/>
      <c r="AIB233" s="9"/>
      <c r="AIC233" s="9"/>
      <c r="AID233" s="9"/>
      <c r="AIE233" s="9"/>
      <c r="AIF233" s="9"/>
      <c r="AIG233" s="9"/>
      <c r="AIH233" s="9"/>
      <c r="AII233" s="9"/>
      <c r="AIJ233" s="9"/>
      <c r="AIK233" s="9"/>
      <c r="AIL233" s="9"/>
      <c r="AIM233" s="9"/>
      <c r="AIN233" s="9"/>
      <c r="AIO233" s="9"/>
      <c r="AIP233" s="9"/>
      <c r="AIQ233" s="9"/>
      <c r="AIR233" s="9"/>
      <c r="AIS233" s="9"/>
      <c r="AIT233" s="9"/>
      <c r="AIU233" s="9"/>
      <c r="AIV233" s="9"/>
      <c r="AIW233" s="9"/>
      <c r="AIX233" s="9"/>
      <c r="AIY233" s="9"/>
      <c r="AIZ233" s="9"/>
      <c r="AJA233" s="9"/>
      <c r="AJB233" s="9"/>
      <c r="AJC233" s="9"/>
      <c r="AJD233" s="9"/>
      <c r="AJE233" s="9"/>
      <c r="AJF233" s="9"/>
      <c r="AJG233" s="9"/>
      <c r="AJH233" s="9"/>
      <c r="AJI233" s="9"/>
      <c r="AJJ233" s="9"/>
      <c r="AJK233" s="9"/>
      <c r="AJL233" s="9"/>
      <c r="AJM233" s="9"/>
      <c r="AJN233" s="9"/>
      <c r="AJO233" s="9"/>
      <c r="AJP233" s="9"/>
      <c r="AJQ233" s="9"/>
      <c r="AJR233" s="9"/>
      <c r="AJS233" s="9"/>
      <c r="AJT233" s="9"/>
      <c r="AJU233" s="9"/>
      <c r="AJV233" s="9"/>
      <c r="AJW233" s="9"/>
      <c r="AJX233" s="9"/>
      <c r="AJY233" s="9"/>
      <c r="AJZ233" s="9"/>
      <c r="AKA233" s="9"/>
      <c r="AKB233" s="9"/>
      <c r="AKC233" s="9"/>
      <c r="AKD233" s="9"/>
      <c r="AKE233" s="9"/>
      <c r="AKF233" s="9"/>
      <c r="AKG233" s="9"/>
      <c r="AKH233" s="9"/>
      <c r="AKI233" s="9"/>
      <c r="AKJ233" s="9"/>
      <c r="AKK233" s="9"/>
      <c r="AKL233" s="9"/>
      <c r="AKM233" s="9"/>
      <c r="AKN233" s="9"/>
      <c r="AKO233" s="9"/>
      <c r="AKP233" s="9"/>
      <c r="AKQ233" s="9"/>
      <c r="AKR233" s="9"/>
      <c r="AKS233" s="9"/>
      <c r="AKT233" s="9"/>
      <c r="AKU233" s="9"/>
      <c r="AKV233" s="9"/>
      <c r="AKW233" s="9"/>
      <c r="AKX233" s="9"/>
      <c r="AKY233" s="9"/>
      <c r="AKZ233" s="9"/>
      <c r="ALA233" s="9"/>
      <c r="ALB233" s="9"/>
      <c r="ALC233" s="9"/>
      <c r="ALD233" s="9"/>
      <c r="ALE233" s="9"/>
      <c r="ALF233" s="9"/>
      <c r="ALG233" s="9"/>
      <c r="ALH233" s="9"/>
      <c r="ALI233" s="9"/>
      <c r="ALJ233" s="9"/>
      <c r="ALK233" s="9"/>
      <c r="ALL233" s="9"/>
      <c r="ALM233" s="9"/>
      <c r="ALN233" s="9"/>
      <c r="ALO233" s="9"/>
      <c r="ALP233" s="9"/>
      <c r="ALQ233" s="9"/>
      <c r="ALR233" s="9"/>
      <c r="ALS233" s="9"/>
      <c r="ALT233" s="9"/>
      <c r="ALU233" s="9"/>
      <c r="ALV233" s="9"/>
      <c r="ALW233" s="9"/>
      <c r="ALX233" s="9"/>
      <c r="ALY233" s="9"/>
      <c r="ALZ233" s="9"/>
      <c r="AMA233" s="9"/>
      <c r="AMB233" s="9"/>
      <c r="AMC233" s="9"/>
      <c r="AMD233" s="9"/>
      <c r="AME233" s="9"/>
      <c r="AMF233" s="9"/>
      <c r="AMG233" s="9"/>
      <c r="AMH233" s="9"/>
      <c r="AMI233" s="9"/>
      <c r="AMJ233" s="9"/>
    </row>
    <row r="234" spans="1:1024" ht="17.100000000000001" customHeight="1">
      <c r="A234" s="15" t="s">
        <v>200</v>
      </c>
      <c r="B234" s="7">
        <f>SUM(C234:U234)</f>
        <v>42.4</v>
      </c>
      <c r="C234" s="7">
        <v>0</v>
      </c>
      <c r="D234" s="7">
        <f>SUM(42.4)</f>
        <v>42.4</v>
      </c>
    </row>
    <row r="235" spans="1:1024" ht="17.100000000000001" customHeight="1">
      <c r="A235" s="15" t="s">
        <v>201</v>
      </c>
      <c r="B235" s="7">
        <f>SUM(C235:U235)</f>
        <v>42.4</v>
      </c>
      <c r="C235" s="7">
        <v>0</v>
      </c>
      <c r="D235" s="7">
        <f>SUM(42.4)</f>
        <v>42.4</v>
      </c>
    </row>
    <row r="236" spans="1:1024" ht="17.100000000000001" customHeight="1">
      <c r="A236" s="15" t="s">
        <v>202</v>
      </c>
      <c r="B236" s="7">
        <f>SUM(C236:U236)</f>
        <v>42</v>
      </c>
      <c r="C236" s="7">
        <v>0</v>
      </c>
      <c r="D236" s="7">
        <v>0</v>
      </c>
      <c r="E236" s="8"/>
      <c r="F236" s="8"/>
      <c r="G236" s="8"/>
      <c r="H236" s="8">
        <v>42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024" ht="17.100000000000001" customHeight="1">
      <c r="A237" s="15" t="s">
        <v>203</v>
      </c>
      <c r="B237" s="7">
        <f>SUM(C237:U237)</f>
        <v>42</v>
      </c>
      <c r="C237" s="7">
        <v>0</v>
      </c>
      <c r="D237" s="7">
        <v>0</v>
      </c>
      <c r="E237" s="8"/>
      <c r="F237" s="8"/>
      <c r="G237" s="8"/>
      <c r="H237" s="8">
        <v>42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024" s="9" customFormat="1" ht="17.100000000000001" customHeight="1">
      <c r="A238" s="15" t="s">
        <v>204</v>
      </c>
      <c r="B238" s="7">
        <f>SUM(C238:U238)</f>
        <v>42</v>
      </c>
      <c r="C238" s="7">
        <v>0</v>
      </c>
      <c r="D238" s="7">
        <v>0</v>
      </c>
      <c r="E238" s="8"/>
      <c r="F238" s="8"/>
      <c r="G238" s="8"/>
      <c r="H238" s="8"/>
      <c r="I238" s="8">
        <v>42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s="9" customFormat="1" ht="17.100000000000001" customHeight="1">
      <c r="A239" s="6" t="s">
        <v>205</v>
      </c>
      <c r="B239" s="7">
        <f>SUM(C239:U239)</f>
        <v>42</v>
      </c>
      <c r="C239" s="7">
        <v>0</v>
      </c>
      <c r="D239" s="7">
        <v>0</v>
      </c>
      <c r="E239" s="8"/>
      <c r="F239" s="8"/>
      <c r="G239" s="8"/>
      <c r="H239" s="8"/>
      <c r="I239" s="8">
        <v>42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s="9" customFormat="1" ht="17.100000000000001" customHeight="1">
      <c r="A240" s="6" t="s">
        <v>206</v>
      </c>
      <c r="B240" s="7">
        <f>SUM(C240:U240)</f>
        <v>42</v>
      </c>
      <c r="C240" s="7">
        <v>0</v>
      </c>
      <c r="D240" s="7">
        <v>0</v>
      </c>
      <c r="E240" s="8"/>
      <c r="F240" s="8"/>
      <c r="G240" s="8"/>
      <c r="H240" s="8"/>
      <c r="I240" s="8">
        <v>42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s="9" customFormat="1" ht="17.100000000000001" customHeight="1">
      <c r="A241" s="15" t="s">
        <v>207</v>
      </c>
      <c r="B241" s="7">
        <f>SUM(C241:U241)</f>
        <v>42</v>
      </c>
      <c r="C241" s="7">
        <v>0</v>
      </c>
      <c r="D241" s="7">
        <v>0</v>
      </c>
      <c r="E241" s="8"/>
      <c r="F241" s="8"/>
      <c r="G241" s="8"/>
      <c r="H241" s="8"/>
      <c r="I241" s="8">
        <v>42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s="9" customFormat="1" ht="17.100000000000001" customHeight="1">
      <c r="A242" s="10" t="s">
        <v>208</v>
      </c>
      <c r="B242" s="7">
        <f>SUM(C242:U242)</f>
        <v>42</v>
      </c>
      <c r="C242" s="7">
        <v>0</v>
      </c>
      <c r="D242" s="7">
        <v>0</v>
      </c>
      <c r="E242" s="8">
        <f>SUM(42)</f>
        <v>42</v>
      </c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s="9" customFormat="1" ht="17.100000000000001" customHeight="1">
      <c r="A243" s="10" t="s">
        <v>209</v>
      </c>
      <c r="B243" s="7">
        <f>SUM(C243:U243)</f>
        <v>42</v>
      </c>
      <c r="C243" s="7">
        <v>0</v>
      </c>
      <c r="D243" s="7">
        <v>0</v>
      </c>
      <c r="E243" s="8">
        <f>SUM(42)</f>
        <v>42</v>
      </c>
    </row>
    <row r="244" spans="1:1024" s="9" customFormat="1" ht="17.100000000000001" customHeight="1">
      <c r="A244" s="15" t="s">
        <v>210</v>
      </c>
      <c r="B244" s="7">
        <f>SUM(C244:U244)</f>
        <v>41</v>
      </c>
      <c r="C244" s="7">
        <v>0</v>
      </c>
      <c r="D244" s="7">
        <v>0</v>
      </c>
      <c r="E244" s="8"/>
      <c r="F244" s="8"/>
      <c r="G244" s="8">
        <v>41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024" s="9" customFormat="1" ht="17.100000000000001" customHeight="1">
      <c r="A245" s="6" t="s">
        <v>211</v>
      </c>
      <c r="B245" s="7">
        <f>SUM(C245:U245)</f>
        <v>40</v>
      </c>
      <c r="C245" s="7">
        <v>0</v>
      </c>
      <c r="D245" s="7">
        <v>0</v>
      </c>
      <c r="E245" s="8"/>
      <c r="F245" s="8"/>
      <c r="G245" s="8"/>
      <c r="H245" s="8"/>
      <c r="I245" s="8">
        <v>40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024" ht="17.100000000000001" customHeight="1">
      <c r="A246" s="6" t="s">
        <v>212</v>
      </c>
      <c r="B246" s="7">
        <f>SUM(C246:U246)</f>
        <v>40</v>
      </c>
      <c r="C246" s="7">
        <v>0</v>
      </c>
      <c r="D246" s="7">
        <v>0</v>
      </c>
      <c r="E246" s="8"/>
      <c r="F246" s="8"/>
      <c r="G246" s="8"/>
      <c r="H246" s="8"/>
      <c r="I246" s="8">
        <v>40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  <c r="KR246" s="9"/>
      <c r="KS246" s="9"/>
      <c r="KT246" s="9"/>
      <c r="KU246" s="9"/>
      <c r="KV246" s="9"/>
      <c r="KW246" s="9"/>
      <c r="KX246" s="9"/>
      <c r="KY246" s="9"/>
      <c r="KZ246" s="9"/>
      <c r="LA246" s="9"/>
      <c r="LB246" s="9"/>
      <c r="LC246" s="9"/>
      <c r="LD246" s="9"/>
      <c r="LE246" s="9"/>
      <c r="LF246" s="9"/>
      <c r="LG246" s="9"/>
      <c r="LH246" s="9"/>
      <c r="LI246" s="9"/>
      <c r="LJ246" s="9"/>
      <c r="LK246" s="9"/>
      <c r="LL246" s="9"/>
      <c r="LM246" s="9"/>
      <c r="LN246" s="9"/>
      <c r="LO246" s="9"/>
      <c r="LP246" s="9"/>
      <c r="LQ246" s="9"/>
      <c r="LR246" s="9"/>
      <c r="LS246" s="9"/>
      <c r="LT246" s="9"/>
      <c r="LU246" s="9"/>
      <c r="LV246" s="9"/>
      <c r="LW246" s="9"/>
      <c r="LX246" s="9"/>
      <c r="LY246" s="9"/>
      <c r="LZ246" s="9"/>
      <c r="MA246" s="9"/>
      <c r="MB246" s="9"/>
      <c r="MC246" s="9"/>
      <c r="MD246" s="9"/>
      <c r="ME246" s="9"/>
      <c r="MF246" s="9"/>
      <c r="MG246" s="9"/>
      <c r="MH246" s="9"/>
      <c r="MI246" s="9"/>
      <c r="MJ246" s="9"/>
      <c r="MK246" s="9"/>
      <c r="ML246" s="9"/>
      <c r="MM246" s="9"/>
      <c r="MN246" s="9"/>
      <c r="MO246" s="9"/>
      <c r="MP246" s="9"/>
      <c r="MQ246" s="9"/>
      <c r="MR246" s="9"/>
      <c r="MS246" s="9"/>
      <c r="MT246" s="9"/>
      <c r="MU246" s="9"/>
      <c r="MV246" s="9"/>
      <c r="MW246" s="9"/>
      <c r="MX246" s="9"/>
      <c r="MY246" s="9"/>
      <c r="MZ246" s="9"/>
      <c r="NA246" s="9"/>
      <c r="NB246" s="9"/>
      <c r="NC246" s="9"/>
      <c r="ND246" s="9"/>
      <c r="NE246" s="9"/>
      <c r="NF246" s="9"/>
      <c r="NG246" s="9"/>
      <c r="NH246" s="9"/>
      <c r="NI246" s="9"/>
      <c r="NJ246" s="9"/>
      <c r="NK246" s="9"/>
      <c r="NL246" s="9"/>
      <c r="NM246" s="9"/>
      <c r="NN246" s="9"/>
      <c r="NO246" s="9"/>
      <c r="NP246" s="9"/>
      <c r="NQ246" s="9"/>
      <c r="NR246" s="9"/>
      <c r="NS246" s="9"/>
      <c r="NT246" s="9"/>
      <c r="NU246" s="9"/>
      <c r="NV246" s="9"/>
      <c r="NW246" s="9"/>
      <c r="NX246" s="9"/>
      <c r="NY246" s="9"/>
      <c r="NZ246" s="9"/>
      <c r="OA246" s="9"/>
      <c r="OB246" s="9"/>
      <c r="OC246" s="9"/>
      <c r="OD246" s="9"/>
      <c r="OE246" s="9"/>
      <c r="OF246" s="9"/>
      <c r="OG246" s="9"/>
      <c r="OH246" s="9"/>
      <c r="OI246" s="9"/>
      <c r="OJ246" s="9"/>
      <c r="OK246" s="9"/>
      <c r="OL246" s="9"/>
      <c r="OM246" s="9"/>
      <c r="ON246" s="9"/>
      <c r="OO246" s="9"/>
      <c r="OP246" s="9"/>
      <c r="OQ246" s="9"/>
      <c r="OR246" s="9"/>
      <c r="OS246" s="9"/>
      <c r="OT246" s="9"/>
      <c r="OU246" s="9"/>
      <c r="OV246" s="9"/>
      <c r="OW246" s="9"/>
      <c r="OX246" s="9"/>
      <c r="OY246" s="9"/>
      <c r="OZ246" s="9"/>
      <c r="PA246" s="9"/>
      <c r="PB246" s="9"/>
      <c r="PC246" s="9"/>
      <c r="PD246" s="9"/>
      <c r="PE246" s="9"/>
      <c r="PF246" s="9"/>
      <c r="PG246" s="9"/>
      <c r="PH246" s="9"/>
      <c r="PI246" s="9"/>
      <c r="PJ246" s="9"/>
      <c r="PK246" s="9"/>
      <c r="PL246" s="9"/>
      <c r="PM246" s="9"/>
      <c r="PN246" s="9"/>
      <c r="PO246" s="9"/>
      <c r="PP246" s="9"/>
      <c r="PQ246" s="9"/>
      <c r="PR246" s="9"/>
      <c r="PS246" s="9"/>
      <c r="PT246" s="9"/>
      <c r="PU246" s="9"/>
      <c r="PV246" s="9"/>
      <c r="PW246" s="9"/>
      <c r="PX246" s="9"/>
      <c r="PY246" s="9"/>
      <c r="PZ246" s="9"/>
      <c r="QA246" s="9"/>
      <c r="QB246" s="9"/>
      <c r="QC246" s="9"/>
      <c r="QD246" s="9"/>
      <c r="QE246" s="9"/>
      <c r="QF246" s="9"/>
      <c r="QG246" s="9"/>
      <c r="QH246" s="9"/>
      <c r="QI246" s="9"/>
      <c r="QJ246" s="9"/>
      <c r="QK246" s="9"/>
      <c r="QL246" s="9"/>
      <c r="QM246" s="9"/>
      <c r="QN246" s="9"/>
      <c r="QO246" s="9"/>
      <c r="QP246" s="9"/>
      <c r="QQ246" s="9"/>
      <c r="QR246" s="9"/>
      <c r="QS246" s="9"/>
      <c r="QT246" s="9"/>
      <c r="QU246" s="9"/>
      <c r="QV246" s="9"/>
      <c r="QW246" s="9"/>
      <c r="QX246" s="9"/>
      <c r="QY246" s="9"/>
      <c r="QZ246" s="9"/>
      <c r="RA246" s="9"/>
      <c r="RB246" s="9"/>
      <c r="RC246" s="9"/>
      <c r="RD246" s="9"/>
      <c r="RE246" s="9"/>
      <c r="RF246" s="9"/>
      <c r="RG246" s="9"/>
      <c r="RH246" s="9"/>
      <c r="RI246" s="9"/>
      <c r="RJ246" s="9"/>
      <c r="RK246" s="9"/>
      <c r="RL246" s="9"/>
      <c r="RM246" s="9"/>
      <c r="RN246" s="9"/>
      <c r="RO246" s="9"/>
      <c r="RP246" s="9"/>
      <c r="RQ246" s="9"/>
      <c r="RR246" s="9"/>
      <c r="RS246" s="9"/>
      <c r="RT246" s="9"/>
      <c r="RU246" s="9"/>
      <c r="RV246" s="9"/>
      <c r="RW246" s="9"/>
      <c r="RX246" s="9"/>
      <c r="RY246" s="9"/>
      <c r="RZ246" s="9"/>
      <c r="SA246" s="9"/>
      <c r="SB246" s="9"/>
      <c r="SC246" s="9"/>
      <c r="SD246" s="9"/>
      <c r="SE246" s="9"/>
      <c r="SF246" s="9"/>
      <c r="SG246" s="9"/>
      <c r="SH246" s="9"/>
      <c r="SI246" s="9"/>
      <c r="SJ246" s="9"/>
      <c r="SK246" s="9"/>
      <c r="SL246" s="9"/>
      <c r="SM246" s="9"/>
      <c r="SN246" s="9"/>
      <c r="SO246" s="9"/>
      <c r="SP246" s="9"/>
      <c r="SQ246" s="9"/>
      <c r="SR246" s="9"/>
      <c r="SS246" s="9"/>
      <c r="ST246" s="9"/>
      <c r="SU246" s="9"/>
      <c r="SV246" s="9"/>
      <c r="SW246" s="9"/>
      <c r="SX246" s="9"/>
      <c r="SY246" s="9"/>
      <c r="SZ246" s="9"/>
      <c r="TA246" s="9"/>
      <c r="TB246" s="9"/>
      <c r="TC246" s="9"/>
      <c r="TD246" s="9"/>
      <c r="TE246" s="9"/>
      <c r="TF246" s="9"/>
      <c r="TG246" s="9"/>
      <c r="TH246" s="9"/>
      <c r="TI246" s="9"/>
      <c r="TJ246" s="9"/>
      <c r="TK246" s="9"/>
      <c r="TL246" s="9"/>
      <c r="TM246" s="9"/>
      <c r="TN246" s="9"/>
      <c r="TO246" s="9"/>
      <c r="TP246" s="9"/>
      <c r="TQ246" s="9"/>
      <c r="TR246" s="9"/>
      <c r="TS246" s="9"/>
      <c r="TT246" s="9"/>
      <c r="TU246" s="9"/>
      <c r="TV246" s="9"/>
      <c r="TW246" s="9"/>
      <c r="TX246" s="9"/>
      <c r="TY246" s="9"/>
      <c r="TZ246" s="9"/>
      <c r="UA246" s="9"/>
      <c r="UB246" s="9"/>
      <c r="UC246" s="9"/>
      <c r="UD246" s="9"/>
      <c r="UE246" s="9"/>
      <c r="UF246" s="9"/>
      <c r="UG246" s="9"/>
      <c r="UH246" s="9"/>
      <c r="UI246" s="9"/>
      <c r="UJ246" s="9"/>
      <c r="UK246" s="9"/>
      <c r="UL246" s="9"/>
      <c r="UM246" s="9"/>
      <c r="UN246" s="9"/>
      <c r="UO246" s="9"/>
      <c r="UP246" s="9"/>
      <c r="UQ246" s="9"/>
      <c r="UR246" s="9"/>
      <c r="US246" s="9"/>
      <c r="UT246" s="9"/>
      <c r="UU246" s="9"/>
      <c r="UV246" s="9"/>
      <c r="UW246" s="9"/>
      <c r="UX246" s="9"/>
      <c r="UY246" s="9"/>
      <c r="UZ246" s="9"/>
      <c r="VA246" s="9"/>
      <c r="VB246" s="9"/>
      <c r="VC246" s="9"/>
      <c r="VD246" s="9"/>
      <c r="VE246" s="9"/>
      <c r="VF246" s="9"/>
      <c r="VG246" s="9"/>
      <c r="VH246" s="9"/>
      <c r="VI246" s="9"/>
      <c r="VJ246" s="9"/>
      <c r="VK246" s="9"/>
      <c r="VL246" s="9"/>
      <c r="VM246" s="9"/>
      <c r="VN246" s="9"/>
      <c r="VO246" s="9"/>
      <c r="VP246" s="9"/>
      <c r="VQ246" s="9"/>
      <c r="VR246" s="9"/>
      <c r="VS246" s="9"/>
      <c r="VT246" s="9"/>
      <c r="VU246" s="9"/>
      <c r="VV246" s="9"/>
      <c r="VW246" s="9"/>
      <c r="VX246" s="9"/>
      <c r="VY246" s="9"/>
      <c r="VZ246" s="9"/>
      <c r="WA246" s="9"/>
      <c r="WB246" s="9"/>
      <c r="WC246" s="9"/>
      <c r="WD246" s="9"/>
      <c r="WE246" s="9"/>
      <c r="WF246" s="9"/>
      <c r="WG246" s="9"/>
      <c r="WH246" s="9"/>
      <c r="WI246" s="9"/>
      <c r="WJ246" s="9"/>
      <c r="WK246" s="9"/>
      <c r="WL246" s="9"/>
      <c r="WM246" s="9"/>
      <c r="WN246" s="9"/>
      <c r="WO246" s="9"/>
      <c r="WP246" s="9"/>
      <c r="WQ246" s="9"/>
      <c r="WR246" s="9"/>
      <c r="WS246" s="9"/>
      <c r="WT246" s="9"/>
      <c r="WU246" s="9"/>
      <c r="WV246" s="9"/>
      <c r="WW246" s="9"/>
      <c r="WX246" s="9"/>
      <c r="WY246" s="9"/>
      <c r="WZ246" s="9"/>
      <c r="XA246" s="9"/>
      <c r="XB246" s="9"/>
      <c r="XC246" s="9"/>
      <c r="XD246" s="9"/>
      <c r="XE246" s="9"/>
      <c r="XF246" s="9"/>
      <c r="XG246" s="9"/>
      <c r="XH246" s="9"/>
      <c r="XI246" s="9"/>
      <c r="XJ246" s="9"/>
      <c r="XK246" s="9"/>
      <c r="XL246" s="9"/>
      <c r="XM246" s="9"/>
      <c r="XN246" s="9"/>
      <c r="XO246" s="9"/>
      <c r="XP246" s="9"/>
      <c r="XQ246" s="9"/>
      <c r="XR246" s="9"/>
      <c r="XS246" s="9"/>
      <c r="XT246" s="9"/>
      <c r="XU246" s="9"/>
      <c r="XV246" s="9"/>
      <c r="XW246" s="9"/>
      <c r="XX246" s="9"/>
      <c r="XY246" s="9"/>
      <c r="XZ246" s="9"/>
      <c r="YA246" s="9"/>
      <c r="YB246" s="9"/>
      <c r="YC246" s="9"/>
      <c r="YD246" s="9"/>
      <c r="YE246" s="9"/>
      <c r="YF246" s="9"/>
      <c r="YG246" s="9"/>
      <c r="YH246" s="9"/>
      <c r="YI246" s="9"/>
      <c r="YJ246" s="9"/>
      <c r="YK246" s="9"/>
      <c r="YL246" s="9"/>
      <c r="YM246" s="9"/>
      <c r="YN246" s="9"/>
      <c r="YO246" s="9"/>
      <c r="YP246" s="9"/>
      <c r="YQ246" s="9"/>
      <c r="YR246" s="9"/>
      <c r="YS246" s="9"/>
      <c r="YT246" s="9"/>
      <c r="YU246" s="9"/>
      <c r="YV246" s="9"/>
      <c r="YW246" s="9"/>
      <c r="YX246" s="9"/>
      <c r="YY246" s="9"/>
      <c r="YZ246" s="9"/>
      <c r="ZA246" s="9"/>
      <c r="ZB246" s="9"/>
      <c r="ZC246" s="9"/>
      <c r="ZD246" s="9"/>
      <c r="ZE246" s="9"/>
      <c r="ZF246" s="9"/>
      <c r="ZG246" s="9"/>
      <c r="ZH246" s="9"/>
      <c r="ZI246" s="9"/>
      <c r="ZJ246" s="9"/>
      <c r="ZK246" s="9"/>
      <c r="ZL246" s="9"/>
      <c r="ZM246" s="9"/>
      <c r="ZN246" s="9"/>
      <c r="ZO246" s="9"/>
      <c r="ZP246" s="9"/>
      <c r="ZQ246" s="9"/>
      <c r="ZR246" s="9"/>
      <c r="ZS246" s="9"/>
      <c r="ZT246" s="9"/>
      <c r="ZU246" s="9"/>
      <c r="ZV246" s="9"/>
      <c r="ZW246" s="9"/>
      <c r="ZX246" s="9"/>
      <c r="ZY246" s="9"/>
      <c r="ZZ246" s="9"/>
      <c r="AAA246" s="9"/>
      <c r="AAB246" s="9"/>
      <c r="AAC246" s="9"/>
      <c r="AAD246" s="9"/>
      <c r="AAE246" s="9"/>
      <c r="AAF246" s="9"/>
      <c r="AAG246" s="9"/>
      <c r="AAH246" s="9"/>
      <c r="AAI246" s="9"/>
      <c r="AAJ246" s="9"/>
      <c r="AAK246" s="9"/>
      <c r="AAL246" s="9"/>
      <c r="AAM246" s="9"/>
      <c r="AAN246" s="9"/>
      <c r="AAO246" s="9"/>
      <c r="AAP246" s="9"/>
      <c r="AAQ246" s="9"/>
      <c r="AAR246" s="9"/>
      <c r="AAS246" s="9"/>
      <c r="AAT246" s="9"/>
      <c r="AAU246" s="9"/>
      <c r="AAV246" s="9"/>
      <c r="AAW246" s="9"/>
      <c r="AAX246" s="9"/>
      <c r="AAY246" s="9"/>
      <c r="AAZ246" s="9"/>
      <c r="ABA246" s="9"/>
      <c r="ABB246" s="9"/>
      <c r="ABC246" s="9"/>
      <c r="ABD246" s="9"/>
      <c r="ABE246" s="9"/>
      <c r="ABF246" s="9"/>
      <c r="ABG246" s="9"/>
      <c r="ABH246" s="9"/>
      <c r="ABI246" s="9"/>
      <c r="ABJ246" s="9"/>
      <c r="ABK246" s="9"/>
      <c r="ABL246" s="9"/>
      <c r="ABM246" s="9"/>
      <c r="ABN246" s="9"/>
      <c r="ABO246" s="9"/>
      <c r="ABP246" s="9"/>
      <c r="ABQ246" s="9"/>
      <c r="ABR246" s="9"/>
      <c r="ABS246" s="9"/>
      <c r="ABT246" s="9"/>
      <c r="ABU246" s="9"/>
      <c r="ABV246" s="9"/>
      <c r="ABW246" s="9"/>
      <c r="ABX246" s="9"/>
      <c r="ABY246" s="9"/>
      <c r="ABZ246" s="9"/>
      <c r="ACA246" s="9"/>
      <c r="ACB246" s="9"/>
      <c r="ACC246" s="9"/>
      <c r="ACD246" s="9"/>
      <c r="ACE246" s="9"/>
      <c r="ACF246" s="9"/>
      <c r="ACG246" s="9"/>
      <c r="ACH246" s="9"/>
      <c r="ACI246" s="9"/>
      <c r="ACJ246" s="9"/>
      <c r="ACK246" s="9"/>
      <c r="ACL246" s="9"/>
      <c r="ACM246" s="9"/>
      <c r="ACN246" s="9"/>
      <c r="ACO246" s="9"/>
      <c r="ACP246" s="9"/>
      <c r="ACQ246" s="9"/>
      <c r="ACR246" s="9"/>
      <c r="ACS246" s="9"/>
      <c r="ACT246" s="9"/>
      <c r="ACU246" s="9"/>
      <c r="ACV246" s="9"/>
      <c r="ACW246" s="9"/>
      <c r="ACX246" s="9"/>
      <c r="ACY246" s="9"/>
      <c r="ACZ246" s="9"/>
      <c r="ADA246" s="9"/>
      <c r="ADB246" s="9"/>
      <c r="ADC246" s="9"/>
      <c r="ADD246" s="9"/>
      <c r="ADE246" s="9"/>
      <c r="ADF246" s="9"/>
      <c r="ADG246" s="9"/>
      <c r="ADH246" s="9"/>
      <c r="ADI246" s="9"/>
      <c r="ADJ246" s="9"/>
      <c r="ADK246" s="9"/>
      <c r="ADL246" s="9"/>
      <c r="ADM246" s="9"/>
      <c r="ADN246" s="9"/>
      <c r="ADO246" s="9"/>
      <c r="ADP246" s="9"/>
      <c r="ADQ246" s="9"/>
      <c r="ADR246" s="9"/>
      <c r="ADS246" s="9"/>
      <c r="ADT246" s="9"/>
      <c r="ADU246" s="9"/>
      <c r="ADV246" s="9"/>
      <c r="ADW246" s="9"/>
      <c r="ADX246" s="9"/>
      <c r="ADY246" s="9"/>
      <c r="ADZ246" s="9"/>
      <c r="AEA246" s="9"/>
      <c r="AEB246" s="9"/>
      <c r="AEC246" s="9"/>
      <c r="AED246" s="9"/>
      <c r="AEE246" s="9"/>
      <c r="AEF246" s="9"/>
      <c r="AEG246" s="9"/>
      <c r="AEH246" s="9"/>
      <c r="AEI246" s="9"/>
      <c r="AEJ246" s="9"/>
      <c r="AEK246" s="9"/>
      <c r="AEL246" s="9"/>
      <c r="AEM246" s="9"/>
      <c r="AEN246" s="9"/>
      <c r="AEO246" s="9"/>
      <c r="AEP246" s="9"/>
      <c r="AEQ246" s="9"/>
      <c r="AER246" s="9"/>
      <c r="AES246" s="9"/>
      <c r="AET246" s="9"/>
      <c r="AEU246" s="9"/>
      <c r="AEV246" s="9"/>
      <c r="AEW246" s="9"/>
      <c r="AEX246" s="9"/>
      <c r="AEY246" s="9"/>
      <c r="AEZ246" s="9"/>
      <c r="AFA246" s="9"/>
      <c r="AFB246" s="9"/>
      <c r="AFC246" s="9"/>
      <c r="AFD246" s="9"/>
      <c r="AFE246" s="9"/>
      <c r="AFF246" s="9"/>
      <c r="AFG246" s="9"/>
      <c r="AFH246" s="9"/>
      <c r="AFI246" s="9"/>
      <c r="AFJ246" s="9"/>
      <c r="AFK246" s="9"/>
      <c r="AFL246" s="9"/>
      <c r="AFM246" s="9"/>
      <c r="AFN246" s="9"/>
      <c r="AFO246" s="9"/>
      <c r="AFP246" s="9"/>
      <c r="AFQ246" s="9"/>
      <c r="AFR246" s="9"/>
      <c r="AFS246" s="9"/>
      <c r="AFT246" s="9"/>
      <c r="AFU246" s="9"/>
      <c r="AFV246" s="9"/>
      <c r="AFW246" s="9"/>
      <c r="AFX246" s="9"/>
      <c r="AFY246" s="9"/>
      <c r="AFZ246" s="9"/>
      <c r="AGA246" s="9"/>
      <c r="AGB246" s="9"/>
      <c r="AGC246" s="9"/>
      <c r="AGD246" s="9"/>
      <c r="AGE246" s="9"/>
      <c r="AGF246" s="9"/>
      <c r="AGG246" s="9"/>
      <c r="AGH246" s="9"/>
      <c r="AGI246" s="9"/>
      <c r="AGJ246" s="9"/>
      <c r="AGK246" s="9"/>
      <c r="AGL246" s="9"/>
      <c r="AGM246" s="9"/>
      <c r="AGN246" s="9"/>
      <c r="AGO246" s="9"/>
      <c r="AGP246" s="9"/>
      <c r="AGQ246" s="9"/>
      <c r="AGR246" s="9"/>
      <c r="AGS246" s="9"/>
      <c r="AGT246" s="9"/>
      <c r="AGU246" s="9"/>
      <c r="AGV246" s="9"/>
      <c r="AGW246" s="9"/>
      <c r="AGX246" s="9"/>
      <c r="AGY246" s="9"/>
      <c r="AGZ246" s="9"/>
      <c r="AHA246" s="9"/>
      <c r="AHB246" s="9"/>
      <c r="AHC246" s="9"/>
      <c r="AHD246" s="9"/>
      <c r="AHE246" s="9"/>
      <c r="AHF246" s="9"/>
      <c r="AHG246" s="9"/>
      <c r="AHH246" s="9"/>
      <c r="AHI246" s="9"/>
      <c r="AHJ246" s="9"/>
      <c r="AHK246" s="9"/>
      <c r="AHL246" s="9"/>
      <c r="AHM246" s="9"/>
      <c r="AHN246" s="9"/>
      <c r="AHO246" s="9"/>
      <c r="AHP246" s="9"/>
      <c r="AHQ246" s="9"/>
      <c r="AHR246" s="9"/>
      <c r="AHS246" s="9"/>
      <c r="AHT246" s="9"/>
      <c r="AHU246" s="9"/>
      <c r="AHV246" s="9"/>
      <c r="AHW246" s="9"/>
      <c r="AHX246" s="9"/>
      <c r="AHY246" s="9"/>
      <c r="AHZ246" s="9"/>
      <c r="AIA246" s="9"/>
      <c r="AIB246" s="9"/>
      <c r="AIC246" s="9"/>
      <c r="AID246" s="9"/>
      <c r="AIE246" s="9"/>
      <c r="AIF246" s="9"/>
      <c r="AIG246" s="9"/>
      <c r="AIH246" s="9"/>
      <c r="AII246" s="9"/>
      <c r="AIJ246" s="9"/>
      <c r="AIK246" s="9"/>
      <c r="AIL246" s="9"/>
      <c r="AIM246" s="9"/>
      <c r="AIN246" s="9"/>
      <c r="AIO246" s="9"/>
      <c r="AIP246" s="9"/>
      <c r="AIQ246" s="9"/>
      <c r="AIR246" s="9"/>
      <c r="AIS246" s="9"/>
      <c r="AIT246" s="9"/>
      <c r="AIU246" s="9"/>
      <c r="AIV246" s="9"/>
      <c r="AIW246" s="9"/>
      <c r="AIX246" s="9"/>
      <c r="AIY246" s="9"/>
      <c r="AIZ246" s="9"/>
      <c r="AJA246" s="9"/>
      <c r="AJB246" s="9"/>
      <c r="AJC246" s="9"/>
      <c r="AJD246" s="9"/>
      <c r="AJE246" s="9"/>
      <c r="AJF246" s="9"/>
      <c r="AJG246" s="9"/>
      <c r="AJH246" s="9"/>
      <c r="AJI246" s="9"/>
      <c r="AJJ246" s="9"/>
      <c r="AJK246" s="9"/>
      <c r="AJL246" s="9"/>
      <c r="AJM246" s="9"/>
      <c r="AJN246" s="9"/>
      <c r="AJO246" s="9"/>
      <c r="AJP246" s="9"/>
      <c r="AJQ246" s="9"/>
      <c r="AJR246" s="9"/>
      <c r="AJS246" s="9"/>
      <c r="AJT246" s="9"/>
      <c r="AJU246" s="9"/>
      <c r="AJV246" s="9"/>
      <c r="AJW246" s="9"/>
      <c r="AJX246" s="9"/>
      <c r="AJY246" s="9"/>
      <c r="AJZ246" s="9"/>
      <c r="AKA246" s="9"/>
      <c r="AKB246" s="9"/>
      <c r="AKC246" s="9"/>
      <c r="AKD246" s="9"/>
      <c r="AKE246" s="9"/>
      <c r="AKF246" s="9"/>
      <c r="AKG246" s="9"/>
      <c r="AKH246" s="9"/>
      <c r="AKI246" s="9"/>
      <c r="AKJ246" s="9"/>
      <c r="AKK246" s="9"/>
      <c r="AKL246" s="9"/>
      <c r="AKM246" s="9"/>
      <c r="AKN246" s="9"/>
      <c r="AKO246" s="9"/>
      <c r="AKP246" s="9"/>
      <c r="AKQ246" s="9"/>
      <c r="AKR246" s="9"/>
      <c r="AKS246" s="9"/>
      <c r="AKT246" s="9"/>
      <c r="AKU246" s="9"/>
      <c r="AKV246" s="9"/>
      <c r="AKW246" s="9"/>
      <c r="AKX246" s="9"/>
      <c r="AKY246" s="9"/>
      <c r="AKZ246" s="9"/>
      <c r="ALA246" s="9"/>
      <c r="ALB246" s="9"/>
      <c r="ALC246" s="9"/>
      <c r="ALD246" s="9"/>
      <c r="ALE246" s="9"/>
      <c r="ALF246" s="9"/>
      <c r="ALG246" s="9"/>
      <c r="ALH246" s="9"/>
      <c r="ALI246" s="9"/>
      <c r="ALJ246" s="9"/>
      <c r="ALK246" s="9"/>
      <c r="ALL246" s="9"/>
      <c r="ALM246" s="9"/>
      <c r="ALN246" s="9"/>
      <c r="ALO246" s="9"/>
      <c r="ALP246" s="9"/>
      <c r="ALQ246" s="9"/>
      <c r="ALR246" s="9"/>
      <c r="ALS246" s="9"/>
      <c r="ALT246" s="9"/>
      <c r="ALU246" s="9"/>
      <c r="ALV246" s="9"/>
      <c r="ALW246" s="9"/>
      <c r="ALX246" s="9"/>
      <c r="ALY246" s="9"/>
      <c r="ALZ246" s="9"/>
      <c r="AMA246" s="9"/>
      <c r="AMB246" s="9"/>
      <c r="AMC246" s="9"/>
      <c r="AMD246" s="9"/>
      <c r="AME246" s="9"/>
      <c r="AMF246" s="9"/>
      <c r="AMG246" s="9"/>
      <c r="AMH246" s="9"/>
      <c r="AMI246" s="9"/>
      <c r="AMJ246" s="9"/>
    </row>
    <row r="247" spans="1:1024" ht="17.100000000000001" customHeight="1">
      <c r="A247" s="6" t="s">
        <v>213</v>
      </c>
      <c r="B247" s="7">
        <f>SUM(C247:U247)</f>
        <v>40</v>
      </c>
      <c r="C247" s="7">
        <v>0</v>
      </c>
      <c r="D247" s="7">
        <v>0</v>
      </c>
      <c r="E247" s="8"/>
      <c r="F247" s="8"/>
      <c r="G247" s="8"/>
      <c r="H247" s="8"/>
      <c r="I247" s="8"/>
      <c r="J247" s="8">
        <v>40</v>
      </c>
      <c r="K247" s="8"/>
      <c r="L247" s="8"/>
      <c r="M247" s="8"/>
      <c r="N247" s="8"/>
      <c r="O247" s="8"/>
      <c r="P247" s="8"/>
      <c r="Q247" s="8"/>
      <c r="R247" s="8"/>
      <c r="S247" s="8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9"/>
      <c r="LN247" s="9"/>
      <c r="LO247" s="9"/>
      <c r="LP247" s="9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9"/>
      <c r="MF247" s="9"/>
      <c r="MG247" s="9"/>
      <c r="MH247" s="9"/>
      <c r="MI247" s="9"/>
      <c r="MJ247" s="9"/>
      <c r="MK247" s="9"/>
      <c r="ML247" s="9"/>
      <c r="MM247" s="9"/>
      <c r="MN247" s="9"/>
      <c r="MO247" s="9"/>
      <c r="MP247" s="9"/>
      <c r="MQ247" s="9"/>
      <c r="MR247" s="9"/>
      <c r="MS247" s="9"/>
      <c r="MT247" s="9"/>
      <c r="MU247" s="9"/>
      <c r="MV247" s="9"/>
      <c r="MW247" s="9"/>
      <c r="MX247" s="9"/>
      <c r="MY247" s="9"/>
      <c r="MZ247" s="9"/>
      <c r="NA247" s="9"/>
      <c r="NB247" s="9"/>
      <c r="NC247" s="9"/>
      <c r="ND247" s="9"/>
      <c r="NE247" s="9"/>
      <c r="NF247" s="9"/>
      <c r="NG247" s="9"/>
      <c r="NH247" s="9"/>
      <c r="NI247" s="9"/>
      <c r="NJ247" s="9"/>
      <c r="NK247" s="9"/>
      <c r="NL247" s="9"/>
      <c r="NM247" s="9"/>
      <c r="NN247" s="9"/>
      <c r="NO247" s="9"/>
      <c r="NP247" s="9"/>
      <c r="NQ247" s="9"/>
      <c r="NR247" s="9"/>
      <c r="NS247" s="9"/>
      <c r="NT247" s="9"/>
      <c r="NU247" s="9"/>
      <c r="NV247" s="9"/>
      <c r="NW247" s="9"/>
      <c r="NX247" s="9"/>
      <c r="NY247" s="9"/>
      <c r="NZ247" s="9"/>
      <c r="OA247" s="9"/>
      <c r="OB247" s="9"/>
      <c r="OC247" s="9"/>
      <c r="OD247" s="9"/>
      <c r="OE247" s="9"/>
      <c r="OF247" s="9"/>
      <c r="OG247" s="9"/>
      <c r="OH247" s="9"/>
      <c r="OI247" s="9"/>
      <c r="OJ247" s="9"/>
      <c r="OK247" s="9"/>
      <c r="OL247" s="9"/>
      <c r="OM247" s="9"/>
      <c r="ON247" s="9"/>
      <c r="OO247" s="9"/>
      <c r="OP247" s="9"/>
      <c r="OQ247" s="9"/>
      <c r="OR247" s="9"/>
      <c r="OS247" s="9"/>
      <c r="OT247" s="9"/>
      <c r="OU247" s="9"/>
      <c r="OV247" s="9"/>
      <c r="OW247" s="9"/>
      <c r="OX247" s="9"/>
      <c r="OY247" s="9"/>
      <c r="OZ247" s="9"/>
      <c r="PA247" s="9"/>
      <c r="PB247" s="9"/>
      <c r="PC247" s="9"/>
      <c r="PD247" s="9"/>
      <c r="PE247" s="9"/>
      <c r="PF247" s="9"/>
      <c r="PG247" s="9"/>
      <c r="PH247" s="9"/>
      <c r="PI247" s="9"/>
      <c r="PJ247" s="9"/>
      <c r="PK247" s="9"/>
      <c r="PL247" s="9"/>
      <c r="PM247" s="9"/>
      <c r="PN247" s="9"/>
      <c r="PO247" s="9"/>
      <c r="PP247" s="9"/>
      <c r="PQ247" s="9"/>
      <c r="PR247" s="9"/>
      <c r="PS247" s="9"/>
      <c r="PT247" s="9"/>
      <c r="PU247" s="9"/>
      <c r="PV247" s="9"/>
      <c r="PW247" s="9"/>
      <c r="PX247" s="9"/>
      <c r="PY247" s="9"/>
      <c r="PZ247" s="9"/>
      <c r="QA247" s="9"/>
      <c r="QB247" s="9"/>
      <c r="QC247" s="9"/>
      <c r="QD247" s="9"/>
      <c r="QE247" s="9"/>
      <c r="QF247" s="9"/>
      <c r="QG247" s="9"/>
      <c r="QH247" s="9"/>
      <c r="QI247" s="9"/>
      <c r="QJ247" s="9"/>
      <c r="QK247" s="9"/>
      <c r="QL247" s="9"/>
      <c r="QM247" s="9"/>
      <c r="QN247" s="9"/>
      <c r="QO247" s="9"/>
      <c r="QP247" s="9"/>
      <c r="QQ247" s="9"/>
      <c r="QR247" s="9"/>
      <c r="QS247" s="9"/>
      <c r="QT247" s="9"/>
      <c r="QU247" s="9"/>
      <c r="QV247" s="9"/>
      <c r="QW247" s="9"/>
      <c r="QX247" s="9"/>
      <c r="QY247" s="9"/>
      <c r="QZ247" s="9"/>
      <c r="RA247" s="9"/>
      <c r="RB247" s="9"/>
      <c r="RC247" s="9"/>
      <c r="RD247" s="9"/>
      <c r="RE247" s="9"/>
      <c r="RF247" s="9"/>
      <c r="RG247" s="9"/>
      <c r="RH247" s="9"/>
      <c r="RI247" s="9"/>
      <c r="RJ247" s="9"/>
      <c r="RK247" s="9"/>
      <c r="RL247" s="9"/>
      <c r="RM247" s="9"/>
      <c r="RN247" s="9"/>
      <c r="RO247" s="9"/>
      <c r="RP247" s="9"/>
      <c r="RQ247" s="9"/>
      <c r="RR247" s="9"/>
      <c r="RS247" s="9"/>
      <c r="RT247" s="9"/>
      <c r="RU247" s="9"/>
      <c r="RV247" s="9"/>
      <c r="RW247" s="9"/>
      <c r="RX247" s="9"/>
      <c r="RY247" s="9"/>
      <c r="RZ247" s="9"/>
      <c r="SA247" s="9"/>
      <c r="SB247" s="9"/>
      <c r="SC247" s="9"/>
      <c r="SD247" s="9"/>
      <c r="SE247" s="9"/>
      <c r="SF247" s="9"/>
      <c r="SG247" s="9"/>
      <c r="SH247" s="9"/>
      <c r="SI247" s="9"/>
      <c r="SJ247" s="9"/>
      <c r="SK247" s="9"/>
      <c r="SL247" s="9"/>
      <c r="SM247" s="9"/>
      <c r="SN247" s="9"/>
      <c r="SO247" s="9"/>
      <c r="SP247" s="9"/>
      <c r="SQ247" s="9"/>
      <c r="SR247" s="9"/>
      <c r="SS247" s="9"/>
      <c r="ST247" s="9"/>
      <c r="SU247" s="9"/>
      <c r="SV247" s="9"/>
      <c r="SW247" s="9"/>
      <c r="SX247" s="9"/>
      <c r="SY247" s="9"/>
      <c r="SZ247" s="9"/>
      <c r="TA247" s="9"/>
      <c r="TB247" s="9"/>
      <c r="TC247" s="9"/>
      <c r="TD247" s="9"/>
      <c r="TE247" s="9"/>
      <c r="TF247" s="9"/>
      <c r="TG247" s="9"/>
      <c r="TH247" s="9"/>
      <c r="TI247" s="9"/>
      <c r="TJ247" s="9"/>
      <c r="TK247" s="9"/>
      <c r="TL247" s="9"/>
      <c r="TM247" s="9"/>
      <c r="TN247" s="9"/>
      <c r="TO247" s="9"/>
      <c r="TP247" s="9"/>
      <c r="TQ247" s="9"/>
      <c r="TR247" s="9"/>
      <c r="TS247" s="9"/>
      <c r="TT247" s="9"/>
      <c r="TU247" s="9"/>
      <c r="TV247" s="9"/>
      <c r="TW247" s="9"/>
      <c r="TX247" s="9"/>
      <c r="TY247" s="9"/>
      <c r="TZ247" s="9"/>
      <c r="UA247" s="9"/>
      <c r="UB247" s="9"/>
      <c r="UC247" s="9"/>
      <c r="UD247" s="9"/>
      <c r="UE247" s="9"/>
      <c r="UF247" s="9"/>
      <c r="UG247" s="9"/>
      <c r="UH247" s="9"/>
      <c r="UI247" s="9"/>
      <c r="UJ247" s="9"/>
      <c r="UK247" s="9"/>
      <c r="UL247" s="9"/>
      <c r="UM247" s="9"/>
      <c r="UN247" s="9"/>
      <c r="UO247" s="9"/>
      <c r="UP247" s="9"/>
      <c r="UQ247" s="9"/>
      <c r="UR247" s="9"/>
      <c r="US247" s="9"/>
      <c r="UT247" s="9"/>
      <c r="UU247" s="9"/>
      <c r="UV247" s="9"/>
      <c r="UW247" s="9"/>
      <c r="UX247" s="9"/>
      <c r="UY247" s="9"/>
      <c r="UZ247" s="9"/>
      <c r="VA247" s="9"/>
      <c r="VB247" s="9"/>
      <c r="VC247" s="9"/>
      <c r="VD247" s="9"/>
      <c r="VE247" s="9"/>
      <c r="VF247" s="9"/>
      <c r="VG247" s="9"/>
      <c r="VH247" s="9"/>
      <c r="VI247" s="9"/>
      <c r="VJ247" s="9"/>
      <c r="VK247" s="9"/>
      <c r="VL247" s="9"/>
      <c r="VM247" s="9"/>
      <c r="VN247" s="9"/>
      <c r="VO247" s="9"/>
      <c r="VP247" s="9"/>
      <c r="VQ247" s="9"/>
      <c r="VR247" s="9"/>
      <c r="VS247" s="9"/>
      <c r="VT247" s="9"/>
      <c r="VU247" s="9"/>
      <c r="VV247" s="9"/>
      <c r="VW247" s="9"/>
      <c r="VX247" s="9"/>
      <c r="VY247" s="9"/>
      <c r="VZ247" s="9"/>
      <c r="WA247" s="9"/>
      <c r="WB247" s="9"/>
      <c r="WC247" s="9"/>
      <c r="WD247" s="9"/>
      <c r="WE247" s="9"/>
      <c r="WF247" s="9"/>
      <c r="WG247" s="9"/>
      <c r="WH247" s="9"/>
      <c r="WI247" s="9"/>
      <c r="WJ247" s="9"/>
      <c r="WK247" s="9"/>
      <c r="WL247" s="9"/>
      <c r="WM247" s="9"/>
      <c r="WN247" s="9"/>
      <c r="WO247" s="9"/>
      <c r="WP247" s="9"/>
      <c r="WQ247" s="9"/>
      <c r="WR247" s="9"/>
      <c r="WS247" s="9"/>
      <c r="WT247" s="9"/>
      <c r="WU247" s="9"/>
      <c r="WV247" s="9"/>
      <c r="WW247" s="9"/>
      <c r="WX247" s="9"/>
      <c r="WY247" s="9"/>
      <c r="WZ247" s="9"/>
      <c r="XA247" s="9"/>
      <c r="XB247" s="9"/>
      <c r="XC247" s="9"/>
      <c r="XD247" s="9"/>
      <c r="XE247" s="9"/>
      <c r="XF247" s="9"/>
      <c r="XG247" s="9"/>
      <c r="XH247" s="9"/>
      <c r="XI247" s="9"/>
      <c r="XJ247" s="9"/>
      <c r="XK247" s="9"/>
      <c r="XL247" s="9"/>
      <c r="XM247" s="9"/>
      <c r="XN247" s="9"/>
      <c r="XO247" s="9"/>
      <c r="XP247" s="9"/>
      <c r="XQ247" s="9"/>
      <c r="XR247" s="9"/>
      <c r="XS247" s="9"/>
      <c r="XT247" s="9"/>
      <c r="XU247" s="9"/>
      <c r="XV247" s="9"/>
      <c r="XW247" s="9"/>
      <c r="XX247" s="9"/>
      <c r="XY247" s="9"/>
      <c r="XZ247" s="9"/>
      <c r="YA247" s="9"/>
      <c r="YB247" s="9"/>
      <c r="YC247" s="9"/>
      <c r="YD247" s="9"/>
      <c r="YE247" s="9"/>
      <c r="YF247" s="9"/>
      <c r="YG247" s="9"/>
      <c r="YH247" s="9"/>
      <c r="YI247" s="9"/>
      <c r="YJ247" s="9"/>
      <c r="YK247" s="9"/>
      <c r="YL247" s="9"/>
      <c r="YM247" s="9"/>
      <c r="YN247" s="9"/>
      <c r="YO247" s="9"/>
      <c r="YP247" s="9"/>
      <c r="YQ247" s="9"/>
      <c r="YR247" s="9"/>
      <c r="YS247" s="9"/>
      <c r="YT247" s="9"/>
      <c r="YU247" s="9"/>
      <c r="YV247" s="9"/>
      <c r="YW247" s="9"/>
      <c r="YX247" s="9"/>
      <c r="YY247" s="9"/>
      <c r="YZ247" s="9"/>
      <c r="ZA247" s="9"/>
      <c r="ZB247" s="9"/>
      <c r="ZC247" s="9"/>
      <c r="ZD247" s="9"/>
      <c r="ZE247" s="9"/>
      <c r="ZF247" s="9"/>
      <c r="ZG247" s="9"/>
      <c r="ZH247" s="9"/>
      <c r="ZI247" s="9"/>
      <c r="ZJ247" s="9"/>
      <c r="ZK247" s="9"/>
      <c r="ZL247" s="9"/>
      <c r="ZM247" s="9"/>
      <c r="ZN247" s="9"/>
      <c r="ZO247" s="9"/>
      <c r="ZP247" s="9"/>
      <c r="ZQ247" s="9"/>
      <c r="ZR247" s="9"/>
      <c r="ZS247" s="9"/>
      <c r="ZT247" s="9"/>
      <c r="ZU247" s="9"/>
      <c r="ZV247" s="9"/>
      <c r="ZW247" s="9"/>
      <c r="ZX247" s="9"/>
      <c r="ZY247" s="9"/>
      <c r="ZZ247" s="9"/>
      <c r="AAA247" s="9"/>
      <c r="AAB247" s="9"/>
      <c r="AAC247" s="9"/>
      <c r="AAD247" s="9"/>
      <c r="AAE247" s="9"/>
      <c r="AAF247" s="9"/>
      <c r="AAG247" s="9"/>
      <c r="AAH247" s="9"/>
      <c r="AAI247" s="9"/>
      <c r="AAJ247" s="9"/>
      <c r="AAK247" s="9"/>
      <c r="AAL247" s="9"/>
      <c r="AAM247" s="9"/>
      <c r="AAN247" s="9"/>
      <c r="AAO247" s="9"/>
      <c r="AAP247" s="9"/>
      <c r="AAQ247" s="9"/>
      <c r="AAR247" s="9"/>
      <c r="AAS247" s="9"/>
      <c r="AAT247" s="9"/>
      <c r="AAU247" s="9"/>
      <c r="AAV247" s="9"/>
      <c r="AAW247" s="9"/>
      <c r="AAX247" s="9"/>
      <c r="AAY247" s="9"/>
      <c r="AAZ247" s="9"/>
      <c r="ABA247" s="9"/>
      <c r="ABB247" s="9"/>
      <c r="ABC247" s="9"/>
      <c r="ABD247" s="9"/>
      <c r="ABE247" s="9"/>
      <c r="ABF247" s="9"/>
      <c r="ABG247" s="9"/>
      <c r="ABH247" s="9"/>
      <c r="ABI247" s="9"/>
      <c r="ABJ247" s="9"/>
      <c r="ABK247" s="9"/>
      <c r="ABL247" s="9"/>
      <c r="ABM247" s="9"/>
      <c r="ABN247" s="9"/>
      <c r="ABO247" s="9"/>
      <c r="ABP247" s="9"/>
      <c r="ABQ247" s="9"/>
      <c r="ABR247" s="9"/>
      <c r="ABS247" s="9"/>
      <c r="ABT247" s="9"/>
      <c r="ABU247" s="9"/>
      <c r="ABV247" s="9"/>
      <c r="ABW247" s="9"/>
      <c r="ABX247" s="9"/>
      <c r="ABY247" s="9"/>
      <c r="ABZ247" s="9"/>
      <c r="ACA247" s="9"/>
      <c r="ACB247" s="9"/>
      <c r="ACC247" s="9"/>
      <c r="ACD247" s="9"/>
      <c r="ACE247" s="9"/>
      <c r="ACF247" s="9"/>
      <c r="ACG247" s="9"/>
      <c r="ACH247" s="9"/>
      <c r="ACI247" s="9"/>
      <c r="ACJ247" s="9"/>
      <c r="ACK247" s="9"/>
      <c r="ACL247" s="9"/>
      <c r="ACM247" s="9"/>
      <c r="ACN247" s="9"/>
      <c r="ACO247" s="9"/>
      <c r="ACP247" s="9"/>
      <c r="ACQ247" s="9"/>
      <c r="ACR247" s="9"/>
      <c r="ACS247" s="9"/>
      <c r="ACT247" s="9"/>
      <c r="ACU247" s="9"/>
      <c r="ACV247" s="9"/>
      <c r="ACW247" s="9"/>
      <c r="ACX247" s="9"/>
      <c r="ACY247" s="9"/>
      <c r="ACZ247" s="9"/>
      <c r="ADA247" s="9"/>
      <c r="ADB247" s="9"/>
      <c r="ADC247" s="9"/>
      <c r="ADD247" s="9"/>
      <c r="ADE247" s="9"/>
      <c r="ADF247" s="9"/>
      <c r="ADG247" s="9"/>
      <c r="ADH247" s="9"/>
      <c r="ADI247" s="9"/>
      <c r="ADJ247" s="9"/>
      <c r="ADK247" s="9"/>
      <c r="ADL247" s="9"/>
      <c r="ADM247" s="9"/>
      <c r="ADN247" s="9"/>
      <c r="ADO247" s="9"/>
      <c r="ADP247" s="9"/>
      <c r="ADQ247" s="9"/>
      <c r="ADR247" s="9"/>
      <c r="ADS247" s="9"/>
      <c r="ADT247" s="9"/>
      <c r="ADU247" s="9"/>
      <c r="ADV247" s="9"/>
      <c r="ADW247" s="9"/>
      <c r="ADX247" s="9"/>
      <c r="ADY247" s="9"/>
      <c r="ADZ247" s="9"/>
      <c r="AEA247" s="9"/>
      <c r="AEB247" s="9"/>
      <c r="AEC247" s="9"/>
      <c r="AED247" s="9"/>
      <c r="AEE247" s="9"/>
      <c r="AEF247" s="9"/>
      <c r="AEG247" s="9"/>
      <c r="AEH247" s="9"/>
      <c r="AEI247" s="9"/>
      <c r="AEJ247" s="9"/>
      <c r="AEK247" s="9"/>
      <c r="AEL247" s="9"/>
      <c r="AEM247" s="9"/>
      <c r="AEN247" s="9"/>
      <c r="AEO247" s="9"/>
      <c r="AEP247" s="9"/>
      <c r="AEQ247" s="9"/>
      <c r="AER247" s="9"/>
      <c r="AES247" s="9"/>
      <c r="AET247" s="9"/>
      <c r="AEU247" s="9"/>
      <c r="AEV247" s="9"/>
      <c r="AEW247" s="9"/>
      <c r="AEX247" s="9"/>
      <c r="AEY247" s="9"/>
      <c r="AEZ247" s="9"/>
      <c r="AFA247" s="9"/>
      <c r="AFB247" s="9"/>
      <c r="AFC247" s="9"/>
      <c r="AFD247" s="9"/>
      <c r="AFE247" s="9"/>
      <c r="AFF247" s="9"/>
      <c r="AFG247" s="9"/>
      <c r="AFH247" s="9"/>
      <c r="AFI247" s="9"/>
      <c r="AFJ247" s="9"/>
      <c r="AFK247" s="9"/>
      <c r="AFL247" s="9"/>
      <c r="AFM247" s="9"/>
      <c r="AFN247" s="9"/>
      <c r="AFO247" s="9"/>
      <c r="AFP247" s="9"/>
      <c r="AFQ247" s="9"/>
      <c r="AFR247" s="9"/>
      <c r="AFS247" s="9"/>
      <c r="AFT247" s="9"/>
      <c r="AFU247" s="9"/>
      <c r="AFV247" s="9"/>
      <c r="AFW247" s="9"/>
      <c r="AFX247" s="9"/>
      <c r="AFY247" s="9"/>
      <c r="AFZ247" s="9"/>
      <c r="AGA247" s="9"/>
      <c r="AGB247" s="9"/>
      <c r="AGC247" s="9"/>
      <c r="AGD247" s="9"/>
      <c r="AGE247" s="9"/>
      <c r="AGF247" s="9"/>
      <c r="AGG247" s="9"/>
      <c r="AGH247" s="9"/>
      <c r="AGI247" s="9"/>
      <c r="AGJ247" s="9"/>
      <c r="AGK247" s="9"/>
      <c r="AGL247" s="9"/>
      <c r="AGM247" s="9"/>
      <c r="AGN247" s="9"/>
      <c r="AGO247" s="9"/>
      <c r="AGP247" s="9"/>
      <c r="AGQ247" s="9"/>
      <c r="AGR247" s="9"/>
      <c r="AGS247" s="9"/>
      <c r="AGT247" s="9"/>
      <c r="AGU247" s="9"/>
      <c r="AGV247" s="9"/>
      <c r="AGW247" s="9"/>
      <c r="AGX247" s="9"/>
      <c r="AGY247" s="9"/>
      <c r="AGZ247" s="9"/>
      <c r="AHA247" s="9"/>
      <c r="AHB247" s="9"/>
      <c r="AHC247" s="9"/>
      <c r="AHD247" s="9"/>
      <c r="AHE247" s="9"/>
      <c r="AHF247" s="9"/>
      <c r="AHG247" s="9"/>
      <c r="AHH247" s="9"/>
      <c r="AHI247" s="9"/>
      <c r="AHJ247" s="9"/>
      <c r="AHK247" s="9"/>
      <c r="AHL247" s="9"/>
      <c r="AHM247" s="9"/>
      <c r="AHN247" s="9"/>
      <c r="AHO247" s="9"/>
      <c r="AHP247" s="9"/>
      <c r="AHQ247" s="9"/>
      <c r="AHR247" s="9"/>
      <c r="AHS247" s="9"/>
      <c r="AHT247" s="9"/>
      <c r="AHU247" s="9"/>
      <c r="AHV247" s="9"/>
      <c r="AHW247" s="9"/>
      <c r="AHX247" s="9"/>
      <c r="AHY247" s="9"/>
      <c r="AHZ247" s="9"/>
      <c r="AIA247" s="9"/>
      <c r="AIB247" s="9"/>
      <c r="AIC247" s="9"/>
      <c r="AID247" s="9"/>
      <c r="AIE247" s="9"/>
      <c r="AIF247" s="9"/>
      <c r="AIG247" s="9"/>
      <c r="AIH247" s="9"/>
      <c r="AII247" s="9"/>
      <c r="AIJ247" s="9"/>
      <c r="AIK247" s="9"/>
      <c r="AIL247" s="9"/>
      <c r="AIM247" s="9"/>
      <c r="AIN247" s="9"/>
      <c r="AIO247" s="9"/>
      <c r="AIP247" s="9"/>
      <c r="AIQ247" s="9"/>
      <c r="AIR247" s="9"/>
      <c r="AIS247" s="9"/>
      <c r="AIT247" s="9"/>
      <c r="AIU247" s="9"/>
      <c r="AIV247" s="9"/>
      <c r="AIW247" s="9"/>
      <c r="AIX247" s="9"/>
      <c r="AIY247" s="9"/>
      <c r="AIZ247" s="9"/>
      <c r="AJA247" s="9"/>
      <c r="AJB247" s="9"/>
      <c r="AJC247" s="9"/>
      <c r="AJD247" s="9"/>
      <c r="AJE247" s="9"/>
      <c r="AJF247" s="9"/>
      <c r="AJG247" s="9"/>
      <c r="AJH247" s="9"/>
      <c r="AJI247" s="9"/>
      <c r="AJJ247" s="9"/>
      <c r="AJK247" s="9"/>
      <c r="AJL247" s="9"/>
      <c r="AJM247" s="9"/>
      <c r="AJN247" s="9"/>
      <c r="AJO247" s="9"/>
      <c r="AJP247" s="9"/>
      <c r="AJQ247" s="9"/>
      <c r="AJR247" s="9"/>
      <c r="AJS247" s="9"/>
      <c r="AJT247" s="9"/>
      <c r="AJU247" s="9"/>
      <c r="AJV247" s="9"/>
      <c r="AJW247" s="9"/>
      <c r="AJX247" s="9"/>
      <c r="AJY247" s="9"/>
      <c r="AJZ247" s="9"/>
      <c r="AKA247" s="9"/>
      <c r="AKB247" s="9"/>
      <c r="AKC247" s="9"/>
      <c r="AKD247" s="9"/>
      <c r="AKE247" s="9"/>
      <c r="AKF247" s="9"/>
      <c r="AKG247" s="9"/>
      <c r="AKH247" s="9"/>
      <c r="AKI247" s="9"/>
      <c r="AKJ247" s="9"/>
      <c r="AKK247" s="9"/>
      <c r="AKL247" s="9"/>
      <c r="AKM247" s="9"/>
      <c r="AKN247" s="9"/>
      <c r="AKO247" s="9"/>
      <c r="AKP247" s="9"/>
      <c r="AKQ247" s="9"/>
      <c r="AKR247" s="9"/>
      <c r="AKS247" s="9"/>
      <c r="AKT247" s="9"/>
      <c r="AKU247" s="9"/>
      <c r="AKV247" s="9"/>
      <c r="AKW247" s="9"/>
      <c r="AKX247" s="9"/>
      <c r="AKY247" s="9"/>
      <c r="AKZ247" s="9"/>
      <c r="ALA247" s="9"/>
      <c r="ALB247" s="9"/>
      <c r="ALC247" s="9"/>
      <c r="ALD247" s="9"/>
      <c r="ALE247" s="9"/>
      <c r="ALF247" s="9"/>
      <c r="ALG247" s="9"/>
      <c r="ALH247" s="9"/>
      <c r="ALI247" s="9"/>
      <c r="ALJ247" s="9"/>
      <c r="ALK247" s="9"/>
      <c r="ALL247" s="9"/>
      <c r="ALM247" s="9"/>
      <c r="ALN247" s="9"/>
      <c r="ALO247" s="9"/>
      <c r="ALP247" s="9"/>
      <c r="ALQ247" s="9"/>
      <c r="ALR247" s="9"/>
      <c r="ALS247" s="9"/>
      <c r="ALT247" s="9"/>
      <c r="ALU247" s="9"/>
      <c r="ALV247" s="9"/>
      <c r="ALW247" s="9"/>
      <c r="ALX247" s="9"/>
      <c r="ALY247" s="9"/>
      <c r="ALZ247" s="9"/>
      <c r="AMA247" s="9"/>
      <c r="AMB247" s="9"/>
      <c r="AMC247" s="9"/>
      <c r="AMD247" s="9"/>
      <c r="AME247" s="9"/>
      <c r="AMF247" s="9"/>
      <c r="AMG247" s="9"/>
      <c r="AMH247" s="9"/>
      <c r="AMI247" s="9"/>
      <c r="AMJ247" s="9"/>
    </row>
    <row r="248" spans="1:1024" ht="17.100000000000001" customHeight="1">
      <c r="A248" s="6" t="s">
        <v>214</v>
      </c>
      <c r="B248" s="7">
        <f>SUM(C248:U248)</f>
        <v>40</v>
      </c>
      <c r="C248" s="7">
        <v>0</v>
      </c>
      <c r="D248" s="7">
        <v>0</v>
      </c>
      <c r="E248" s="8"/>
      <c r="F248" s="8"/>
      <c r="G248" s="8"/>
      <c r="H248" s="8"/>
      <c r="I248" s="8"/>
      <c r="J248" s="8"/>
      <c r="K248" s="8"/>
      <c r="L248" s="8"/>
      <c r="M248" s="8">
        <v>40</v>
      </c>
      <c r="N248" s="8"/>
      <c r="O248" s="8"/>
      <c r="P248" s="8"/>
      <c r="Q248" s="8"/>
      <c r="R248" s="8"/>
      <c r="S248" s="8"/>
    </row>
    <row r="249" spans="1:1024" ht="17.100000000000001" customHeight="1">
      <c r="A249" s="6" t="s">
        <v>215</v>
      </c>
      <c r="B249" s="7">
        <f>SUM(C249:U249)</f>
        <v>40</v>
      </c>
      <c r="C249" s="7">
        <v>0</v>
      </c>
      <c r="D249" s="7">
        <v>0</v>
      </c>
      <c r="E249" s="8"/>
      <c r="F249" s="8"/>
      <c r="G249" s="8"/>
      <c r="H249" s="8"/>
      <c r="I249" s="8"/>
      <c r="J249" s="8"/>
      <c r="K249" s="8"/>
      <c r="L249" s="8"/>
      <c r="M249" s="8">
        <v>40</v>
      </c>
      <c r="N249" s="8"/>
      <c r="O249" s="8"/>
      <c r="P249" s="8"/>
      <c r="Q249" s="8"/>
      <c r="R249" s="8"/>
      <c r="S249" s="8"/>
    </row>
    <row r="250" spans="1:1024" ht="17.100000000000001" customHeight="1">
      <c r="A250" s="6" t="s">
        <v>304</v>
      </c>
      <c r="B250" s="7">
        <f>SUM(C250:U250)</f>
        <v>40</v>
      </c>
      <c r="C250" s="12">
        <f>SUM(40)</f>
        <v>40</v>
      </c>
      <c r="D250" s="7">
        <v>0</v>
      </c>
    </row>
    <row r="251" spans="1:1024" ht="17.100000000000001" customHeight="1">
      <c r="A251" s="6" t="s">
        <v>216</v>
      </c>
      <c r="B251" s="7">
        <f>SUM(C251:U251)</f>
        <v>39</v>
      </c>
      <c r="C251" s="7">
        <v>0</v>
      </c>
      <c r="D251" s="7">
        <v>0</v>
      </c>
      <c r="E251" s="8"/>
      <c r="F251" s="8"/>
      <c r="G251" s="8"/>
      <c r="H251" s="8"/>
      <c r="I251" s="8"/>
      <c r="J251" s="8"/>
      <c r="K251" s="8">
        <v>39</v>
      </c>
      <c r="L251" s="8"/>
      <c r="M251" s="8"/>
      <c r="N251" s="8"/>
      <c r="O251" s="8"/>
      <c r="P251" s="8"/>
      <c r="Q251" s="8"/>
      <c r="R251" s="8"/>
      <c r="S251" s="8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  <c r="KR251" s="9"/>
      <c r="KS251" s="9"/>
      <c r="KT251" s="9"/>
      <c r="KU251" s="9"/>
      <c r="KV251" s="9"/>
      <c r="KW251" s="9"/>
      <c r="KX251" s="9"/>
      <c r="KY251" s="9"/>
      <c r="KZ251" s="9"/>
      <c r="LA251" s="9"/>
      <c r="LB251" s="9"/>
      <c r="LC251" s="9"/>
      <c r="LD251" s="9"/>
      <c r="LE251" s="9"/>
      <c r="LF251" s="9"/>
      <c r="LG251" s="9"/>
      <c r="LH251" s="9"/>
      <c r="LI251" s="9"/>
      <c r="LJ251" s="9"/>
      <c r="LK251" s="9"/>
      <c r="LL251" s="9"/>
      <c r="LM251" s="9"/>
      <c r="LN251" s="9"/>
      <c r="LO251" s="9"/>
      <c r="LP251" s="9"/>
      <c r="LQ251" s="9"/>
      <c r="LR251" s="9"/>
      <c r="LS251" s="9"/>
      <c r="LT251" s="9"/>
      <c r="LU251" s="9"/>
      <c r="LV251" s="9"/>
      <c r="LW251" s="9"/>
      <c r="LX251" s="9"/>
      <c r="LY251" s="9"/>
      <c r="LZ251" s="9"/>
      <c r="MA251" s="9"/>
      <c r="MB251" s="9"/>
      <c r="MC251" s="9"/>
      <c r="MD251" s="9"/>
      <c r="ME251" s="9"/>
      <c r="MF251" s="9"/>
      <c r="MG251" s="9"/>
      <c r="MH251" s="9"/>
      <c r="MI251" s="9"/>
      <c r="MJ251" s="9"/>
      <c r="MK251" s="9"/>
      <c r="ML251" s="9"/>
      <c r="MM251" s="9"/>
      <c r="MN251" s="9"/>
      <c r="MO251" s="9"/>
      <c r="MP251" s="9"/>
      <c r="MQ251" s="9"/>
      <c r="MR251" s="9"/>
      <c r="MS251" s="9"/>
      <c r="MT251" s="9"/>
      <c r="MU251" s="9"/>
      <c r="MV251" s="9"/>
      <c r="MW251" s="9"/>
      <c r="MX251" s="9"/>
      <c r="MY251" s="9"/>
      <c r="MZ251" s="9"/>
      <c r="NA251" s="9"/>
      <c r="NB251" s="9"/>
      <c r="NC251" s="9"/>
      <c r="ND251" s="9"/>
      <c r="NE251" s="9"/>
      <c r="NF251" s="9"/>
      <c r="NG251" s="9"/>
      <c r="NH251" s="9"/>
      <c r="NI251" s="9"/>
      <c r="NJ251" s="9"/>
      <c r="NK251" s="9"/>
      <c r="NL251" s="9"/>
      <c r="NM251" s="9"/>
      <c r="NN251" s="9"/>
      <c r="NO251" s="9"/>
      <c r="NP251" s="9"/>
      <c r="NQ251" s="9"/>
      <c r="NR251" s="9"/>
      <c r="NS251" s="9"/>
      <c r="NT251" s="9"/>
      <c r="NU251" s="9"/>
      <c r="NV251" s="9"/>
      <c r="NW251" s="9"/>
      <c r="NX251" s="9"/>
      <c r="NY251" s="9"/>
      <c r="NZ251" s="9"/>
      <c r="OA251" s="9"/>
      <c r="OB251" s="9"/>
      <c r="OC251" s="9"/>
      <c r="OD251" s="9"/>
      <c r="OE251" s="9"/>
      <c r="OF251" s="9"/>
      <c r="OG251" s="9"/>
      <c r="OH251" s="9"/>
      <c r="OI251" s="9"/>
      <c r="OJ251" s="9"/>
      <c r="OK251" s="9"/>
      <c r="OL251" s="9"/>
      <c r="OM251" s="9"/>
      <c r="ON251" s="9"/>
      <c r="OO251" s="9"/>
      <c r="OP251" s="9"/>
      <c r="OQ251" s="9"/>
      <c r="OR251" s="9"/>
      <c r="OS251" s="9"/>
      <c r="OT251" s="9"/>
      <c r="OU251" s="9"/>
      <c r="OV251" s="9"/>
      <c r="OW251" s="9"/>
      <c r="OX251" s="9"/>
      <c r="OY251" s="9"/>
      <c r="OZ251" s="9"/>
      <c r="PA251" s="9"/>
      <c r="PB251" s="9"/>
      <c r="PC251" s="9"/>
      <c r="PD251" s="9"/>
      <c r="PE251" s="9"/>
      <c r="PF251" s="9"/>
      <c r="PG251" s="9"/>
      <c r="PH251" s="9"/>
      <c r="PI251" s="9"/>
      <c r="PJ251" s="9"/>
      <c r="PK251" s="9"/>
      <c r="PL251" s="9"/>
      <c r="PM251" s="9"/>
      <c r="PN251" s="9"/>
      <c r="PO251" s="9"/>
      <c r="PP251" s="9"/>
      <c r="PQ251" s="9"/>
      <c r="PR251" s="9"/>
      <c r="PS251" s="9"/>
      <c r="PT251" s="9"/>
      <c r="PU251" s="9"/>
      <c r="PV251" s="9"/>
      <c r="PW251" s="9"/>
      <c r="PX251" s="9"/>
      <c r="PY251" s="9"/>
      <c r="PZ251" s="9"/>
      <c r="QA251" s="9"/>
      <c r="QB251" s="9"/>
      <c r="QC251" s="9"/>
      <c r="QD251" s="9"/>
      <c r="QE251" s="9"/>
      <c r="QF251" s="9"/>
      <c r="QG251" s="9"/>
      <c r="QH251" s="9"/>
      <c r="QI251" s="9"/>
      <c r="QJ251" s="9"/>
      <c r="QK251" s="9"/>
      <c r="QL251" s="9"/>
      <c r="QM251" s="9"/>
      <c r="QN251" s="9"/>
      <c r="QO251" s="9"/>
      <c r="QP251" s="9"/>
      <c r="QQ251" s="9"/>
      <c r="QR251" s="9"/>
      <c r="QS251" s="9"/>
      <c r="QT251" s="9"/>
      <c r="QU251" s="9"/>
      <c r="QV251" s="9"/>
      <c r="QW251" s="9"/>
      <c r="QX251" s="9"/>
      <c r="QY251" s="9"/>
      <c r="QZ251" s="9"/>
      <c r="RA251" s="9"/>
      <c r="RB251" s="9"/>
      <c r="RC251" s="9"/>
      <c r="RD251" s="9"/>
      <c r="RE251" s="9"/>
      <c r="RF251" s="9"/>
      <c r="RG251" s="9"/>
      <c r="RH251" s="9"/>
      <c r="RI251" s="9"/>
      <c r="RJ251" s="9"/>
      <c r="RK251" s="9"/>
      <c r="RL251" s="9"/>
      <c r="RM251" s="9"/>
      <c r="RN251" s="9"/>
      <c r="RO251" s="9"/>
      <c r="RP251" s="9"/>
      <c r="RQ251" s="9"/>
      <c r="RR251" s="9"/>
      <c r="RS251" s="9"/>
      <c r="RT251" s="9"/>
      <c r="RU251" s="9"/>
      <c r="RV251" s="9"/>
      <c r="RW251" s="9"/>
      <c r="RX251" s="9"/>
      <c r="RY251" s="9"/>
      <c r="RZ251" s="9"/>
      <c r="SA251" s="9"/>
      <c r="SB251" s="9"/>
      <c r="SC251" s="9"/>
      <c r="SD251" s="9"/>
      <c r="SE251" s="9"/>
      <c r="SF251" s="9"/>
      <c r="SG251" s="9"/>
      <c r="SH251" s="9"/>
      <c r="SI251" s="9"/>
      <c r="SJ251" s="9"/>
      <c r="SK251" s="9"/>
      <c r="SL251" s="9"/>
      <c r="SM251" s="9"/>
      <c r="SN251" s="9"/>
      <c r="SO251" s="9"/>
      <c r="SP251" s="9"/>
      <c r="SQ251" s="9"/>
      <c r="SR251" s="9"/>
      <c r="SS251" s="9"/>
      <c r="ST251" s="9"/>
      <c r="SU251" s="9"/>
      <c r="SV251" s="9"/>
      <c r="SW251" s="9"/>
      <c r="SX251" s="9"/>
      <c r="SY251" s="9"/>
      <c r="SZ251" s="9"/>
      <c r="TA251" s="9"/>
      <c r="TB251" s="9"/>
      <c r="TC251" s="9"/>
      <c r="TD251" s="9"/>
      <c r="TE251" s="9"/>
      <c r="TF251" s="9"/>
      <c r="TG251" s="9"/>
      <c r="TH251" s="9"/>
      <c r="TI251" s="9"/>
      <c r="TJ251" s="9"/>
      <c r="TK251" s="9"/>
      <c r="TL251" s="9"/>
      <c r="TM251" s="9"/>
      <c r="TN251" s="9"/>
      <c r="TO251" s="9"/>
      <c r="TP251" s="9"/>
      <c r="TQ251" s="9"/>
      <c r="TR251" s="9"/>
      <c r="TS251" s="9"/>
      <c r="TT251" s="9"/>
      <c r="TU251" s="9"/>
      <c r="TV251" s="9"/>
      <c r="TW251" s="9"/>
      <c r="TX251" s="9"/>
      <c r="TY251" s="9"/>
      <c r="TZ251" s="9"/>
      <c r="UA251" s="9"/>
      <c r="UB251" s="9"/>
      <c r="UC251" s="9"/>
      <c r="UD251" s="9"/>
      <c r="UE251" s="9"/>
      <c r="UF251" s="9"/>
      <c r="UG251" s="9"/>
      <c r="UH251" s="9"/>
      <c r="UI251" s="9"/>
      <c r="UJ251" s="9"/>
      <c r="UK251" s="9"/>
      <c r="UL251" s="9"/>
      <c r="UM251" s="9"/>
      <c r="UN251" s="9"/>
      <c r="UO251" s="9"/>
      <c r="UP251" s="9"/>
      <c r="UQ251" s="9"/>
      <c r="UR251" s="9"/>
      <c r="US251" s="9"/>
      <c r="UT251" s="9"/>
      <c r="UU251" s="9"/>
      <c r="UV251" s="9"/>
      <c r="UW251" s="9"/>
      <c r="UX251" s="9"/>
      <c r="UY251" s="9"/>
      <c r="UZ251" s="9"/>
      <c r="VA251" s="9"/>
      <c r="VB251" s="9"/>
      <c r="VC251" s="9"/>
      <c r="VD251" s="9"/>
      <c r="VE251" s="9"/>
      <c r="VF251" s="9"/>
      <c r="VG251" s="9"/>
      <c r="VH251" s="9"/>
      <c r="VI251" s="9"/>
      <c r="VJ251" s="9"/>
      <c r="VK251" s="9"/>
      <c r="VL251" s="9"/>
      <c r="VM251" s="9"/>
      <c r="VN251" s="9"/>
      <c r="VO251" s="9"/>
      <c r="VP251" s="9"/>
      <c r="VQ251" s="9"/>
      <c r="VR251" s="9"/>
      <c r="VS251" s="9"/>
      <c r="VT251" s="9"/>
      <c r="VU251" s="9"/>
      <c r="VV251" s="9"/>
      <c r="VW251" s="9"/>
      <c r="VX251" s="9"/>
      <c r="VY251" s="9"/>
      <c r="VZ251" s="9"/>
      <c r="WA251" s="9"/>
      <c r="WB251" s="9"/>
      <c r="WC251" s="9"/>
      <c r="WD251" s="9"/>
      <c r="WE251" s="9"/>
      <c r="WF251" s="9"/>
      <c r="WG251" s="9"/>
      <c r="WH251" s="9"/>
      <c r="WI251" s="9"/>
      <c r="WJ251" s="9"/>
      <c r="WK251" s="9"/>
      <c r="WL251" s="9"/>
      <c r="WM251" s="9"/>
      <c r="WN251" s="9"/>
      <c r="WO251" s="9"/>
      <c r="WP251" s="9"/>
      <c r="WQ251" s="9"/>
      <c r="WR251" s="9"/>
      <c r="WS251" s="9"/>
      <c r="WT251" s="9"/>
      <c r="WU251" s="9"/>
      <c r="WV251" s="9"/>
      <c r="WW251" s="9"/>
      <c r="WX251" s="9"/>
      <c r="WY251" s="9"/>
      <c r="WZ251" s="9"/>
      <c r="XA251" s="9"/>
      <c r="XB251" s="9"/>
      <c r="XC251" s="9"/>
      <c r="XD251" s="9"/>
      <c r="XE251" s="9"/>
      <c r="XF251" s="9"/>
      <c r="XG251" s="9"/>
      <c r="XH251" s="9"/>
      <c r="XI251" s="9"/>
      <c r="XJ251" s="9"/>
      <c r="XK251" s="9"/>
      <c r="XL251" s="9"/>
      <c r="XM251" s="9"/>
      <c r="XN251" s="9"/>
      <c r="XO251" s="9"/>
      <c r="XP251" s="9"/>
      <c r="XQ251" s="9"/>
      <c r="XR251" s="9"/>
      <c r="XS251" s="9"/>
      <c r="XT251" s="9"/>
      <c r="XU251" s="9"/>
      <c r="XV251" s="9"/>
      <c r="XW251" s="9"/>
      <c r="XX251" s="9"/>
      <c r="XY251" s="9"/>
      <c r="XZ251" s="9"/>
      <c r="YA251" s="9"/>
      <c r="YB251" s="9"/>
      <c r="YC251" s="9"/>
      <c r="YD251" s="9"/>
      <c r="YE251" s="9"/>
      <c r="YF251" s="9"/>
      <c r="YG251" s="9"/>
      <c r="YH251" s="9"/>
      <c r="YI251" s="9"/>
      <c r="YJ251" s="9"/>
      <c r="YK251" s="9"/>
      <c r="YL251" s="9"/>
      <c r="YM251" s="9"/>
      <c r="YN251" s="9"/>
      <c r="YO251" s="9"/>
      <c r="YP251" s="9"/>
      <c r="YQ251" s="9"/>
      <c r="YR251" s="9"/>
      <c r="YS251" s="9"/>
      <c r="YT251" s="9"/>
      <c r="YU251" s="9"/>
      <c r="YV251" s="9"/>
      <c r="YW251" s="9"/>
      <c r="YX251" s="9"/>
      <c r="YY251" s="9"/>
      <c r="YZ251" s="9"/>
      <c r="ZA251" s="9"/>
      <c r="ZB251" s="9"/>
      <c r="ZC251" s="9"/>
      <c r="ZD251" s="9"/>
      <c r="ZE251" s="9"/>
      <c r="ZF251" s="9"/>
      <c r="ZG251" s="9"/>
      <c r="ZH251" s="9"/>
      <c r="ZI251" s="9"/>
      <c r="ZJ251" s="9"/>
      <c r="ZK251" s="9"/>
      <c r="ZL251" s="9"/>
      <c r="ZM251" s="9"/>
      <c r="ZN251" s="9"/>
      <c r="ZO251" s="9"/>
      <c r="ZP251" s="9"/>
      <c r="ZQ251" s="9"/>
      <c r="ZR251" s="9"/>
      <c r="ZS251" s="9"/>
      <c r="ZT251" s="9"/>
      <c r="ZU251" s="9"/>
      <c r="ZV251" s="9"/>
      <c r="ZW251" s="9"/>
      <c r="ZX251" s="9"/>
      <c r="ZY251" s="9"/>
      <c r="ZZ251" s="9"/>
      <c r="AAA251" s="9"/>
      <c r="AAB251" s="9"/>
      <c r="AAC251" s="9"/>
      <c r="AAD251" s="9"/>
      <c r="AAE251" s="9"/>
      <c r="AAF251" s="9"/>
      <c r="AAG251" s="9"/>
      <c r="AAH251" s="9"/>
      <c r="AAI251" s="9"/>
      <c r="AAJ251" s="9"/>
      <c r="AAK251" s="9"/>
      <c r="AAL251" s="9"/>
      <c r="AAM251" s="9"/>
      <c r="AAN251" s="9"/>
      <c r="AAO251" s="9"/>
      <c r="AAP251" s="9"/>
      <c r="AAQ251" s="9"/>
      <c r="AAR251" s="9"/>
      <c r="AAS251" s="9"/>
      <c r="AAT251" s="9"/>
      <c r="AAU251" s="9"/>
      <c r="AAV251" s="9"/>
      <c r="AAW251" s="9"/>
      <c r="AAX251" s="9"/>
      <c r="AAY251" s="9"/>
      <c r="AAZ251" s="9"/>
      <c r="ABA251" s="9"/>
      <c r="ABB251" s="9"/>
      <c r="ABC251" s="9"/>
      <c r="ABD251" s="9"/>
      <c r="ABE251" s="9"/>
      <c r="ABF251" s="9"/>
      <c r="ABG251" s="9"/>
      <c r="ABH251" s="9"/>
      <c r="ABI251" s="9"/>
      <c r="ABJ251" s="9"/>
      <c r="ABK251" s="9"/>
      <c r="ABL251" s="9"/>
      <c r="ABM251" s="9"/>
      <c r="ABN251" s="9"/>
      <c r="ABO251" s="9"/>
      <c r="ABP251" s="9"/>
      <c r="ABQ251" s="9"/>
      <c r="ABR251" s="9"/>
      <c r="ABS251" s="9"/>
      <c r="ABT251" s="9"/>
      <c r="ABU251" s="9"/>
      <c r="ABV251" s="9"/>
      <c r="ABW251" s="9"/>
      <c r="ABX251" s="9"/>
      <c r="ABY251" s="9"/>
      <c r="ABZ251" s="9"/>
      <c r="ACA251" s="9"/>
      <c r="ACB251" s="9"/>
      <c r="ACC251" s="9"/>
      <c r="ACD251" s="9"/>
      <c r="ACE251" s="9"/>
      <c r="ACF251" s="9"/>
      <c r="ACG251" s="9"/>
      <c r="ACH251" s="9"/>
      <c r="ACI251" s="9"/>
      <c r="ACJ251" s="9"/>
      <c r="ACK251" s="9"/>
      <c r="ACL251" s="9"/>
      <c r="ACM251" s="9"/>
      <c r="ACN251" s="9"/>
      <c r="ACO251" s="9"/>
      <c r="ACP251" s="9"/>
      <c r="ACQ251" s="9"/>
      <c r="ACR251" s="9"/>
      <c r="ACS251" s="9"/>
      <c r="ACT251" s="9"/>
      <c r="ACU251" s="9"/>
      <c r="ACV251" s="9"/>
      <c r="ACW251" s="9"/>
      <c r="ACX251" s="9"/>
      <c r="ACY251" s="9"/>
      <c r="ACZ251" s="9"/>
      <c r="ADA251" s="9"/>
      <c r="ADB251" s="9"/>
      <c r="ADC251" s="9"/>
      <c r="ADD251" s="9"/>
      <c r="ADE251" s="9"/>
      <c r="ADF251" s="9"/>
      <c r="ADG251" s="9"/>
      <c r="ADH251" s="9"/>
      <c r="ADI251" s="9"/>
      <c r="ADJ251" s="9"/>
      <c r="ADK251" s="9"/>
      <c r="ADL251" s="9"/>
      <c r="ADM251" s="9"/>
      <c r="ADN251" s="9"/>
      <c r="ADO251" s="9"/>
      <c r="ADP251" s="9"/>
      <c r="ADQ251" s="9"/>
      <c r="ADR251" s="9"/>
      <c r="ADS251" s="9"/>
      <c r="ADT251" s="9"/>
      <c r="ADU251" s="9"/>
      <c r="ADV251" s="9"/>
      <c r="ADW251" s="9"/>
      <c r="ADX251" s="9"/>
      <c r="ADY251" s="9"/>
      <c r="ADZ251" s="9"/>
      <c r="AEA251" s="9"/>
      <c r="AEB251" s="9"/>
      <c r="AEC251" s="9"/>
      <c r="AED251" s="9"/>
      <c r="AEE251" s="9"/>
      <c r="AEF251" s="9"/>
      <c r="AEG251" s="9"/>
      <c r="AEH251" s="9"/>
      <c r="AEI251" s="9"/>
      <c r="AEJ251" s="9"/>
      <c r="AEK251" s="9"/>
      <c r="AEL251" s="9"/>
      <c r="AEM251" s="9"/>
      <c r="AEN251" s="9"/>
      <c r="AEO251" s="9"/>
      <c r="AEP251" s="9"/>
      <c r="AEQ251" s="9"/>
      <c r="AER251" s="9"/>
      <c r="AES251" s="9"/>
      <c r="AET251" s="9"/>
      <c r="AEU251" s="9"/>
      <c r="AEV251" s="9"/>
      <c r="AEW251" s="9"/>
      <c r="AEX251" s="9"/>
      <c r="AEY251" s="9"/>
      <c r="AEZ251" s="9"/>
      <c r="AFA251" s="9"/>
      <c r="AFB251" s="9"/>
      <c r="AFC251" s="9"/>
      <c r="AFD251" s="9"/>
      <c r="AFE251" s="9"/>
      <c r="AFF251" s="9"/>
      <c r="AFG251" s="9"/>
      <c r="AFH251" s="9"/>
      <c r="AFI251" s="9"/>
      <c r="AFJ251" s="9"/>
      <c r="AFK251" s="9"/>
      <c r="AFL251" s="9"/>
      <c r="AFM251" s="9"/>
      <c r="AFN251" s="9"/>
      <c r="AFO251" s="9"/>
      <c r="AFP251" s="9"/>
      <c r="AFQ251" s="9"/>
      <c r="AFR251" s="9"/>
      <c r="AFS251" s="9"/>
      <c r="AFT251" s="9"/>
      <c r="AFU251" s="9"/>
      <c r="AFV251" s="9"/>
      <c r="AFW251" s="9"/>
      <c r="AFX251" s="9"/>
      <c r="AFY251" s="9"/>
      <c r="AFZ251" s="9"/>
      <c r="AGA251" s="9"/>
      <c r="AGB251" s="9"/>
      <c r="AGC251" s="9"/>
      <c r="AGD251" s="9"/>
      <c r="AGE251" s="9"/>
      <c r="AGF251" s="9"/>
      <c r="AGG251" s="9"/>
      <c r="AGH251" s="9"/>
      <c r="AGI251" s="9"/>
      <c r="AGJ251" s="9"/>
      <c r="AGK251" s="9"/>
      <c r="AGL251" s="9"/>
      <c r="AGM251" s="9"/>
      <c r="AGN251" s="9"/>
      <c r="AGO251" s="9"/>
      <c r="AGP251" s="9"/>
      <c r="AGQ251" s="9"/>
      <c r="AGR251" s="9"/>
      <c r="AGS251" s="9"/>
      <c r="AGT251" s="9"/>
      <c r="AGU251" s="9"/>
      <c r="AGV251" s="9"/>
      <c r="AGW251" s="9"/>
      <c r="AGX251" s="9"/>
      <c r="AGY251" s="9"/>
      <c r="AGZ251" s="9"/>
      <c r="AHA251" s="9"/>
      <c r="AHB251" s="9"/>
      <c r="AHC251" s="9"/>
      <c r="AHD251" s="9"/>
      <c r="AHE251" s="9"/>
      <c r="AHF251" s="9"/>
      <c r="AHG251" s="9"/>
      <c r="AHH251" s="9"/>
      <c r="AHI251" s="9"/>
      <c r="AHJ251" s="9"/>
      <c r="AHK251" s="9"/>
      <c r="AHL251" s="9"/>
      <c r="AHM251" s="9"/>
      <c r="AHN251" s="9"/>
      <c r="AHO251" s="9"/>
      <c r="AHP251" s="9"/>
      <c r="AHQ251" s="9"/>
      <c r="AHR251" s="9"/>
      <c r="AHS251" s="9"/>
      <c r="AHT251" s="9"/>
      <c r="AHU251" s="9"/>
      <c r="AHV251" s="9"/>
      <c r="AHW251" s="9"/>
      <c r="AHX251" s="9"/>
      <c r="AHY251" s="9"/>
      <c r="AHZ251" s="9"/>
      <c r="AIA251" s="9"/>
      <c r="AIB251" s="9"/>
      <c r="AIC251" s="9"/>
      <c r="AID251" s="9"/>
      <c r="AIE251" s="9"/>
      <c r="AIF251" s="9"/>
      <c r="AIG251" s="9"/>
      <c r="AIH251" s="9"/>
      <c r="AII251" s="9"/>
      <c r="AIJ251" s="9"/>
      <c r="AIK251" s="9"/>
      <c r="AIL251" s="9"/>
      <c r="AIM251" s="9"/>
      <c r="AIN251" s="9"/>
      <c r="AIO251" s="9"/>
      <c r="AIP251" s="9"/>
      <c r="AIQ251" s="9"/>
      <c r="AIR251" s="9"/>
      <c r="AIS251" s="9"/>
      <c r="AIT251" s="9"/>
      <c r="AIU251" s="9"/>
      <c r="AIV251" s="9"/>
      <c r="AIW251" s="9"/>
      <c r="AIX251" s="9"/>
      <c r="AIY251" s="9"/>
      <c r="AIZ251" s="9"/>
      <c r="AJA251" s="9"/>
      <c r="AJB251" s="9"/>
      <c r="AJC251" s="9"/>
      <c r="AJD251" s="9"/>
      <c r="AJE251" s="9"/>
      <c r="AJF251" s="9"/>
      <c r="AJG251" s="9"/>
      <c r="AJH251" s="9"/>
      <c r="AJI251" s="9"/>
      <c r="AJJ251" s="9"/>
      <c r="AJK251" s="9"/>
      <c r="AJL251" s="9"/>
      <c r="AJM251" s="9"/>
      <c r="AJN251" s="9"/>
      <c r="AJO251" s="9"/>
      <c r="AJP251" s="9"/>
      <c r="AJQ251" s="9"/>
      <c r="AJR251" s="9"/>
      <c r="AJS251" s="9"/>
      <c r="AJT251" s="9"/>
      <c r="AJU251" s="9"/>
      <c r="AJV251" s="9"/>
      <c r="AJW251" s="9"/>
      <c r="AJX251" s="9"/>
      <c r="AJY251" s="9"/>
      <c r="AJZ251" s="9"/>
      <c r="AKA251" s="9"/>
      <c r="AKB251" s="9"/>
      <c r="AKC251" s="9"/>
      <c r="AKD251" s="9"/>
      <c r="AKE251" s="9"/>
      <c r="AKF251" s="9"/>
      <c r="AKG251" s="9"/>
      <c r="AKH251" s="9"/>
      <c r="AKI251" s="9"/>
      <c r="AKJ251" s="9"/>
      <c r="AKK251" s="9"/>
      <c r="AKL251" s="9"/>
      <c r="AKM251" s="9"/>
      <c r="AKN251" s="9"/>
      <c r="AKO251" s="9"/>
      <c r="AKP251" s="9"/>
      <c r="AKQ251" s="9"/>
      <c r="AKR251" s="9"/>
      <c r="AKS251" s="9"/>
      <c r="AKT251" s="9"/>
      <c r="AKU251" s="9"/>
      <c r="AKV251" s="9"/>
      <c r="AKW251" s="9"/>
      <c r="AKX251" s="9"/>
      <c r="AKY251" s="9"/>
      <c r="AKZ251" s="9"/>
      <c r="ALA251" s="9"/>
      <c r="ALB251" s="9"/>
      <c r="ALC251" s="9"/>
      <c r="ALD251" s="9"/>
      <c r="ALE251" s="9"/>
      <c r="ALF251" s="9"/>
      <c r="ALG251" s="9"/>
      <c r="ALH251" s="9"/>
      <c r="ALI251" s="9"/>
      <c r="ALJ251" s="9"/>
      <c r="ALK251" s="9"/>
      <c r="ALL251" s="9"/>
      <c r="ALM251" s="9"/>
      <c r="ALN251" s="9"/>
      <c r="ALO251" s="9"/>
      <c r="ALP251" s="9"/>
      <c r="ALQ251" s="9"/>
      <c r="ALR251" s="9"/>
      <c r="ALS251" s="9"/>
      <c r="ALT251" s="9"/>
      <c r="ALU251" s="9"/>
      <c r="ALV251" s="9"/>
      <c r="ALW251" s="9"/>
      <c r="ALX251" s="9"/>
      <c r="ALY251" s="9"/>
      <c r="ALZ251" s="9"/>
      <c r="AMA251" s="9"/>
      <c r="AMB251" s="9"/>
      <c r="AMC251" s="9"/>
      <c r="AMD251" s="9"/>
      <c r="AME251" s="9"/>
      <c r="AMF251" s="9"/>
      <c r="AMG251" s="9"/>
      <c r="AMH251" s="9"/>
      <c r="AMI251" s="9"/>
      <c r="AMJ251" s="9"/>
    </row>
    <row r="252" spans="1:1024" ht="17.100000000000001" customHeight="1">
      <c r="A252" s="6" t="s">
        <v>217</v>
      </c>
      <c r="B252" s="7">
        <f>SUM(C252:U252)</f>
        <v>39</v>
      </c>
      <c r="C252" s="7">
        <v>0</v>
      </c>
      <c r="D252" s="7">
        <v>0</v>
      </c>
      <c r="E252" s="8"/>
      <c r="F252" s="8"/>
      <c r="G252" s="8"/>
      <c r="H252" s="8"/>
      <c r="I252" s="8"/>
      <c r="J252" s="8"/>
      <c r="K252" s="8">
        <v>39</v>
      </c>
      <c r="L252" s="8"/>
      <c r="M252" s="8"/>
      <c r="N252" s="8"/>
      <c r="O252" s="8"/>
      <c r="P252" s="8"/>
      <c r="Q252" s="8"/>
      <c r="R252" s="8"/>
      <c r="S252" s="8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  <c r="KR252" s="9"/>
      <c r="KS252" s="9"/>
      <c r="KT252" s="9"/>
      <c r="KU252" s="9"/>
      <c r="KV252" s="9"/>
      <c r="KW252" s="9"/>
      <c r="KX252" s="9"/>
      <c r="KY252" s="9"/>
      <c r="KZ252" s="9"/>
      <c r="LA252" s="9"/>
      <c r="LB252" s="9"/>
      <c r="LC252" s="9"/>
      <c r="LD252" s="9"/>
      <c r="LE252" s="9"/>
      <c r="LF252" s="9"/>
      <c r="LG252" s="9"/>
      <c r="LH252" s="9"/>
      <c r="LI252" s="9"/>
      <c r="LJ252" s="9"/>
      <c r="LK252" s="9"/>
      <c r="LL252" s="9"/>
      <c r="LM252" s="9"/>
      <c r="LN252" s="9"/>
      <c r="LO252" s="9"/>
      <c r="LP252" s="9"/>
      <c r="LQ252" s="9"/>
      <c r="LR252" s="9"/>
      <c r="LS252" s="9"/>
      <c r="LT252" s="9"/>
      <c r="LU252" s="9"/>
      <c r="LV252" s="9"/>
      <c r="LW252" s="9"/>
      <c r="LX252" s="9"/>
      <c r="LY252" s="9"/>
      <c r="LZ252" s="9"/>
      <c r="MA252" s="9"/>
      <c r="MB252" s="9"/>
      <c r="MC252" s="9"/>
      <c r="MD252" s="9"/>
      <c r="ME252" s="9"/>
      <c r="MF252" s="9"/>
      <c r="MG252" s="9"/>
      <c r="MH252" s="9"/>
      <c r="MI252" s="9"/>
      <c r="MJ252" s="9"/>
      <c r="MK252" s="9"/>
      <c r="ML252" s="9"/>
      <c r="MM252" s="9"/>
      <c r="MN252" s="9"/>
      <c r="MO252" s="9"/>
      <c r="MP252" s="9"/>
      <c r="MQ252" s="9"/>
      <c r="MR252" s="9"/>
      <c r="MS252" s="9"/>
      <c r="MT252" s="9"/>
      <c r="MU252" s="9"/>
      <c r="MV252" s="9"/>
      <c r="MW252" s="9"/>
      <c r="MX252" s="9"/>
      <c r="MY252" s="9"/>
      <c r="MZ252" s="9"/>
      <c r="NA252" s="9"/>
      <c r="NB252" s="9"/>
      <c r="NC252" s="9"/>
      <c r="ND252" s="9"/>
      <c r="NE252" s="9"/>
      <c r="NF252" s="9"/>
      <c r="NG252" s="9"/>
      <c r="NH252" s="9"/>
      <c r="NI252" s="9"/>
      <c r="NJ252" s="9"/>
      <c r="NK252" s="9"/>
      <c r="NL252" s="9"/>
      <c r="NM252" s="9"/>
      <c r="NN252" s="9"/>
      <c r="NO252" s="9"/>
      <c r="NP252" s="9"/>
      <c r="NQ252" s="9"/>
      <c r="NR252" s="9"/>
      <c r="NS252" s="9"/>
      <c r="NT252" s="9"/>
      <c r="NU252" s="9"/>
      <c r="NV252" s="9"/>
      <c r="NW252" s="9"/>
      <c r="NX252" s="9"/>
      <c r="NY252" s="9"/>
      <c r="NZ252" s="9"/>
      <c r="OA252" s="9"/>
      <c r="OB252" s="9"/>
      <c r="OC252" s="9"/>
      <c r="OD252" s="9"/>
      <c r="OE252" s="9"/>
      <c r="OF252" s="9"/>
      <c r="OG252" s="9"/>
      <c r="OH252" s="9"/>
      <c r="OI252" s="9"/>
      <c r="OJ252" s="9"/>
      <c r="OK252" s="9"/>
      <c r="OL252" s="9"/>
      <c r="OM252" s="9"/>
      <c r="ON252" s="9"/>
      <c r="OO252" s="9"/>
      <c r="OP252" s="9"/>
      <c r="OQ252" s="9"/>
      <c r="OR252" s="9"/>
      <c r="OS252" s="9"/>
      <c r="OT252" s="9"/>
      <c r="OU252" s="9"/>
      <c r="OV252" s="9"/>
      <c r="OW252" s="9"/>
      <c r="OX252" s="9"/>
      <c r="OY252" s="9"/>
      <c r="OZ252" s="9"/>
      <c r="PA252" s="9"/>
      <c r="PB252" s="9"/>
      <c r="PC252" s="9"/>
      <c r="PD252" s="9"/>
      <c r="PE252" s="9"/>
      <c r="PF252" s="9"/>
      <c r="PG252" s="9"/>
      <c r="PH252" s="9"/>
      <c r="PI252" s="9"/>
      <c r="PJ252" s="9"/>
      <c r="PK252" s="9"/>
      <c r="PL252" s="9"/>
      <c r="PM252" s="9"/>
      <c r="PN252" s="9"/>
      <c r="PO252" s="9"/>
      <c r="PP252" s="9"/>
      <c r="PQ252" s="9"/>
      <c r="PR252" s="9"/>
      <c r="PS252" s="9"/>
      <c r="PT252" s="9"/>
      <c r="PU252" s="9"/>
      <c r="PV252" s="9"/>
      <c r="PW252" s="9"/>
      <c r="PX252" s="9"/>
      <c r="PY252" s="9"/>
      <c r="PZ252" s="9"/>
      <c r="QA252" s="9"/>
      <c r="QB252" s="9"/>
      <c r="QC252" s="9"/>
      <c r="QD252" s="9"/>
      <c r="QE252" s="9"/>
      <c r="QF252" s="9"/>
      <c r="QG252" s="9"/>
      <c r="QH252" s="9"/>
      <c r="QI252" s="9"/>
      <c r="QJ252" s="9"/>
      <c r="QK252" s="9"/>
      <c r="QL252" s="9"/>
      <c r="QM252" s="9"/>
      <c r="QN252" s="9"/>
      <c r="QO252" s="9"/>
      <c r="QP252" s="9"/>
      <c r="QQ252" s="9"/>
      <c r="QR252" s="9"/>
      <c r="QS252" s="9"/>
      <c r="QT252" s="9"/>
      <c r="QU252" s="9"/>
      <c r="QV252" s="9"/>
      <c r="QW252" s="9"/>
      <c r="QX252" s="9"/>
      <c r="QY252" s="9"/>
      <c r="QZ252" s="9"/>
      <c r="RA252" s="9"/>
      <c r="RB252" s="9"/>
      <c r="RC252" s="9"/>
      <c r="RD252" s="9"/>
      <c r="RE252" s="9"/>
      <c r="RF252" s="9"/>
      <c r="RG252" s="9"/>
      <c r="RH252" s="9"/>
      <c r="RI252" s="9"/>
      <c r="RJ252" s="9"/>
      <c r="RK252" s="9"/>
      <c r="RL252" s="9"/>
      <c r="RM252" s="9"/>
      <c r="RN252" s="9"/>
      <c r="RO252" s="9"/>
      <c r="RP252" s="9"/>
      <c r="RQ252" s="9"/>
      <c r="RR252" s="9"/>
      <c r="RS252" s="9"/>
      <c r="RT252" s="9"/>
      <c r="RU252" s="9"/>
      <c r="RV252" s="9"/>
      <c r="RW252" s="9"/>
      <c r="RX252" s="9"/>
      <c r="RY252" s="9"/>
      <c r="RZ252" s="9"/>
      <c r="SA252" s="9"/>
      <c r="SB252" s="9"/>
      <c r="SC252" s="9"/>
      <c r="SD252" s="9"/>
      <c r="SE252" s="9"/>
      <c r="SF252" s="9"/>
      <c r="SG252" s="9"/>
      <c r="SH252" s="9"/>
      <c r="SI252" s="9"/>
      <c r="SJ252" s="9"/>
      <c r="SK252" s="9"/>
      <c r="SL252" s="9"/>
      <c r="SM252" s="9"/>
      <c r="SN252" s="9"/>
      <c r="SO252" s="9"/>
      <c r="SP252" s="9"/>
      <c r="SQ252" s="9"/>
      <c r="SR252" s="9"/>
      <c r="SS252" s="9"/>
      <c r="ST252" s="9"/>
      <c r="SU252" s="9"/>
      <c r="SV252" s="9"/>
      <c r="SW252" s="9"/>
      <c r="SX252" s="9"/>
      <c r="SY252" s="9"/>
      <c r="SZ252" s="9"/>
      <c r="TA252" s="9"/>
      <c r="TB252" s="9"/>
      <c r="TC252" s="9"/>
      <c r="TD252" s="9"/>
      <c r="TE252" s="9"/>
      <c r="TF252" s="9"/>
      <c r="TG252" s="9"/>
      <c r="TH252" s="9"/>
      <c r="TI252" s="9"/>
      <c r="TJ252" s="9"/>
      <c r="TK252" s="9"/>
      <c r="TL252" s="9"/>
      <c r="TM252" s="9"/>
      <c r="TN252" s="9"/>
      <c r="TO252" s="9"/>
      <c r="TP252" s="9"/>
      <c r="TQ252" s="9"/>
      <c r="TR252" s="9"/>
      <c r="TS252" s="9"/>
      <c r="TT252" s="9"/>
      <c r="TU252" s="9"/>
      <c r="TV252" s="9"/>
      <c r="TW252" s="9"/>
      <c r="TX252" s="9"/>
      <c r="TY252" s="9"/>
      <c r="TZ252" s="9"/>
      <c r="UA252" s="9"/>
      <c r="UB252" s="9"/>
      <c r="UC252" s="9"/>
      <c r="UD252" s="9"/>
      <c r="UE252" s="9"/>
      <c r="UF252" s="9"/>
      <c r="UG252" s="9"/>
      <c r="UH252" s="9"/>
      <c r="UI252" s="9"/>
      <c r="UJ252" s="9"/>
      <c r="UK252" s="9"/>
      <c r="UL252" s="9"/>
      <c r="UM252" s="9"/>
      <c r="UN252" s="9"/>
      <c r="UO252" s="9"/>
      <c r="UP252" s="9"/>
      <c r="UQ252" s="9"/>
      <c r="UR252" s="9"/>
      <c r="US252" s="9"/>
      <c r="UT252" s="9"/>
      <c r="UU252" s="9"/>
      <c r="UV252" s="9"/>
      <c r="UW252" s="9"/>
      <c r="UX252" s="9"/>
      <c r="UY252" s="9"/>
      <c r="UZ252" s="9"/>
      <c r="VA252" s="9"/>
      <c r="VB252" s="9"/>
      <c r="VC252" s="9"/>
      <c r="VD252" s="9"/>
      <c r="VE252" s="9"/>
      <c r="VF252" s="9"/>
      <c r="VG252" s="9"/>
      <c r="VH252" s="9"/>
      <c r="VI252" s="9"/>
      <c r="VJ252" s="9"/>
      <c r="VK252" s="9"/>
      <c r="VL252" s="9"/>
      <c r="VM252" s="9"/>
      <c r="VN252" s="9"/>
      <c r="VO252" s="9"/>
      <c r="VP252" s="9"/>
      <c r="VQ252" s="9"/>
      <c r="VR252" s="9"/>
      <c r="VS252" s="9"/>
      <c r="VT252" s="9"/>
      <c r="VU252" s="9"/>
      <c r="VV252" s="9"/>
      <c r="VW252" s="9"/>
      <c r="VX252" s="9"/>
      <c r="VY252" s="9"/>
      <c r="VZ252" s="9"/>
      <c r="WA252" s="9"/>
      <c r="WB252" s="9"/>
      <c r="WC252" s="9"/>
      <c r="WD252" s="9"/>
      <c r="WE252" s="9"/>
      <c r="WF252" s="9"/>
      <c r="WG252" s="9"/>
      <c r="WH252" s="9"/>
      <c r="WI252" s="9"/>
      <c r="WJ252" s="9"/>
      <c r="WK252" s="9"/>
      <c r="WL252" s="9"/>
      <c r="WM252" s="9"/>
      <c r="WN252" s="9"/>
      <c r="WO252" s="9"/>
      <c r="WP252" s="9"/>
      <c r="WQ252" s="9"/>
      <c r="WR252" s="9"/>
      <c r="WS252" s="9"/>
      <c r="WT252" s="9"/>
      <c r="WU252" s="9"/>
      <c r="WV252" s="9"/>
      <c r="WW252" s="9"/>
      <c r="WX252" s="9"/>
      <c r="WY252" s="9"/>
      <c r="WZ252" s="9"/>
      <c r="XA252" s="9"/>
      <c r="XB252" s="9"/>
      <c r="XC252" s="9"/>
      <c r="XD252" s="9"/>
      <c r="XE252" s="9"/>
      <c r="XF252" s="9"/>
      <c r="XG252" s="9"/>
      <c r="XH252" s="9"/>
      <c r="XI252" s="9"/>
      <c r="XJ252" s="9"/>
      <c r="XK252" s="9"/>
      <c r="XL252" s="9"/>
      <c r="XM252" s="9"/>
      <c r="XN252" s="9"/>
      <c r="XO252" s="9"/>
      <c r="XP252" s="9"/>
      <c r="XQ252" s="9"/>
      <c r="XR252" s="9"/>
      <c r="XS252" s="9"/>
      <c r="XT252" s="9"/>
      <c r="XU252" s="9"/>
      <c r="XV252" s="9"/>
      <c r="XW252" s="9"/>
      <c r="XX252" s="9"/>
      <c r="XY252" s="9"/>
      <c r="XZ252" s="9"/>
      <c r="YA252" s="9"/>
      <c r="YB252" s="9"/>
      <c r="YC252" s="9"/>
      <c r="YD252" s="9"/>
      <c r="YE252" s="9"/>
      <c r="YF252" s="9"/>
      <c r="YG252" s="9"/>
      <c r="YH252" s="9"/>
      <c r="YI252" s="9"/>
      <c r="YJ252" s="9"/>
      <c r="YK252" s="9"/>
      <c r="YL252" s="9"/>
      <c r="YM252" s="9"/>
      <c r="YN252" s="9"/>
      <c r="YO252" s="9"/>
      <c r="YP252" s="9"/>
      <c r="YQ252" s="9"/>
      <c r="YR252" s="9"/>
      <c r="YS252" s="9"/>
      <c r="YT252" s="9"/>
      <c r="YU252" s="9"/>
      <c r="YV252" s="9"/>
      <c r="YW252" s="9"/>
      <c r="YX252" s="9"/>
      <c r="YY252" s="9"/>
      <c r="YZ252" s="9"/>
      <c r="ZA252" s="9"/>
      <c r="ZB252" s="9"/>
      <c r="ZC252" s="9"/>
      <c r="ZD252" s="9"/>
      <c r="ZE252" s="9"/>
      <c r="ZF252" s="9"/>
      <c r="ZG252" s="9"/>
      <c r="ZH252" s="9"/>
      <c r="ZI252" s="9"/>
      <c r="ZJ252" s="9"/>
      <c r="ZK252" s="9"/>
      <c r="ZL252" s="9"/>
      <c r="ZM252" s="9"/>
      <c r="ZN252" s="9"/>
      <c r="ZO252" s="9"/>
      <c r="ZP252" s="9"/>
      <c r="ZQ252" s="9"/>
      <c r="ZR252" s="9"/>
      <c r="ZS252" s="9"/>
      <c r="ZT252" s="9"/>
      <c r="ZU252" s="9"/>
      <c r="ZV252" s="9"/>
      <c r="ZW252" s="9"/>
      <c r="ZX252" s="9"/>
      <c r="ZY252" s="9"/>
      <c r="ZZ252" s="9"/>
      <c r="AAA252" s="9"/>
      <c r="AAB252" s="9"/>
      <c r="AAC252" s="9"/>
      <c r="AAD252" s="9"/>
      <c r="AAE252" s="9"/>
      <c r="AAF252" s="9"/>
      <c r="AAG252" s="9"/>
      <c r="AAH252" s="9"/>
      <c r="AAI252" s="9"/>
      <c r="AAJ252" s="9"/>
      <c r="AAK252" s="9"/>
      <c r="AAL252" s="9"/>
      <c r="AAM252" s="9"/>
      <c r="AAN252" s="9"/>
      <c r="AAO252" s="9"/>
      <c r="AAP252" s="9"/>
      <c r="AAQ252" s="9"/>
      <c r="AAR252" s="9"/>
      <c r="AAS252" s="9"/>
      <c r="AAT252" s="9"/>
      <c r="AAU252" s="9"/>
      <c r="AAV252" s="9"/>
      <c r="AAW252" s="9"/>
      <c r="AAX252" s="9"/>
      <c r="AAY252" s="9"/>
      <c r="AAZ252" s="9"/>
      <c r="ABA252" s="9"/>
      <c r="ABB252" s="9"/>
      <c r="ABC252" s="9"/>
      <c r="ABD252" s="9"/>
      <c r="ABE252" s="9"/>
      <c r="ABF252" s="9"/>
      <c r="ABG252" s="9"/>
      <c r="ABH252" s="9"/>
      <c r="ABI252" s="9"/>
      <c r="ABJ252" s="9"/>
      <c r="ABK252" s="9"/>
      <c r="ABL252" s="9"/>
      <c r="ABM252" s="9"/>
      <c r="ABN252" s="9"/>
      <c r="ABO252" s="9"/>
      <c r="ABP252" s="9"/>
      <c r="ABQ252" s="9"/>
      <c r="ABR252" s="9"/>
      <c r="ABS252" s="9"/>
      <c r="ABT252" s="9"/>
      <c r="ABU252" s="9"/>
      <c r="ABV252" s="9"/>
      <c r="ABW252" s="9"/>
      <c r="ABX252" s="9"/>
      <c r="ABY252" s="9"/>
      <c r="ABZ252" s="9"/>
      <c r="ACA252" s="9"/>
      <c r="ACB252" s="9"/>
      <c r="ACC252" s="9"/>
      <c r="ACD252" s="9"/>
      <c r="ACE252" s="9"/>
      <c r="ACF252" s="9"/>
      <c r="ACG252" s="9"/>
      <c r="ACH252" s="9"/>
      <c r="ACI252" s="9"/>
      <c r="ACJ252" s="9"/>
      <c r="ACK252" s="9"/>
      <c r="ACL252" s="9"/>
      <c r="ACM252" s="9"/>
      <c r="ACN252" s="9"/>
      <c r="ACO252" s="9"/>
      <c r="ACP252" s="9"/>
      <c r="ACQ252" s="9"/>
      <c r="ACR252" s="9"/>
      <c r="ACS252" s="9"/>
      <c r="ACT252" s="9"/>
      <c r="ACU252" s="9"/>
      <c r="ACV252" s="9"/>
      <c r="ACW252" s="9"/>
      <c r="ACX252" s="9"/>
      <c r="ACY252" s="9"/>
      <c r="ACZ252" s="9"/>
      <c r="ADA252" s="9"/>
      <c r="ADB252" s="9"/>
      <c r="ADC252" s="9"/>
      <c r="ADD252" s="9"/>
      <c r="ADE252" s="9"/>
      <c r="ADF252" s="9"/>
      <c r="ADG252" s="9"/>
      <c r="ADH252" s="9"/>
      <c r="ADI252" s="9"/>
      <c r="ADJ252" s="9"/>
      <c r="ADK252" s="9"/>
      <c r="ADL252" s="9"/>
      <c r="ADM252" s="9"/>
      <c r="ADN252" s="9"/>
      <c r="ADO252" s="9"/>
      <c r="ADP252" s="9"/>
      <c r="ADQ252" s="9"/>
      <c r="ADR252" s="9"/>
      <c r="ADS252" s="9"/>
      <c r="ADT252" s="9"/>
      <c r="ADU252" s="9"/>
      <c r="ADV252" s="9"/>
      <c r="ADW252" s="9"/>
      <c r="ADX252" s="9"/>
      <c r="ADY252" s="9"/>
      <c r="ADZ252" s="9"/>
      <c r="AEA252" s="9"/>
      <c r="AEB252" s="9"/>
      <c r="AEC252" s="9"/>
      <c r="AED252" s="9"/>
      <c r="AEE252" s="9"/>
      <c r="AEF252" s="9"/>
      <c r="AEG252" s="9"/>
      <c r="AEH252" s="9"/>
      <c r="AEI252" s="9"/>
      <c r="AEJ252" s="9"/>
      <c r="AEK252" s="9"/>
      <c r="AEL252" s="9"/>
      <c r="AEM252" s="9"/>
      <c r="AEN252" s="9"/>
      <c r="AEO252" s="9"/>
      <c r="AEP252" s="9"/>
      <c r="AEQ252" s="9"/>
      <c r="AER252" s="9"/>
      <c r="AES252" s="9"/>
      <c r="AET252" s="9"/>
      <c r="AEU252" s="9"/>
      <c r="AEV252" s="9"/>
      <c r="AEW252" s="9"/>
      <c r="AEX252" s="9"/>
      <c r="AEY252" s="9"/>
      <c r="AEZ252" s="9"/>
      <c r="AFA252" s="9"/>
      <c r="AFB252" s="9"/>
      <c r="AFC252" s="9"/>
      <c r="AFD252" s="9"/>
      <c r="AFE252" s="9"/>
      <c r="AFF252" s="9"/>
      <c r="AFG252" s="9"/>
      <c r="AFH252" s="9"/>
      <c r="AFI252" s="9"/>
      <c r="AFJ252" s="9"/>
      <c r="AFK252" s="9"/>
      <c r="AFL252" s="9"/>
      <c r="AFM252" s="9"/>
      <c r="AFN252" s="9"/>
      <c r="AFO252" s="9"/>
      <c r="AFP252" s="9"/>
      <c r="AFQ252" s="9"/>
      <c r="AFR252" s="9"/>
      <c r="AFS252" s="9"/>
      <c r="AFT252" s="9"/>
      <c r="AFU252" s="9"/>
      <c r="AFV252" s="9"/>
      <c r="AFW252" s="9"/>
      <c r="AFX252" s="9"/>
      <c r="AFY252" s="9"/>
      <c r="AFZ252" s="9"/>
      <c r="AGA252" s="9"/>
      <c r="AGB252" s="9"/>
      <c r="AGC252" s="9"/>
      <c r="AGD252" s="9"/>
      <c r="AGE252" s="9"/>
      <c r="AGF252" s="9"/>
      <c r="AGG252" s="9"/>
      <c r="AGH252" s="9"/>
      <c r="AGI252" s="9"/>
      <c r="AGJ252" s="9"/>
      <c r="AGK252" s="9"/>
      <c r="AGL252" s="9"/>
      <c r="AGM252" s="9"/>
      <c r="AGN252" s="9"/>
      <c r="AGO252" s="9"/>
      <c r="AGP252" s="9"/>
      <c r="AGQ252" s="9"/>
      <c r="AGR252" s="9"/>
      <c r="AGS252" s="9"/>
      <c r="AGT252" s="9"/>
      <c r="AGU252" s="9"/>
      <c r="AGV252" s="9"/>
      <c r="AGW252" s="9"/>
      <c r="AGX252" s="9"/>
      <c r="AGY252" s="9"/>
      <c r="AGZ252" s="9"/>
      <c r="AHA252" s="9"/>
      <c r="AHB252" s="9"/>
      <c r="AHC252" s="9"/>
      <c r="AHD252" s="9"/>
      <c r="AHE252" s="9"/>
      <c r="AHF252" s="9"/>
      <c r="AHG252" s="9"/>
      <c r="AHH252" s="9"/>
      <c r="AHI252" s="9"/>
      <c r="AHJ252" s="9"/>
      <c r="AHK252" s="9"/>
      <c r="AHL252" s="9"/>
      <c r="AHM252" s="9"/>
      <c r="AHN252" s="9"/>
      <c r="AHO252" s="9"/>
      <c r="AHP252" s="9"/>
      <c r="AHQ252" s="9"/>
      <c r="AHR252" s="9"/>
      <c r="AHS252" s="9"/>
      <c r="AHT252" s="9"/>
      <c r="AHU252" s="9"/>
      <c r="AHV252" s="9"/>
      <c r="AHW252" s="9"/>
      <c r="AHX252" s="9"/>
      <c r="AHY252" s="9"/>
      <c r="AHZ252" s="9"/>
      <c r="AIA252" s="9"/>
      <c r="AIB252" s="9"/>
      <c r="AIC252" s="9"/>
      <c r="AID252" s="9"/>
      <c r="AIE252" s="9"/>
      <c r="AIF252" s="9"/>
      <c r="AIG252" s="9"/>
      <c r="AIH252" s="9"/>
      <c r="AII252" s="9"/>
      <c r="AIJ252" s="9"/>
      <c r="AIK252" s="9"/>
      <c r="AIL252" s="9"/>
      <c r="AIM252" s="9"/>
      <c r="AIN252" s="9"/>
      <c r="AIO252" s="9"/>
      <c r="AIP252" s="9"/>
      <c r="AIQ252" s="9"/>
      <c r="AIR252" s="9"/>
      <c r="AIS252" s="9"/>
      <c r="AIT252" s="9"/>
      <c r="AIU252" s="9"/>
      <c r="AIV252" s="9"/>
      <c r="AIW252" s="9"/>
      <c r="AIX252" s="9"/>
      <c r="AIY252" s="9"/>
      <c r="AIZ252" s="9"/>
      <c r="AJA252" s="9"/>
      <c r="AJB252" s="9"/>
      <c r="AJC252" s="9"/>
      <c r="AJD252" s="9"/>
      <c r="AJE252" s="9"/>
      <c r="AJF252" s="9"/>
      <c r="AJG252" s="9"/>
      <c r="AJH252" s="9"/>
      <c r="AJI252" s="9"/>
      <c r="AJJ252" s="9"/>
      <c r="AJK252" s="9"/>
      <c r="AJL252" s="9"/>
      <c r="AJM252" s="9"/>
      <c r="AJN252" s="9"/>
      <c r="AJO252" s="9"/>
      <c r="AJP252" s="9"/>
      <c r="AJQ252" s="9"/>
      <c r="AJR252" s="9"/>
      <c r="AJS252" s="9"/>
      <c r="AJT252" s="9"/>
      <c r="AJU252" s="9"/>
      <c r="AJV252" s="9"/>
      <c r="AJW252" s="9"/>
      <c r="AJX252" s="9"/>
      <c r="AJY252" s="9"/>
      <c r="AJZ252" s="9"/>
      <c r="AKA252" s="9"/>
      <c r="AKB252" s="9"/>
      <c r="AKC252" s="9"/>
      <c r="AKD252" s="9"/>
      <c r="AKE252" s="9"/>
      <c r="AKF252" s="9"/>
      <c r="AKG252" s="9"/>
      <c r="AKH252" s="9"/>
      <c r="AKI252" s="9"/>
      <c r="AKJ252" s="9"/>
      <c r="AKK252" s="9"/>
      <c r="AKL252" s="9"/>
      <c r="AKM252" s="9"/>
      <c r="AKN252" s="9"/>
      <c r="AKO252" s="9"/>
      <c r="AKP252" s="9"/>
      <c r="AKQ252" s="9"/>
      <c r="AKR252" s="9"/>
      <c r="AKS252" s="9"/>
      <c r="AKT252" s="9"/>
      <c r="AKU252" s="9"/>
      <c r="AKV252" s="9"/>
      <c r="AKW252" s="9"/>
      <c r="AKX252" s="9"/>
      <c r="AKY252" s="9"/>
      <c r="AKZ252" s="9"/>
      <c r="ALA252" s="9"/>
      <c r="ALB252" s="9"/>
      <c r="ALC252" s="9"/>
      <c r="ALD252" s="9"/>
      <c r="ALE252" s="9"/>
      <c r="ALF252" s="9"/>
      <c r="ALG252" s="9"/>
      <c r="ALH252" s="9"/>
      <c r="ALI252" s="9"/>
      <c r="ALJ252" s="9"/>
      <c r="ALK252" s="9"/>
      <c r="ALL252" s="9"/>
      <c r="ALM252" s="9"/>
      <c r="ALN252" s="9"/>
      <c r="ALO252" s="9"/>
      <c r="ALP252" s="9"/>
      <c r="ALQ252" s="9"/>
      <c r="ALR252" s="9"/>
      <c r="ALS252" s="9"/>
      <c r="ALT252" s="9"/>
      <c r="ALU252" s="9"/>
      <c r="ALV252" s="9"/>
      <c r="ALW252" s="9"/>
      <c r="ALX252" s="9"/>
      <c r="ALY252" s="9"/>
      <c r="ALZ252" s="9"/>
      <c r="AMA252" s="9"/>
      <c r="AMB252" s="9"/>
      <c r="AMC252" s="9"/>
      <c r="AMD252" s="9"/>
      <c r="AME252" s="9"/>
      <c r="AMF252" s="9"/>
      <c r="AMG252" s="9"/>
      <c r="AMH252" s="9"/>
      <c r="AMI252" s="9"/>
      <c r="AMJ252" s="9"/>
    </row>
    <row r="253" spans="1:1024" ht="17.100000000000001" customHeight="1">
      <c r="A253" s="6" t="s">
        <v>218</v>
      </c>
      <c r="B253" s="7">
        <f>SUM(C253:U253)</f>
        <v>39</v>
      </c>
      <c r="C253" s="7">
        <v>0</v>
      </c>
      <c r="D253" s="7">
        <v>0</v>
      </c>
      <c r="E253" s="8"/>
      <c r="F253" s="8"/>
      <c r="G253" s="8"/>
      <c r="H253" s="8"/>
      <c r="I253" s="8"/>
      <c r="J253" s="8"/>
      <c r="K253" s="8"/>
      <c r="L253" s="8">
        <v>39</v>
      </c>
      <c r="M253" s="8"/>
      <c r="N253" s="8"/>
      <c r="O253" s="8"/>
      <c r="P253" s="8"/>
      <c r="Q253" s="8"/>
      <c r="R253" s="8"/>
      <c r="S253" s="8"/>
    </row>
    <row r="254" spans="1:1024" ht="17.100000000000001" customHeight="1">
      <c r="A254" s="6" t="s">
        <v>219</v>
      </c>
      <c r="B254" s="7">
        <f>SUM(C254:U254)</f>
        <v>39</v>
      </c>
      <c r="C254" s="7">
        <v>0</v>
      </c>
      <c r="D254" s="7">
        <v>0</v>
      </c>
      <c r="E254" s="8"/>
      <c r="F254" s="8">
        <f>SUM(39)</f>
        <v>39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024" ht="17.100000000000001" customHeight="1">
      <c r="A255" s="6" t="s">
        <v>220</v>
      </c>
      <c r="B255" s="7">
        <f>SUM(C255:U255)</f>
        <v>39</v>
      </c>
      <c r="C255" s="7">
        <v>0</v>
      </c>
      <c r="D255" s="7">
        <v>0</v>
      </c>
      <c r="E255" s="8"/>
      <c r="F255" s="8">
        <f>SUM(39)</f>
        <v>39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024" ht="17.100000000000001" customHeight="1">
      <c r="A256" s="6" t="s">
        <v>221</v>
      </c>
      <c r="B256" s="7">
        <f>SUM(C256:U256)</f>
        <v>39</v>
      </c>
      <c r="C256" s="7">
        <v>0</v>
      </c>
      <c r="D256" s="7">
        <v>0</v>
      </c>
      <c r="E256" s="8"/>
      <c r="F256" s="8">
        <f>SUM(39)</f>
        <v>39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024" ht="17.100000000000001" customHeight="1">
      <c r="A257" s="15" t="s">
        <v>222</v>
      </c>
      <c r="B257" s="7">
        <f>SUM(C257:U257)</f>
        <v>37</v>
      </c>
      <c r="C257" s="7">
        <v>0</v>
      </c>
      <c r="D257" s="7">
        <v>0</v>
      </c>
      <c r="E257" s="8"/>
      <c r="F257" s="8"/>
      <c r="G257" s="8"/>
      <c r="H257" s="8"/>
      <c r="I257" s="8"/>
      <c r="J257" s="8"/>
      <c r="K257" s="8">
        <v>37</v>
      </c>
      <c r="L257" s="8"/>
      <c r="M257" s="8"/>
      <c r="N257" s="8"/>
      <c r="O257" s="8"/>
      <c r="P257" s="8"/>
      <c r="Q257" s="8"/>
      <c r="R257" s="8"/>
      <c r="S257" s="8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  <c r="KR257" s="9"/>
      <c r="KS257" s="9"/>
      <c r="KT257" s="9"/>
      <c r="KU257" s="9"/>
      <c r="KV257" s="9"/>
      <c r="KW257" s="9"/>
      <c r="KX257" s="9"/>
      <c r="KY257" s="9"/>
      <c r="KZ257" s="9"/>
      <c r="LA257" s="9"/>
      <c r="LB257" s="9"/>
      <c r="LC257" s="9"/>
      <c r="LD257" s="9"/>
      <c r="LE257" s="9"/>
      <c r="LF257" s="9"/>
      <c r="LG257" s="9"/>
      <c r="LH257" s="9"/>
      <c r="LI257" s="9"/>
      <c r="LJ257" s="9"/>
      <c r="LK257" s="9"/>
      <c r="LL257" s="9"/>
      <c r="LM257" s="9"/>
      <c r="LN257" s="9"/>
      <c r="LO257" s="9"/>
      <c r="LP257" s="9"/>
      <c r="LQ257" s="9"/>
      <c r="LR257" s="9"/>
      <c r="LS257" s="9"/>
      <c r="LT257" s="9"/>
      <c r="LU257" s="9"/>
      <c r="LV257" s="9"/>
      <c r="LW257" s="9"/>
      <c r="LX257" s="9"/>
      <c r="LY257" s="9"/>
      <c r="LZ257" s="9"/>
      <c r="MA257" s="9"/>
      <c r="MB257" s="9"/>
      <c r="MC257" s="9"/>
      <c r="MD257" s="9"/>
      <c r="ME257" s="9"/>
      <c r="MF257" s="9"/>
      <c r="MG257" s="9"/>
      <c r="MH257" s="9"/>
      <c r="MI257" s="9"/>
      <c r="MJ257" s="9"/>
      <c r="MK257" s="9"/>
      <c r="ML257" s="9"/>
      <c r="MM257" s="9"/>
      <c r="MN257" s="9"/>
      <c r="MO257" s="9"/>
      <c r="MP257" s="9"/>
      <c r="MQ257" s="9"/>
      <c r="MR257" s="9"/>
      <c r="MS257" s="9"/>
      <c r="MT257" s="9"/>
      <c r="MU257" s="9"/>
      <c r="MV257" s="9"/>
      <c r="MW257" s="9"/>
      <c r="MX257" s="9"/>
      <c r="MY257" s="9"/>
      <c r="MZ257" s="9"/>
      <c r="NA257" s="9"/>
      <c r="NB257" s="9"/>
      <c r="NC257" s="9"/>
      <c r="ND257" s="9"/>
      <c r="NE257" s="9"/>
      <c r="NF257" s="9"/>
      <c r="NG257" s="9"/>
      <c r="NH257" s="9"/>
      <c r="NI257" s="9"/>
      <c r="NJ257" s="9"/>
      <c r="NK257" s="9"/>
      <c r="NL257" s="9"/>
      <c r="NM257" s="9"/>
      <c r="NN257" s="9"/>
      <c r="NO257" s="9"/>
      <c r="NP257" s="9"/>
      <c r="NQ257" s="9"/>
      <c r="NR257" s="9"/>
      <c r="NS257" s="9"/>
      <c r="NT257" s="9"/>
      <c r="NU257" s="9"/>
      <c r="NV257" s="9"/>
      <c r="NW257" s="9"/>
      <c r="NX257" s="9"/>
      <c r="NY257" s="9"/>
      <c r="NZ257" s="9"/>
      <c r="OA257" s="9"/>
      <c r="OB257" s="9"/>
      <c r="OC257" s="9"/>
      <c r="OD257" s="9"/>
      <c r="OE257" s="9"/>
      <c r="OF257" s="9"/>
      <c r="OG257" s="9"/>
      <c r="OH257" s="9"/>
      <c r="OI257" s="9"/>
      <c r="OJ257" s="9"/>
      <c r="OK257" s="9"/>
      <c r="OL257" s="9"/>
      <c r="OM257" s="9"/>
      <c r="ON257" s="9"/>
      <c r="OO257" s="9"/>
      <c r="OP257" s="9"/>
      <c r="OQ257" s="9"/>
      <c r="OR257" s="9"/>
      <c r="OS257" s="9"/>
      <c r="OT257" s="9"/>
      <c r="OU257" s="9"/>
      <c r="OV257" s="9"/>
      <c r="OW257" s="9"/>
      <c r="OX257" s="9"/>
      <c r="OY257" s="9"/>
      <c r="OZ257" s="9"/>
      <c r="PA257" s="9"/>
      <c r="PB257" s="9"/>
      <c r="PC257" s="9"/>
      <c r="PD257" s="9"/>
      <c r="PE257" s="9"/>
      <c r="PF257" s="9"/>
      <c r="PG257" s="9"/>
      <c r="PH257" s="9"/>
      <c r="PI257" s="9"/>
      <c r="PJ257" s="9"/>
      <c r="PK257" s="9"/>
      <c r="PL257" s="9"/>
      <c r="PM257" s="9"/>
      <c r="PN257" s="9"/>
      <c r="PO257" s="9"/>
      <c r="PP257" s="9"/>
      <c r="PQ257" s="9"/>
      <c r="PR257" s="9"/>
      <c r="PS257" s="9"/>
      <c r="PT257" s="9"/>
      <c r="PU257" s="9"/>
      <c r="PV257" s="9"/>
      <c r="PW257" s="9"/>
      <c r="PX257" s="9"/>
      <c r="PY257" s="9"/>
      <c r="PZ257" s="9"/>
      <c r="QA257" s="9"/>
      <c r="QB257" s="9"/>
      <c r="QC257" s="9"/>
      <c r="QD257" s="9"/>
      <c r="QE257" s="9"/>
      <c r="QF257" s="9"/>
      <c r="QG257" s="9"/>
      <c r="QH257" s="9"/>
      <c r="QI257" s="9"/>
      <c r="QJ257" s="9"/>
      <c r="QK257" s="9"/>
      <c r="QL257" s="9"/>
      <c r="QM257" s="9"/>
      <c r="QN257" s="9"/>
      <c r="QO257" s="9"/>
      <c r="QP257" s="9"/>
      <c r="QQ257" s="9"/>
      <c r="QR257" s="9"/>
      <c r="QS257" s="9"/>
      <c r="QT257" s="9"/>
      <c r="QU257" s="9"/>
      <c r="QV257" s="9"/>
      <c r="QW257" s="9"/>
      <c r="QX257" s="9"/>
      <c r="QY257" s="9"/>
      <c r="QZ257" s="9"/>
      <c r="RA257" s="9"/>
      <c r="RB257" s="9"/>
      <c r="RC257" s="9"/>
      <c r="RD257" s="9"/>
      <c r="RE257" s="9"/>
      <c r="RF257" s="9"/>
      <c r="RG257" s="9"/>
      <c r="RH257" s="9"/>
      <c r="RI257" s="9"/>
      <c r="RJ257" s="9"/>
      <c r="RK257" s="9"/>
      <c r="RL257" s="9"/>
      <c r="RM257" s="9"/>
      <c r="RN257" s="9"/>
      <c r="RO257" s="9"/>
      <c r="RP257" s="9"/>
      <c r="RQ257" s="9"/>
      <c r="RR257" s="9"/>
      <c r="RS257" s="9"/>
      <c r="RT257" s="9"/>
      <c r="RU257" s="9"/>
      <c r="RV257" s="9"/>
      <c r="RW257" s="9"/>
      <c r="RX257" s="9"/>
      <c r="RY257" s="9"/>
      <c r="RZ257" s="9"/>
      <c r="SA257" s="9"/>
      <c r="SB257" s="9"/>
      <c r="SC257" s="9"/>
      <c r="SD257" s="9"/>
      <c r="SE257" s="9"/>
      <c r="SF257" s="9"/>
      <c r="SG257" s="9"/>
      <c r="SH257" s="9"/>
      <c r="SI257" s="9"/>
      <c r="SJ257" s="9"/>
      <c r="SK257" s="9"/>
      <c r="SL257" s="9"/>
      <c r="SM257" s="9"/>
      <c r="SN257" s="9"/>
      <c r="SO257" s="9"/>
      <c r="SP257" s="9"/>
      <c r="SQ257" s="9"/>
      <c r="SR257" s="9"/>
      <c r="SS257" s="9"/>
      <c r="ST257" s="9"/>
      <c r="SU257" s="9"/>
      <c r="SV257" s="9"/>
      <c r="SW257" s="9"/>
      <c r="SX257" s="9"/>
      <c r="SY257" s="9"/>
      <c r="SZ257" s="9"/>
      <c r="TA257" s="9"/>
      <c r="TB257" s="9"/>
      <c r="TC257" s="9"/>
      <c r="TD257" s="9"/>
      <c r="TE257" s="9"/>
      <c r="TF257" s="9"/>
      <c r="TG257" s="9"/>
      <c r="TH257" s="9"/>
      <c r="TI257" s="9"/>
      <c r="TJ257" s="9"/>
      <c r="TK257" s="9"/>
      <c r="TL257" s="9"/>
      <c r="TM257" s="9"/>
      <c r="TN257" s="9"/>
      <c r="TO257" s="9"/>
      <c r="TP257" s="9"/>
      <c r="TQ257" s="9"/>
      <c r="TR257" s="9"/>
      <c r="TS257" s="9"/>
      <c r="TT257" s="9"/>
      <c r="TU257" s="9"/>
      <c r="TV257" s="9"/>
      <c r="TW257" s="9"/>
      <c r="TX257" s="9"/>
      <c r="TY257" s="9"/>
      <c r="TZ257" s="9"/>
      <c r="UA257" s="9"/>
      <c r="UB257" s="9"/>
      <c r="UC257" s="9"/>
      <c r="UD257" s="9"/>
      <c r="UE257" s="9"/>
      <c r="UF257" s="9"/>
      <c r="UG257" s="9"/>
      <c r="UH257" s="9"/>
      <c r="UI257" s="9"/>
      <c r="UJ257" s="9"/>
      <c r="UK257" s="9"/>
      <c r="UL257" s="9"/>
      <c r="UM257" s="9"/>
      <c r="UN257" s="9"/>
      <c r="UO257" s="9"/>
      <c r="UP257" s="9"/>
      <c r="UQ257" s="9"/>
      <c r="UR257" s="9"/>
      <c r="US257" s="9"/>
      <c r="UT257" s="9"/>
      <c r="UU257" s="9"/>
      <c r="UV257" s="9"/>
      <c r="UW257" s="9"/>
      <c r="UX257" s="9"/>
      <c r="UY257" s="9"/>
      <c r="UZ257" s="9"/>
      <c r="VA257" s="9"/>
      <c r="VB257" s="9"/>
      <c r="VC257" s="9"/>
      <c r="VD257" s="9"/>
      <c r="VE257" s="9"/>
      <c r="VF257" s="9"/>
      <c r="VG257" s="9"/>
      <c r="VH257" s="9"/>
      <c r="VI257" s="9"/>
      <c r="VJ257" s="9"/>
      <c r="VK257" s="9"/>
      <c r="VL257" s="9"/>
      <c r="VM257" s="9"/>
      <c r="VN257" s="9"/>
      <c r="VO257" s="9"/>
      <c r="VP257" s="9"/>
      <c r="VQ257" s="9"/>
      <c r="VR257" s="9"/>
      <c r="VS257" s="9"/>
      <c r="VT257" s="9"/>
      <c r="VU257" s="9"/>
      <c r="VV257" s="9"/>
      <c r="VW257" s="9"/>
      <c r="VX257" s="9"/>
      <c r="VY257" s="9"/>
      <c r="VZ257" s="9"/>
      <c r="WA257" s="9"/>
      <c r="WB257" s="9"/>
      <c r="WC257" s="9"/>
      <c r="WD257" s="9"/>
      <c r="WE257" s="9"/>
      <c r="WF257" s="9"/>
      <c r="WG257" s="9"/>
      <c r="WH257" s="9"/>
      <c r="WI257" s="9"/>
      <c r="WJ257" s="9"/>
      <c r="WK257" s="9"/>
      <c r="WL257" s="9"/>
      <c r="WM257" s="9"/>
      <c r="WN257" s="9"/>
      <c r="WO257" s="9"/>
      <c r="WP257" s="9"/>
      <c r="WQ257" s="9"/>
      <c r="WR257" s="9"/>
      <c r="WS257" s="9"/>
      <c r="WT257" s="9"/>
      <c r="WU257" s="9"/>
      <c r="WV257" s="9"/>
      <c r="WW257" s="9"/>
      <c r="WX257" s="9"/>
      <c r="WY257" s="9"/>
      <c r="WZ257" s="9"/>
      <c r="XA257" s="9"/>
      <c r="XB257" s="9"/>
      <c r="XC257" s="9"/>
      <c r="XD257" s="9"/>
      <c r="XE257" s="9"/>
      <c r="XF257" s="9"/>
      <c r="XG257" s="9"/>
      <c r="XH257" s="9"/>
      <c r="XI257" s="9"/>
      <c r="XJ257" s="9"/>
      <c r="XK257" s="9"/>
      <c r="XL257" s="9"/>
      <c r="XM257" s="9"/>
      <c r="XN257" s="9"/>
      <c r="XO257" s="9"/>
      <c r="XP257" s="9"/>
      <c r="XQ257" s="9"/>
      <c r="XR257" s="9"/>
      <c r="XS257" s="9"/>
      <c r="XT257" s="9"/>
      <c r="XU257" s="9"/>
      <c r="XV257" s="9"/>
      <c r="XW257" s="9"/>
      <c r="XX257" s="9"/>
      <c r="XY257" s="9"/>
      <c r="XZ257" s="9"/>
      <c r="YA257" s="9"/>
      <c r="YB257" s="9"/>
      <c r="YC257" s="9"/>
      <c r="YD257" s="9"/>
      <c r="YE257" s="9"/>
      <c r="YF257" s="9"/>
      <c r="YG257" s="9"/>
      <c r="YH257" s="9"/>
      <c r="YI257" s="9"/>
      <c r="YJ257" s="9"/>
      <c r="YK257" s="9"/>
      <c r="YL257" s="9"/>
      <c r="YM257" s="9"/>
      <c r="YN257" s="9"/>
      <c r="YO257" s="9"/>
      <c r="YP257" s="9"/>
      <c r="YQ257" s="9"/>
      <c r="YR257" s="9"/>
      <c r="YS257" s="9"/>
      <c r="YT257" s="9"/>
      <c r="YU257" s="9"/>
      <c r="YV257" s="9"/>
      <c r="YW257" s="9"/>
      <c r="YX257" s="9"/>
      <c r="YY257" s="9"/>
      <c r="YZ257" s="9"/>
      <c r="ZA257" s="9"/>
      <c r="ZB257" s="9"/>
      <c r="ZC257" s="9"/>
      <c r="ZD257" s="9"/>
      <c r="ZE257" s="9"/>
      <c r="ZF257" s="9"/>
      <c r="ZG257" s="9"/>
      <c r="ZH257" s="9"/>
      <c r="ZI257" s="9"/>
      <c r="ZJ257" s="9"/>
      <c r="ZK257" s="9"/>
      <c r="ZL257" s="9"/>
      <c r="ZM257" s="9"/>
      <c r="ZN257" s="9"/>
      <c r="ZO257" s="9"/>
      <c r="ZP257" s="9"/>
      <c r="ZQ257" s="9"/>
      <c r="ZR257" s="9"/>
      <c r="ZS257" s="9"/>
      <c r="ZT257" s="9"/>
      <c r="ZU257" s="9"/>
      <c r="ZV257" s="9"/>
      <c r="ZW257" s="9"/>
      <c r="ZX257" s="9"/>
      <c r="ZY257" s="9"/>
      <c r="ZZ257" s="9"/>
      <c r="AAA257" s="9"/>
      <c r="AAB257" s="9"/>
      <c r="AAC257" s="9"/>
      <c r="AAD257" s="9"/>
      <c r="AAE257" s="9"/>
      <c r="AAF257" s="9"/>
      <c r="AAG257" s="9"/>
      <c r="AAH257" s="9"/>
      <c r="AAI257" s="9"/>
      <c r="AAJ257" s="9"/>
      <c r="AAK257" s="9"/>
      <c r="AAL257" s="9"/>
      <c r="AAM257" s="9"/>
      <c r="AAN257" s="9"/>
      <c r="AAO257" s="9"/>
      <c r="AAP257" s="9"/>
      <c r="AAQ257" s="9"/>
      <c r="AAR257" s="9"/>
      <c r="AAS257" s="9"/>
      <c r="AAT257" s="9"/>
      <c r="AAU257" s="9"/>
      <c r="AAV257" s="9"/>
      <c r="AAW257" s="9"/>
      <c r="AAX257" s="9"/>
      <c r="AAY257" s="9"/>
      <c r="AAZ257" s="9"/>
      <c r="ABA257" s="9"/>
      <c r="ABB257" s="9"/>
      <c r="ABC257" s="9"/>
      <c r="ABD257" s="9"/>
      <c r="ABE257" s="9"/>
      <c r="ABF257" s="9"/>
      <c r="ABG257" s="9"/>
      <c r="ABH257" s="9"/>
      <c r="ABI257" s="9"/>
      <c r="ABJ257" s="9"/>
      <c r="ABK257" s="9"/>
      <c r="ABL257" s="9"/>
      <c r="ABM257" s="9"/>
      <c r="ABN257" s="9"/>
      <c r="ABO257" s="9"/>
      <c r="ABP257" s="9"/>
      <c r="ABQ257" s="9"/>
      <c r="ABR257" s="9"/>
      <c r="ABS257" s="9"/>
      <c r="ABT257" s="9"/>
      <c r="ABU257" s="9"/>
      <c r="ABV257" s="9"/>
      <c r="ABW257" s="9"/>
      <c r="ABX257" s="9"/>
      <c r="ABY257" s="9"/>
      <c r="ABZ257" s="9"/>
      <c r="ACA257" s="9"/>
      <c r="ACB257" s="9"/>
      <c r="ACC257" s="9"/>
      <c r="ACD257" s="9"/>
      <c r="ACE257" s="9"/>
      <c r="ACF257" s="9"/>
      <c r="ACG257" s="9"/>
      <c r="ACH257" s="9"/>
      <c r="ACI257" s="9"/>
      <c r="ACJ257" s="9"/>
      <c r="ACK257" s="9"/>
      <c r="ACL257" s="9"/>
      <c r="ACM257" s="9"/>
      <c r="ACN257" s="9"/>
      <c r="ACO257" s="9"/>
      <c r="ACP257" s="9"/>
      <c r="ACQ257" s="9"/>
      <c r="ACR257" s="9"/>
      <c r="ACS257" s="9"/>
      <c r="ACT257" s="9"/>
      <c r="ACU257" s="9"/>
      <c r="ACV257" s="9"/>
      <c r="ACW257" s="9"/>
      <c r="ACX257" s="9"/>
      <c r="ACY257" s="9"/>
      <c r="ACZ257" s="9"/>
      <c r="ADA257" s="9"/>
      <c r="ADB257" s="9"/>
      <c r="ADC257" s="9"/>
      <c r="ADD257" s="9"/>
      <c r="ADE257" s="9"/>
      <c r="ADF257" s="9"/>
      <c r="ADG257" s="9"/>
      <c r="ADH257" s="9"/>
      <c r="ADI257" s="9"/>
      <c r="ADJ257" s="9"/>
      <c r="ADK257" s="9"/>
      <c r="ADL257" s="9"/>
      <c r="ADM257" s="9"/>
      <c r="ADN257" s="9"/>
      <c r="ADO257" s="9"/>
      <c r="ADP257" s="9"/>
      <c r="ADQ257" s="9"/>
      <c r="ADR257" s="9"/>
      <c r="ADS257" s="9"/>
      <c r="ADT257" s="9"/>
      <c r="ADU257" s="9"/>
      <c r="ADV257" s="9"/>
      <c r="ADW257" s="9"/>
      <c r="ADX257" s="9"/>
      <c r="ADY257" s="9"/>
      <c r="ADZ257" s="9"/>
      <c r="AEA257" s="9"/>
      <c r="AEB257" s="9"/>
      <c r="AEC257" s="9"/>
      <c r="AED257" s="9"/>
      <c r="AEE257" s="9"/>
      <c r="AEF257" s="9"/>
      <c r="AEG257" s="9"/>
      <c r="AEH257" s="9"/>
      <c r="AEI257" s="9"/>
      <c r="AEJ257" s="9"/>
      <c r="AEK257" s="9"/>
      <c r="AEL257" s="9"/>
      <c r="AEM257" s="9"/>
      <c r="AEN257" s="9"/>
      <c r="AEO257" s="9"/>
      <c r="AEP257" s="9"/>
      <c r="AEQ257" s="9"/>
      <c r="AER257" s="9"/>
      <c r="AES257" s="9"/>
      <c r="AET257" s="9"/>
      <c r="AEU257" s="9"/>
      <c r="AEV257" s="9"/>
      <c r="AEW257" s="9"/>
      <c r="AEX257" s="9"/>
      <c r="AEY257" s="9"/>
      <c r="AEZ257" s="9"/>
      <c r="AFA257" s="9"/>
      <c r="AFB257" s="9"/>
      <c r="AFC257" s="9"/>
      <c r="AFD257" s="9"/>
      <c r="AFE257" s="9"/>
      <c r="AFF257" s="9"/>
      <c r="AFG257" s="9"/>
      <c r="AFH257" s="9"/>
      <c r="AFI257" s="9"/>
      <c r="AFJ257" s="9"/>
      <c r="AFK257" s="9"/>
      <c r="AFL257" s="9"/>
      <c r="AFM257" s="9"/>
      <c r="AFN257" s="9"/>
      <c r="AFO257" s="9"/>
      <c r="AFP257" s="9"/>
      <c r="AFQ257" s="9"/>
      <c r="AFR257" s="9"/>
      <c r="AFS257" s="9"/>
      <c r="AFT257" s="9"/>
      <c r="AFU257" s="9"/>
      <c r="AFV257" s="9"/>
      <c r="AFW257" s="9"/>
      <c r="AFX257" s="9"/>
      <c r="AFY257" s="9"/>
      <c r="AFZ257" s="9"/>
      <c r="AGA257" s="9"/>
      <c r="AGB257" s="9"/>
      <c r="AGC257" s="9"/>
      <c r="AGD257" s="9"/>
      <c r="AGE257" s="9"/>
      <c r="AGF257" s="9"/>
      <c r="AGG257" s="9"/>
      <c r="AGH257" s="9"/>
      <c r="AGI257" s="9"/>
      <c r="AGJ257" s="9"/>
      <c r="AGK257" s="9"/>
      <c r="AGL257" s="9"/>
      <c r="AGM257" s="9"/>
      <c r="AGN257" s="9"/>
      <c r="AGO257" s="9"/>
      <c r="AGP257" s="9"/>
      <c r="AGQ257" s="9"/>
      <c r="AGR257" s="9"/>
      <c r="AGS257" s="9"/>
      <c r="AGT257" s="9"/>
      <c r="AGU257" s="9"/>
      <c r="AGV257" s="9"/>
      <c r="AGW257" s="9"/>
      <c r="AGX257" s="9"/>
      <c r="AGY257" s="9"/>
      <c r="AGZ257" s="9"/>
      <c r="AHA257" s="9"/>
      <c r="AHB257" s="9"/>
      <c r="AHC257" s="9"/>
      <c r="AHD257" s="9"/>
      <c r="AHE257" s="9"/>
      <c r="AHF257" s="9"/>
      <c r="AHG257" s="9"/>
      <c r="AHH257" s="9"/>
      <c r="AHI257" s="9"/>
      <c r="AHJ257" s="9"/>
      <c r="AHK257" s="9"/>
      <c r="AHL257" s="9"/>
      <c r="AHM257" s="9"/>
      <c r="AHN257" s="9"/>
      <c r="AHO257" s="9"/>
      <c r="AHP257" s="9"/>
      <c r="AHQ257" s="9"/>
      <c r="AHR257" s="9"/>
      <c r="AHS257" s="9"/>
      <c r="AHT257" s="9"/>
      <c r="AHU257" s="9"/>
      <c r="AHV257" s="9"/>
      <c r="AHW257" s="9"/>
      <c r="AHX257" s="9"/>
      <c r="AHY257" s="9"/>
      <c r="AHZ257" s="9"/>
      <c r="AIA257" s="9"/>
      <c r="AIB257" s="9"/>
      <c r="AIC257" s="9"/>
      <c r="AID257" s="9"/>
      <c r="AIE257" s="9"/>
      <c r="AIF257" s="9"/>
      <c r="AIG257" s="9"/>
      <c r="AIH257" s="9"/>
      <c r="AII257" s="9"/>
      <c r="AIJ257" s="9"/>
      <c r="AIK257" s="9"/>
      <c r="AIL257" s="9"/>
      <c r="AIM257" s="9"/>
      <c r="AIN257" s="9"/>
      <c r="AIO257" s="9"/>
      <c r="AIP257" s="9"/>
      <c r="AIQ257" s="9"/>
      <c r="AIR257" s="9"/>
      <c r="AIS257" s="9"/>
      <c r="AIT257" s="9"/>
      <c r="AIU257" s="9"/>
      <c r="AIV257" s="9"/>
      <c r="AIW257" s="9"/>
      <c r="AIX257" s="9"/>
      <c r="AIY257" s="9"/>
      <c r="AIZ257" s="9"/>
      <c r="AJA257" s="9"/>
      <c r="AJB257" s="9"/>
      <c r="AJC257" s="9"/>
      <c r="AJD257" s="9"/>
      <c r="AJE257" s="9"/>
      <c r="AJF257" s="9"/>
      <c r="AJG257" s="9"/>
      <c r="AJH257" s="9"/>
      <c r="AJI257" s="9"/>
      <c r="AJJ257" s="9"/>
      <c r="AJK257" s="9"/>
      <c r="AJL257" s="9"/>
      <c r="AJM257" s="9"/>
      <c r="AJN257" s="9"/>
      <c r="AJO257" s="9"/>
      <c r="AJP257" s="9"/>
      <c r="AJQ257" s="9"/>
      <c r="AJR257" s="9"/>
      <c r="AJS257" s="9"/>
      <c r="AJT257" s="9"/>
      <c r="AJU257" s="9"/>
      <c r="AJV257" s="9"/>
      <c r="AJW257" s="9"/>
      <c r="AJX257" s="9"/>
      <c r="AJY257" s="9"/>
      <c r="AJZ257" s="9"/>
      <c r="AKA257" s="9"/>
      <c r="AKB257" s="9"/>
      <c r="AKC257" s="9"/>
      <c r="AKD257" s="9"/>
      <c r="AKE257" s="9"/>
      <c r="AKF257" s="9"/>
      <c r="AKG257" s="9"/>
      <c r="AKH257" s="9"/>
      <c r="AKI257" s="9"/>
      <c r="AKJ257" s="9"/>
      <c r="AKK257" s="9"/>
      <c r="AKL257" s="9"/>
      <c r="AKM257" s="9"/>
      <c r="AKN257" s="9"/>
      <c r="AKO257" s="9"/>
      <c r="AKP257" s="9"/>
      <c r="AKQ257" s="9"/>
      <c r="AKR257" s="9"/>
      <c r="AKS257" s="9"/>
      <c r="AKT257" s="9"/>
      <c r="AKU257" s="9"/>
      <c r="AKV257" s="9"/>
      <c r="AKW257" s="9"/>
      <c r="AKX257" s="9"/>
      <c r="AKY257" s="9"/>
      <c r="AKZ257" s="9"/>
      <c r="ALA257" s="9"/>
      <c r="ALB257" s="9"/>
      <c r="ALC257" s="9"/>
      <c r="ALD257" s="9"/>
      <c r="ALE257" s="9"/>
      <c r="ALF257" s="9"/>
      <c r="ALG257" s="9"/>
      <c r="ALH257" s="9"/>
      <c r="ALI257" s="9"/>
      <c r="ALJ257" s="9"/>
      <c r="ALK257" s="9"/>
      <c r="ALL257" s="9"/>
      <c r="ALM257" s="9"/>
      <c r="ALN257" s="9"/>
      <c r="ALO257" s="9"/>
      <c r="ALP257" s="9"/>
      <c r="ALQ257" s="9"/>
      <c r="ALR257" s="9"/>
      <c r="ALS257" s="9"/>
      <c r="ALT257" s="9"/>
      <c r="ALU257" s="9"/>
      <c r="ALV257" s="9"/>
      <c r="ALW257" s="9"/>
      <c r="ALX257" s="9"/>
      <c r="ALY257" s="9"/>
      <c r="ALZ257" s="9"/>
      <c r="AMA257" s="9"/>
      <c r="AMB257" s="9"/>
      <c r="AMC257" s="9"/>
      <c r="AMD257" s="9"/>
      <c r="AME257" s="9"/>
      <c r="AMF257" s="9"/>
      <c r="AMG257" s="9"/>
      <c r="AMH257" s="9"/>
      <c r="AMI257" s="9"/>
      <c r="AMJ257" s="9"/>
    </row>
    <row r="258" spans="1:1024" ht="17.100000000000001" customHeight="1">
      <c r="A258" s="15" t="s">
        <v>290</v>
      </c>
      <c r="B258" s="7">
        <f>SUM(C258:U258)</f>
        <v>35</v>
      </c>
      <c r="C258" s="7">
        <f>SUM(35)</f>
        <v>35</v>
      </c>
      <c r="D258" s="7">
        <v>0</v>
      </c>
    </row>
    <row r="259" spans="1:1024" ht="17.100000000000001" customHeight="1">
      <c r="A259" s="14" t="s">
        <v>223</v>
      </c>
      <c r="B259" s="7">
        <f>SUM(C259:U259)</f>
        <v>34.6</v>
      </c>
      <c r="C259" s="7">
        <v>0</v>
      </c>
      <c r="D259" s="7">
        <v>0</v>
      </c>
      <c r="E259" s="9">
        <f>SUM(34.6)</f>
        <v>34.6</v>
      </c>
      <c r="F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  <c r="KR259" s="9"/>
      <c r="KS259" s="9"/>
      <c r="KT259" s="9"/>
      <c r="KU259" s="9"/>
      <c r="KV259" s="9"/>
      <c r="KW259" s="9"/>
      <c r="KX259" s="9"/>
      <c r="KY259" s="9"/>
      <c r="KZ259" s="9"/>
      <c r="LA259" s="9"/>
      <c r="LB259" s="9"/>
      <c r="LC259" s="9"/>
      <c r="LD259" s="9"/>
      <c r="LE259" s="9"/>
      <c r="LF259" s="9"/>
      <c r="LG259" s="9"/>
      <c r="LH259" s="9"/>
      <c r="LI259" s="9"/>
      <c r="LJ259" s="9"/>
      <c r="LK259" s="9"/>
      <c r="LL259" s="9"/>
      <c r="LM259" s="9"/>
      <c r="LN259" s="9"/>
      <c r="LO259" s="9"/>
      <c r="LP259" s="9"/>
      <c r="LQ259" s="9"/>
      <c r="LR259" s="9"/>
      <c r="LS259" s="9"/>
      <c r="LT259" s="9"/>
      <c r="LU259" s="9"/>
      <c r="LV259" s="9"/>
      <c r="LW259" s="9"/>
      <c r="LX259" s="9"/>
      <c r="LY259" s="9"/>
      <c r="LZ259" s="9"/>
      <c r="MA259" s="9"/>
      <c r="MB259" s="9"/>
      <c r="MC259" s="9"/>
      <c r="MD259" s="9"/>
      <c r="ME259" s="9"/>
      <c r="MF259" s="9"/>
      <c r="MG259" s="9"/>
      <c r="MH259" s="9"/>
      <c r="MI259" s="9"/>
      <c r="MJ259" s="9"/>
      <c r="MK259" s="9"/>
      <c r="ML259" s="9"/>
      <c r="MM259" s="9"/>
      <c r="MN259" s="9"/>
      <c r="MO259" s="9"/>
      <c r="MP259" s="9"/>
      <c r="MQ259" s="9"/>
      <c r="MR259" s="9"/>
      <c r="MS259" s="9"/>
      <c r="MT259" s="9"/>
      <c r="MU259" s="9"/>
      <c r="MV259" s="9"/>
      <c r="MW259" s="9"/>
      <c r="MX259" s="9"/>
      <c r="MY259" s="9"/>
      <c r="MZ259" s="9"/>
      <c r="NA259" s="9"/>
      <c r="NB259" s="9"/>
      <c r="NC259" s="9"/>
      <c r="ND259" s="9"/>
      <c r="NE259" s="9"/>
      <c r="NF259" s="9"/>
      <c r="NG259" s="9"/>
      <c r="NH259" s="9"/>
      <c r="NI259" s="9"/>
      <c r="NJ259" s="9"/>
      <c r="NK259" s="9"/>
      <c r="NL259" s="9"/>
      <c r="NM259" s="9"/>
      <c r="NN259" s="9"/>
      <c r="NO259" s="9"/>
      <c r="NP259" s="9"/>
      <c r="NQ259" s="9"/>
      <c r="NR259" s="9"/>
      <c r="NS259" s="9"/>
      <c r="NT259" s="9"/>
      <c r="NU259" s="9"/>
      <c r="NV259" s="9"/>
      <c r="NW259" s="9"/>
      <c r="NX259" s="9"/>
      <c r="NY259" s="9"/>
      <c r="NZ259" s="9"/>
      <c r="OA259" s="9"/>
      <c r="OB259" s="9"/>
      <c r="OC259" s="9"/>
      <c r="OD259" s="9"/>
      <c r="OE259" s="9"/>
      <c r="OF259" s="9"/>
      <c r="OG259" s="9"/>
      <c r="OH259" s="9"/>
      <c r="OI259" s="9"/>
      <c r="OJ259" s="9"/>
      <c r="OK259" s="9"/>
      <c r="OL259" s="9"/>
      <c r="OM259" s="9"/>
      <c r="ON259" s="9"/>
      <c r="OO259" s="9"/>
      <c r="OP259" s="9"/>
      <c r="OQ259" s="9"/>
      <c r="OR259" s="9"/>
      <c r="OS259" s="9"/>
      <c r="OT259" s="9"/>
      <c r="OU259" s="9"/>
      <c r="OV259" s="9"/>
      <c r="OW259" s="9"/>
      <c r="OX259" s="9"/>
      <c r="OY259" s="9"/>
      <c r="OZ259" s="9"/>
      <c r="PA259" s="9"/>
      <c r="PB259" s="9"/>
      <c r="PC259" s="9"/>
      <c r="PD259" s="9"/>
      <c r="PE259" s="9"/>
      <c r="PF259" s="9"/>
      <c r="PG259" s="9"/>
      <c r="PH259" s="9"/>
      <c r="PI259" s="9"/>
      <c r="PJ259" s="9"/>
      <c r="PK259" s="9"/>
      <c r="PL259" s="9"/>
      <c r="PM259" s="9"/>
      <c r="PN259" s="9"/>
      <c r="PO259" s="9"/>
      <c r="PP259" s="9"/>
      <c r="PQ259" s="9"/>
      <c r="PR259" s="9"/>
      <c r="PS259" s="9"/>
      <c r="PT259" s="9"/>
      <c r="PU259" s="9"/>
      <c r="PV259" s="9"/>
      <c r="PW259" s="9"/>
      <c r="PX259" s="9"/>
      <c r="PY259" s="9"/>
      <c r="PZ259" s="9"/>
      <c r="QA259" s="9"/>
      <c r="QB259" s="9"/>
      <c r="QC259" s="9"/>
      <c r="QD259" s="9"/>
      <c r="QE259" s="9"/>
      <c r="QF259" s="9"/>
      <c r="QG259" s="9"/>
      <c r="QH259" s="9"/>
      <c r="QI259" s="9"/>
      <c r="QJ259" s="9"/>
      <c r="QK259" s="9"/>
      <c r="QL259" s="9"/>
      <c r="QM259" s="9"/>
      <c r="QN259" s="9"/>
      <c r="QO259" s="9"/>
      <c r="QP259" s="9"/>
      <c r="QQ259" s="9"/>
      <c r="QR259" s="9"/>
      <c r="QS259" s="9"/>
      <c r="QT259" s="9"/>
      <c r="QU259" s="9"/>
      <c r="QV259" s="9"/>
      <c r="QW259" s="9"/>
      <c r="QX259" s="9"/>
      <c r="QY259" s="9"/>
      <c r="QZ259" s="9"/>
      <c r="RA259" s="9"/>
      <c r="RB259" s="9"/>
      <c r="RC259" s="9"/>
      <c r="RD259" s="9"/>
      <c r="RE259" s="9"/>
      <c r="RF259" s="9"/>
      <c r="RG259" s="9"/>
      <c r="RH259" s="9"/>
      <c r="RI259" s="9"/>
      <c r="RJ259" s="9"/>
      <c r="RK259" s="9"/>
      <c r="RL259" s="9"/>
      <c r="RM259" s="9"/>
      <c r="RN259" s="9"/>
      <c r="RO259" s="9"/>
      <c r="RP259" s="9"/>
      <c r="RQ259" s="9"/>
      <c r="RR259" s="9"/>
      <c r="RS259" s="9"/>
      <c r="RT259" s="9"/>
      <c r="RU259" s="9"/>
      <c r="RV259" s="9"/>
      <c r="RW259" s="9"/>
      <c r="RX259" s="9"/>
      <c r="RY259" s="9"/>
      <c r="RZ259" s="9"/>
      <c r="SA259" s="9"/>
      <c r="SB259" s="9"/>
      <c r="SC259" s="9"/>
      <c r="SD259" s="9"/>
      <c r="SE259" s="9"/>
      <c r="SF259" s="9"/>
      <c r="SG259" s="9"/>
      <c r="SH259" s="9"/>
      <c r="SI259" s="9"/>
      <c r="SJ259" s="9"/>
      <c r="SK259" s="9"/>
      <c r="SL259" s="9"/>
      <c r="SM259" s="9"/>
      <c r="SN259" s="9"/>
      <c r="SO259" s="9"/>
      <c r="SP259" s="9"/>
      <c r="SQ259" s="9"/>
      <c r="SR259" s="9"/>
      <c r="SS259" s="9"/>
      <c r="ST259" s="9"/>
      <c r="SU259" s="9"/>
      <c r="SV259" s="9"/>
      <c r="SW259" s="9"/>
      <c r="SX259" s="9"/>
      <c r="SY259" s="9"/>
      <c r="SZ259" s="9"/>
      <c r="TA259" s="9"/>
      <c r="TB259" s="9"/>
      <c r="TC259" s="9"/>
      <c r="TD259" s="9"/>
      <c r="TE259" s="9"/>
      <c r="TF259" s="9"/>
      <c r="TG259" s="9"/>
      <c r="TH259" s="9"/>
      <c r="TI259" s="9"/>
      <c r="TJ259" s="9"/>
      <c r="TK259" s="9"/>
      <c r="TL259" s="9"/>
      <c r="TM259" s="9"/>
      <c r="TN259" s="9"/>
      <c r="TO259" s="9"/>
      <c r="TP259" s="9"/>
      <c r="TQ259" s="9"/>
      <c r="TR259" s="9"/>
      <c r="TS259" s="9"/>
      <c r="TT259" s="9"/>
      <c r="TU259" s="9"/>
      <c r="TV259" s="9"/>
      <c r="TW259" s="9"/>
      <c r="TX259" s="9"/>
      <c r="TY259" s="9"/>
      <c r="TZ259" s="9"/>
      <c r="UA259" s="9"/>
      <c r="UB259" s="9"/>
      <c r="UC259" s="9"/>
      <c r="UD259" s="9"/>
      <c r="UE259" s="9"/>
      <c r="UF259" s="9"/>
      <c r="UG259" s="9"/>
      <c r="UH259" s="9"/>
      <c r="UI259" s="9"/>
      <c r="UJ259" s="9"/>
      <c r="UK259" s="9"/>
      <c r="UL259" s="9"/>
      <c r="UM259" s="9"/>
      <c r="UN259" s="9"/>
      <c r="UO259" s="9"/>
      <c r="UP259" s="9"/>
      <c r="UQ259" s="9"/>
      <c r="UR259" s="9"/>
      <c r="US259" s="9"/>
      <c r="UT259" s="9"/>
      <c r="UU259" s="9"/>
      <c r="UV259" s="9"/>
      <c r="UW259" s="9"/>
      <c r="UX259" s="9"/>
      <c r="UY259" s="9"/>
      <c r="UZ259" s="9"/>
      <c r="VA259" s="9"/>
      <c r="VB259" s="9"/>
      <c r="VC259" s="9"/>
      <c r="VD259" s="9"/>
      <c r="VE259" s="9"/>
      <c r="VF259" s="9"/>
      <c r="VG259" s="9"/>
      <c r="VH259" s="9"/>
      <c r="VI259" s="9"/>
      <c r="VJ259" s="9"/>
      <c r="VK259" s="9"/>
      <c r="VL259" s="9"/>
      <c r="VM259" s="9"/>
      <c r="VN259" s="9"/>
      <c r="VO259" s="9"/>
      <c r="VP259" s="9"/>
      <c r="VQ259" s="9"/>
      <c r="VR259" s="9"/>
      <c r="VS259" s="9"/>
      <c r="VT259" s="9"/>
      <c r="VU259" s="9"/>
      <c r="VV259" s="9"/>
      <c r="VW259" s="9"/>
      <c r="VX259" s="9"/>
      <c r="VY259" s="9"/>
      <c r="VZ259" s="9"/>
      <c r="WA259" s="9"/>
      <c r="WB259" s="9"/>
      <c r="WC259" s="9"/>
      <c r="WD259" s="9"/>
      <c r="WE259" s="9"/>
      <c r="WF259" s="9"/>
      <c r="WG259" s="9"/>
      <c r="WH259" s="9"/>
      <c r="WI259" s="9"/>
      <c r="WJ259" s="9"/>
      <c r="WK259" s="9"/>
      <c r="WL259" s="9"/>
      <c r="WM259" s="9"/>
      <c r="WN259" s="9"/>
      <c r="WO259" s="9"/>
      <c r="WP259" s="9"/>
      <c r="WQ259" s="9"/>
      <c r="WR259" s="9"/>
      <c r="WS259" s="9"/>
      <c r="WT259" s="9"/>
      <c r="WU259" s="9"/>
      <c r="WV259" s="9"/>
      <c r="WW259" s="9"/>
      <c r="WX259" s="9"/>
      <c r="WY259" s="9"/>
      <c r="WZ259" s="9"/>
      <c r="XA259" s="9"/>
      <c r="XB259" s="9"/>
      <c r="XC259" s="9"/>
      <c r="XD259" s="9"/>
      <c r="XE259" s="9"/>
      <c r="XF259" s="9"/>
      <c r="XG259" s="9"/>
      <c r="XH259" s="9"/>
      <c r="XI259" s="9"/>
      <c r="XJ259" s="9"/>
      <c r="XK259" s="9"/>
      <c r="XL259" s="9"/>
      <c r="XM259" s="9"/>
      <c r="XN259" s="9"/>
      <c r="XO259" s="9"/>
      <c r="XP259" s="9"/>
      <c r="XQ259" s="9"/>
      <c r="XR259" s="9"/>
      <c r="XS259" s="9"/>
      <c r="XT259" s="9"/>
      <c r="XU259" s="9"/>
      <c r="XV259" s="9"/>
      <c r="XW259" s="9"/>
      <c r="XX259" s="9"/>
      <c r="XY259" s="9"/>
      <c r="XZ259" s="9"/>
      <c r="YA259" s="9"/>
      <c r="YB259" s="9"/>
      <c r="YC259" s="9"/>
      <c r="YD259" s="9"/>
      <c r="YE259" s="9"/>
      <c r="YF259" s="9"/>
      <c r="YG259" s="9"/>
      <c r="YH259" s="9"/>
      <c r="YI259" s="9"/>
      <c r="YJ259" s="9"/>
      <c r="YK259" s="9"/>
      <c r="YL259" s="9"/>
      <c r="YM259" s="9"/>
      <c r="YN259" s="9"/>
      <c r="YO259" s="9"/>
      <c r="YP259" s="9"/>
      <c r="YQ259" s="9"/>
      <c r="YR259" s="9"/>
      <c r="YS259" s="9"/>
      <c r="YT259" s="9"/>
      <c r="YU259" s="9"/>
      <c r="YV259" s="9"/>
      <c r="YW259" s="9"/>
      <c r="YX259" s="9"/>
      <c r="YY259" s="9"/>
      <c r="YZ259" s="9"/>
      <c r="ZA259" s="9"/>
      <c r="ZB259" s="9"/>
      <c r="ZC259" s="9"/>
      <c r="ZD259" s="9"/>
      <c r="ZE259" s="9"/>
      <c r="ZF259" s="9"/>
      <c r="ZG259" s="9"/>
      <c r="ZH259" s="9"/>
      <c r="ZI259" s="9"/>
      <c r="ZJ259" s="9"/>
      <c r="ZK259" s="9"/>
      <c r="ZL259" s="9"/>
      <c r="ZM259" s="9"/>
      <c r="ZN259" s="9"/>
      <c r="ZO259" s="9"/>
      <c r="ZP259" s="9"/>
      <c r="ZQ259" s="9"/>
      <c r="ZR259" s="9"/>
      <c r="ZS259" s="9"/>
      <c r="ZT259" s="9"/>
      <c r="ZU259" s="9"/>
      <c r="ZV259" s="9"/>
      <c r="ZW259" s="9"/>
      <c r="ZX259" s="9"/>
      <c r="ZY259" s="9"/>
      <c r="ZZ259" s="9"/>
      <c r="AAA259" s="9"/>
      <c r="AAB259" s="9"/>
      <c r="AAC259" s="9"/>
      <c r="AAD259" s="9"/>
      <c r="AAE259" s="9"/>
      <c r="AAF259" s="9"/>
      <c r="AAG259" s="9"/>
      <c r="AAH259" s="9"/>
      <c r="AAI259" s="9"/>
      <c r="AAJ259" s="9"/>
      <c r="AAK259" s="9"/>
      <c r="AAL259" s="9"/>
      <c r="AAM259" s="9"/>
      <c r="AAN259" s="9"/>
      <c r="AAO259" s="9"/>
      <c r="AAP259" s="9"/>
      <c r="AAQ259" s="9"/>
      <c r="AAR259" s="9"/>
      <c r="AAS259" s="9"/>
      <c r="AAT259" s="9"/>
      <c r="AAU259" s="9"/>
      <c r="AAV259" s="9"/>
      <c r="AAW259" s="9"/>
      <c r="AAX259" s="9"/>
      <c r="AAY259" s="9"/>
      <c r="AAZ259" s="9"/>
      <c r="ABA259" s="9"/>
      <c r="ABB259" s="9"/>
      <c r="ABC259" s="9"/>
      <c r="ABD259" s="9"/>
      <c r="ABE259" s="9"/>
      <c r="ABF259" s="9"/>
      <c r="ABG259" s="9"/>
      <c r="ABH259" s="9"/>
      <c r="ABI259" s="9"/>
      <c r="ABJ259" s="9"/>
      <c r="ABK259" s="9"/>
      <c r="ABL259" s="9"/>
      <c r="ABM259" s="9"/>
      <c r="ABN259" s="9"/>
      <c r="ABO259" s="9"/>
      <c r="ABP259" s="9"/>
      <c r="ABQ259" s="9"/>
      <c r="ABR259" s="9"/>
      <c r="ABS259" s="9"/>
      <c r="ABT259" s="9"/>
      <c r="ABU259" s="9"/>
      <c r="ABV259" s="9"/>
      <c r="ABW259" s="9"/>
      <c r="ABX259" s="9"/>
      <c r="ABY259" s="9"/>
      <c r="ABZ259" s="9"/>
      <c r="ACA259" s="9"/>
      <c r="ACB259" s="9"/>
      <c r="ACC259" s="9"/>
      <c r="ACD259" s="9"/>
      <c r="ACE259" s="9"/>
      <c r="ACF259" s="9"/>
      <c r="ACG259" s="9"/>
      <c r="ACH259" s="9"/>
      <c r="ACI259" s="9"/>
      <c r="ACJ259" s="9"/>
      <c r="ACK259" s="9"/>
      <c r="ACL259" s="9"/>
      <c r="ACM259" s="9"/>
      <c r="ACN259" s="9"/>
      <c r="ACO259" s="9"/>
      <c r="ACP259" s="9"/>
      <c r="ACQ259" s="9"/>
      <c r="ACR259" s="9"/>
      <c r="ACS259" s="9"/>
      <c r="ACT259" s="9"/>
      <c r="ACU259" s="9"/>
      <c r="ACV259" s="9"/>
      <c r="ACW259" s="9"/>
      <c r="ACX259" s="9"/>
      <c r="ACY259" s="9"/>
      <c r="ACZ259" s="9"/>
      <c r="ADA259" s="9"/>
      <c r="ADB259" s="9"/>
      <c r="ADC259" s="9"/>
      <c r="ADD259" s="9"/>
      <c r="ADE259" s="9"/>
      <c r="ADF259" s="9"/>
      <c r="ADG259" s="9"/>
      <c r="ADH259" s="9"/>
      <c r="ADI259" s="9"/>
      <c r="ADJ259" s="9"/>
      <c r="ADK259" s="9"/>
      <c r="ADL259" s="9"/>
      <c r="ADM259" s="9"/>
      <c r="ADN259" s="9"/>
      <c r="ADO259" s="9"/>
      <c r="ADP259" s="9"/>
      <c r="ADQ259" s="9"/>
      <c r="ADR259" s="9"/>
      <c r="ADS259" s="9"/>
      <c r="ADT259" s="9"/>
      <c r="ADU259" s="9"/>
      <c r="ADV259" s="9"/>
      <c r="ADW259" s="9"/>
      <c r="ADX259" s="9"/>
      <c r="ADY259" s="9"/>
      <c r="ADZ259" s="9"/>
      <c r="AEA259" s="9"/>
      <c r="AEB259" s="9"/>
      <c r="AEC259" s="9"/>
      <c r="AED259" s="9"/>
      <c r="AEE259" s="9"/>
      <c r="AEF259" s="9"/>
      <c r="AEG259" s="9"/>
      <c r="AEH259" s="9"/>
      <c r="AEI259" s="9"/>
      <c r="AEJ259" s="9"/>
      <c r="AEK259" s="9"/>
      <c r="AEL259" s="9"/>
      <c r="AEM259" s="9"/>
      <c r="AEN259" s="9"/>
      <c r="AEO259" s="9"/>
      <c r="AEP259" s="9"/>
      <c r="AEQ259" s="9"/>
      <c r="AER259" s="9"/>
      <c r="AES259" s="9"/>
      <c r="AET259" s="9"/>
      <c r="AEU259" s="9"/>
      <c r="AEV259" s="9"/>
      <c r="AEW259" s="9"/>
      <c r="AEX259" s="9"/>
      <c r="AEY259" s="9"/>
      <c r="AEZ259" s="9"/>
      <c r="AFA259" s="9"/>
      <c r="AFB259" s="9"/>
      <c r="AFC259" s="9"/>
      <c r="AFD259" s="9"/>
      <c r="AFE259" s="9"/>
      <c r="AFF259" s="9"/>
      <c r="AFG259" s="9"/>
      <c r="AFH259" s="9"/>
      <c r="AFI259" s="9"/>
      <c r="AFJ259" s="9"/>
      <c r="AFK259" s="9"/>
      <c r="AFL259" s="9"/>
      <c r="AFM259" s="9"/>
      <c r="AFN259" s="9"/>
      <c r="AFO259" s="9"/>
      <c r="AFP259" s="9"/>
      <c r="AFQ259" s="9"/>
      <c r="AFR259" s="9"/>
      <c r="AFS259" s="9"/>
      <c r="AFT259" s="9"/>
      <c r="AFU259" s="9"/>
      <c r="AFV259" s="9"/>
      <c r="AFW259" s="9"/>
      <c r="AFX259" s="9"/>
      <c r="AFY259" s="9"/>
      <c r="AFZ259" s="9"/>
      <c r="AGA259" s="9"/>
      <c r="AGB259" s="9"/>
      <c r="AGC259" s="9"/>
      <c r="AGD259" s="9"/>
      <c r="AGE259" s="9"/>
      <c r="AGF259" s="9"/>
      <c r="AGG259" s="9"/>
      <c r="AGH259" s="9"/>
      <c r="AGI259" s="9"/>
      <c r="AGJ259" s="9"/>
      <c r="AGK259" s="9"/>
      <c r="AGL259" s="9"/>
      <c r="AGM259" s="9"/>
      <c r="AGN259" s="9"/>
      <c r="AGO259" s="9"/>
      <c r="AGP259" s="9"/>
      <c r="AGQ259" s="9"/>
      <c r="AGR259" s="9"/>
      <c r="AGS259" s="9"/>
      <c r="AGT259" s="9"/>
      <c r="AGU259" s="9"/>
      <c r="AGV259" s="9"/>
      <c r="AGW259" s="9"/>
      <c r="AGX259" s="9"/>
      <c r="AGY259" s="9"/>
      <c r="AGZ259" s="9"/>
      <c r="AHA259" s="9"/>
      <c r="AHB259" s="9"/>
      <c r="AHC259" s="9"/>
      <c r="AHD259" s="9"/>
      <c r="AHE259" s="9"/>
      <c r="AHF259" s="9"/>
      <c r="AHG259" s="9"/>
      <c r="AHH259" s="9"/>
      <c r="AHI259" s="9"/>
      <c r="AHJ259" s="9"/>
      <c r="AHK259" s="9"/>
      <c r="AHL259" s="9"/>
      <c r="AHM259" s="9"/>
      <c r="AHN259" s="9"/>
      <c r="AHO259" s="9"/>
      <c r="AHP259" s="9"/>
      <c r="AHQ259" s="9"/>
      <c r="AHR259" s="9"/>
      <c r="AHS259" s="9"/>
      <c r="AHT259" s="9"/>
      <c r="AHU259" s="9"/>
      <c r="AHV259" s="9"/>
      <c r="AHW259" s="9"/>
      <c r="AHX259" s="9"/>
      <c r="AHY259" s="9"/>
      <c r="AHZ259" s="9"/>
      <c r="AIA259" s="9"/>
      <c r="AIB259" s="9"/>
      <c r="AIC259" s="9"/>
      <c r="AID259" s="9"/>
      <c r="AIE259" s="9"/>
      <c r="AIF259" s="9"/>
      <c r="AIG259" s="9"/>
      <c r="AIH259" s="9"/>
      <c r="AII259" s="9"/>
      <c r="AIJ259" s="9"/>
      <c r="AIK259" s="9"/>
      <c r="AIL259" s="9"/>
      <c r="AIM259" s="9"/>
      <c r="AIN259" s="9"/>
      <c r="AIO259" s="9"/>
      <c r="AIP259" s="9"/>
      <c r="AIQ259" s="9"/>
      <c r="AIR259" s="9"/>
      <c r="AIS259" s="9"/>
      <c r="AIT259" s="9"/>
      <c r="AIU259" s="9"/>
      <c r="AIV259" s="9"/>
      <c r="AIW259" s="9"/>
      <c r="AIX259" s="9"/>
      <c r="AIY259" s="9"/>
      <c r="AIZ259" s="9"/>
      <c r="AJA259" s="9"/>
      <c r="AJB259" s="9"/>
      <c r="AJC259" s="9"/>
      <c r="AJD259" s="9"/>
      <c r="AJE259" s="9"/>
      <c r="AJF259" s="9"/>
      <c r="AJG259" s="9"/>
      <c r="AJH259" s="9"/>
      <c r="AJI259" s="9"/>
      <c r="AJJ259" s="9"/>
      <c r="AJK259" s="9"/>
      <c r="AJL259" s="9"/>
      <c r="AJM259" s="9"/>
      <c r="AJN259" s="9"/>
      <c r="AJO259" s="9"/>
      <c r="AJP259" s="9"/>
      <c r="AJQ259" s="9"/>
      <c r="AJR259" s="9"/>
      <c r="AJS259" s="9"/>
      <c r="AJT259" s="9"/>
      <c r="AJU259" s="9"/>
      <c r="AJV259" s="9"/>
      <c r="AJW259" s="9"/>
      <c r="AJX259" s="9"/>
      <c r="AJY259" s="9"/>
      <c r="AJZ259" s="9"/>
      <c r="AKA259" s="9"/>
      <c r="AKB259" s="9"/>
      <c r="AKC259" s="9"/>
      <c r="AKD259" s="9"/>
      <c r="AKE259" s="9"/>
      <c r="AKF259" s="9"/>
      <c r="AKG259" s="9"/>
      <c r="AKH259" s="9"/>
      <c r="AKI259" s="9"/>
      <c r="AKJ259" s="9"/>
      <c r="AKK259" s="9"/>
      <c r="AKL259" s="9"/>
      <c r="AKM259" s="9"/>
      <c r="AKN259" s="9"/>
      <c r="AKO259" s="9"/>
      <c r="AKP259" s="9"/>
      <c r="AKQ259" s="9"/>
      <c r="AKR259" s="9"/>
      <c r="AKS259" s="9"/>
      <c r="AKT259" s="9"/>
      <c r="AKU259" s="9"/>
      <c r="AKV259" s="9"/>
      <c r="AKW259" s="9"/>
      <c r="AKX259" s="9"/>
      <c r="AKY259" s="9"/>
      <c r="AKZ259" s="9"/>
      <c r="ALA259" s="9"/>
      <c r="ALB259" s="9"/>
      <c r="ALC259" s="9"/>
      <c r="ALD259" s="9"/>
      <c r="ALE259" s="9"/>
      <c r="ALF259" s="9"/>
      <c r="ALG259" s="9"/>
      <c r="ALH259" s="9"/>
      <c r="ALI259" s="9"/>
      <c r="ALJ259" s="9"/>
      <c r="ALK259" s="9"/>
      <c r="ALL259" s="9"/>
      <c r="ALM259" s="9"/>
      <c r="ALN259" s="9"/>
      <c r="ALO259" s="9"/>
      <c r="ALP259" s="9"/>
      <c r="ALQ259" s="9"/>
      <c r="ALR259" s="9"/>
      <c r="ALS259" s="9"/>
      <c r="ALT259" s="9"/>
      <c r="ALU259" s="9"/>
      <c r="ALV259" s="9"/>
      <c r="ALW259" s="9"/>
      <c r="ALX259" s="9"/>
      <c r="ALY259" s="9"/>
      <c r="ALZ259" s="9"/>
      <c r="AMA259" s="9"/>
      <c r="AMB259" s="9"/>
      <c r="AMC259" s="9"/>
      <c r="AMD259" s="9"/>
      <c r="AME259" s="9"/>
      <c r="AMF259" s="9"/>
      <c r="AMG259" s="9"/>
      <c r="AMH259" s="9"/>
      <c r="AMI259" s="9"/>
      <c r="AMJ259" s="9"/>
    </row>
    <row r="260" spans="1:1024" ht="17.100000000000001" customHeight="1">
      <c r="A260" s="15" t="s">
        <v>224</v>
      </c>
      <c r="B260" s="7">
        <f>SUM(C260:U260)</f>
        <v>34</v>
      </c>
      <c r="C260" s="7">
        <v>0</v>
      </c>
      <c r="D260" s="7">
        <f>SUM(34)</f>
        <v>34</v>
      </c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  <c r="KR260" s="9"/>
      <c r="KS260" s="9"/>
      <c r="KT260" s="9"/>
      <c r="KU260" s="9"/>
      <c r="KV260" s="9"/>
      <c r="KW260" s="9"/>
      <c r="KX260" s="9"/>
      <c r="KY260" s="9"/>
      <c r="KZ260" s="9"/>
      <c r="LA260" s="9"/>
      <c r="LB260" s="9"/>
      <c r="LC260" s="9"/>
      <c r="LD260" s="9"/>
      <c r="LE260" s="9"/>
      <c r="LF260" s="9"/>
      <c r="LG260" s="9"/>
      <c r="LH260" s="9"/>
      <c r="LI260" s="9"/>
      <c r="LJ260" s="9"/>
      <c r="LK260" s="9"/>
      <c r="LL260" s="9"/>
      <c r="LM260" s="9"/>
      <c r="LN260" s="9"/>
      <c r="LO260" s="9"/>
      <c r="LP260" s="9"/>
      <c r="LQ260" s="9"/>
      <c r="LR260" s="9"/>
      <c r="LS260" s="9"/>
      <c r="LT260" s="9"/>
      <c r="LU260" s="9"/>
      <c r="LV260" s="9"/>
      <c r="LW260" s="9"/>
      <c r="LX260" s="9"/>
      <c r="LY260" s="9"/>
      <c r="LZ260" s="9"/>
      <c r="MA260" s="9"/>
      <c r="MB260" s="9"/>
      <c r="MC260" s="9"/>
      <c r="MD260" s="9"/>
      <c r="ME260" s="9"/>
      <c r="MF260" s="9"/>
      <c r="MG260" s="9"/>
      <c r="MH260" s="9"/>
      <c r="MI260" s="9"/>
      <c r="MJ260" s="9"/>
      <c r="MK260" s="9"/>
      <c r="ML260" s="9"/>
      <c r="MM260" s="9"/>
      <c r="MN260" s="9"/>
      <c r="MO260" s="9"/>
      <c r="MP260" s="9"/>
      <c r="MQ260" s="9"/>
      <c r="MR260" s="9"/>
      <c r="MS260" s="9"/>
      <c r="MT260" s="9"/>
      <c r="MU260" s="9"/>
      <c r="MV260" s="9"/>
      <c r="MW260" s="9"/>
      <c r="MX260" s="9"/>
      <c r="MY260" s="9"/>
      <c r="MZ260" s="9"/>
      <c r="NA260" s="9"/>
      <c r="NB260" s="9"/>
      <c r="NC260" s="9"/>
      <c r="ND260" s="9"/>
      <c r="NE260" s="9"/>
      <c r="NF260" s="9"/>
      <c r="NG260" s="9"/>
      <c r="NH260" s="9"/>
      <c r="NI260" s="9"/>
      <c r="NJ260" s="9"/>
      <c r="NK260" s="9"/>
      <c r="NL260" s="9"/>
      <c r="NM260" s="9"/>
      <c r="NN260" s="9"/>
      <c r="NO260" s="9"/>
      <c r="NP260" s="9"/>
      <c r="NQ260" s="9"/>
      <c r="NR260" s="9"/>
      <c r="NS260" s="9"/>
      <c r="NT260" s="9"/>
      <c r="NU260" s="9"/>
      <c r="NV260" s="9"/>
      <c r="NW260" s="9"/>
      <c r="NX260" s="9"/>
      <c r="NY260" s="9"/>
      <c r="NZ260" s="9"/>
      <c r="OA260" s="9"/>
      <c r="OB260" s="9"/>
      <c r="OC260" s="9"/>
      <c r="OD260" s="9"/>
      <c r="OE260" s="9"/>
      <c r="OF260" s="9"/>
      <c r="OG260" s="9"/>
      <c r="OH260" s="9"/>
      <c r="OI260" s="9"/>
      <c r="OJ260" s="9"/>
      <c r="OK260" s="9"/>
      <c r="OL260" s="9"/>
      <c r="OM260" s="9"/>
      <c r="ON260" s="9"/>
      <c r="OO260" s="9"/>
      <c r="OP260" s="9"/>
      <c r="OQ260" s="9"/>
      <c r="OR260" s="9"/>
      <c r="OS260" s="9"/>
      <c r="OT260" s="9"/>
      <c r="OU260" s="9"/>
      <c r="OV260" s="9"/>
      <c r="OW260" s="9"/>
      <c r="OX260" s="9"/>
      <c r="OY260" s="9"/>
      <c r="OZ260" s="9"/>
      <c r="PA260" s="9"/>
      <c r="PB260" s="9"/>
      <c r="PC260" s="9"/>
      <c r="PD260" s="9"/>
      <c r="PE260" s="9"/>
      <c r="PF260" s="9"/>
      <c r="PG260" s="9"/>
      <c r="PH260" s="9"/>
      <c r="PI260" s="9"/>
      <c r="PJ260" s="9"/>
      <c r="PK260" s="9"/>
      <c r="PL260" s="9"/>
      <c r="PM260" s="9"/>
      <c r="PN260" s="9"/>
      <c r="PO260" s="9"/>
      <c r="PP260" s="9"/>
      <c r="PQ260" s="9"/>
      <c r="PR260" s="9"/>
      <c r="PS260" s="9"/>
      <c r="PT260" s="9"/>
      <c r="PU260" s="9"/>
      <c r="PV260" s="9"/>
      <c r="PW260" s="9"/>
      <c r="PX260" s="9"/>
      <c r="PY260" s="9"/>
      <c r="PZ260" s="9"/>
      <c r="QA260" s="9"/>
      <c r="QB260" s="9"/>
      <c r="QC260" s="9"/>
      <c r="QD260" s="9"/>
      <c r="QE260" s="9"/>
      <c r="QF260" s="9"/>
      <c r="QG260" s="9"/>
      <c r="QH260" s="9"/>
      <c r="QI260" s="9"/>
      <c r="QJ260" s="9"/>
      <c r="QK260" s="9"/>
      <c r="QL260" s="9"/>
      <c r="QM260" s="9"/>
      <c r="QN260" s="9"/>
      <c r="QO260" s="9"/>
      <c r="QP260" s="9"/>
      <c r="QQ260" s="9"/>
      <c r="QR260" s="9"/>
      <c r="QS260" s="9"/>
      <c r="QT260" s="9"/>
      <c r="QU260" s="9"/>
      <c r="QV260" s="9"/>
      <c r="QW260" s="9"/>
      <c r="QX260" s="9"/>
      <c r="QY260" s="9"/>
      <c r="QZ260" s="9"/>
      <c r="RA260" s="9"/>
      <c r="RB260" s="9"/>
      <c r="RC260" s="9"/>
      <c r="RD260" s="9"/>
      <c r="RE260" s="9"/>
      <c r="RF260" s="9"/>
      <c r="RG260" s="9"/>
      <c r="RH260" s="9"/>
      <c r="RI260" s="9"/>
      <c r="RJ260" s="9"/>
      <c r="RK260" s="9"/>
      <c r="RL260" s="9"/>
      <c r="RM260" s="9"/>
      <c r="RN260" s="9"/>
      <c r="RO260" s="9"/>
      <c r="RP260" s="9"/>
      <c r="RQ260" s="9"/>
      <c r="RR260" s="9"/>
      <c r="RS260" s="9"/>
      <c r="RT260" s="9"/>
      <c r="RU260" s="9"/>
      <c r="RV260" s="9"/>
      <c r="RW260" s="9"/>
      <c r="RX260" s="9"/>
      <c r="RY260" s="9"/>
      <c r="RZ260" s="9"/>
      <c r="SA260" s="9"/>
      <c r="SB260" s="9"/>
      <c r="SC260" s="9"/>
      <c r="SD260" s="9"/>
      <c r="SE260" s="9"/>
      <c r="SF260" s="9"/>
      <c r="SG260" s="9"/>
      <c r="SH260" s="9"/>
      <c r="SI260" s="9"/>
      <c r="SJ260" s="9"/>
      <c r="SK260" s="9"/>
      <c r="SL260" s="9"/>
      <c r="SM260" s="9"/>
      <c r="SN260" s="9"/>
      <c r="SO260" s="9"/>
      <c r="SP260" s="9"/>
      <c r="SQ260" s="9"/>
      <c r="SR260" s="9"/>
      <c r="SS260" s="9"/>
      <c r="ST260" s="9"/>
      <c r="SU260" s="9"/>
      <c r="SV260" s="9"/>
      <c r="SW260" s="9"/>
      <c r="SX260" s="9"/>
      <c r="SY260" s="9"/>
      <c r="SZ260" s="9"/>
      <c r="TA260" s="9"/>
      <c r="TB260" s="9"/>
      <c r="TC260" s="9"/>
      <c r="TD260" s="9"/>
      <c r="TE260" s="9"/>
      <c r="TF260" s="9"/>
      <c r="TG260" s="9"/>
      <c r="TH260" s="9"/>
      <c r="TI260" s="9"/>
      <c r="TJ260" s="9"/>
      <c r="TK260" s="9"/>
      <c r="TL260" s="9"/>
      <c r="TM260" s="9"/>
      <c r="TN260" s="9"/>
      <c r="TO260" s="9"/>
      <c r="TP260" s="9"/>
      <c r="TQ260" s="9"/>
      <c r="TR260" s="9"/>
      <c r="TS260" s="9"/>
      <c r="TT260" s="9"/>
      <c r="TU260" s="9"/>
      <c r="TV260" s="9"/>
      <c r="TW260" s="9"/>
      <c r="TX260" s="9"/>
      <c r="TY260" s="9"/>
      <c r="TZ260" s="9"/>
      <c r="UA260" s="9"/>
      <c r="UB260" s="9"/>
      <c r="UC260" s="9"/>
      <c r="UD260" s="9"/>
      <c r="UE260" s="9"/>
      <c r="UF260" s="9"/>
      <c r="UG260" s="9"/>
      <c r="UH260" s="9"/>
      <c r="UI260" s="9"/>
      <c r="UJ260" s="9"/>
      <c r="UK260" s="9"/>
      <c r="UL260" s="9"/>
      <c r="UM260" s="9"/>
      <c r="UN260" s="9"/>
      <c r="UO260" s="9"/>
      <c r="UP260" s="9"/>
      <c r="UQ260" s="9"/>
      <c r="UR260" s="9"/>
      <c r="US260" s="9"/>
      <c r="UT260" s="9"/>
      <c r="UU260" s="9"/>
      <c r="UV260" s="9"/>
      <c r="UW260" s="9"/>
      <c r="UX260" s="9"/>
      <c r="UY260" s="9"/>
      <c r="UZ260" s="9"/>
      <c r="VA260" s="9"/>
      <c r="VB260" s="9"/>
      <c r="VC260" s="9"/>
      <c r="VD260" s="9"/>
      <c r="VE260" s="9"/>
      <c r="VF260" s="9"/>
      <c r="VG260" s="9"/>
      <c r="VH260" s="9"/>
      <c r="VI260" s="9"/>
      <c r="VJ260" s="9"/>
      <c r="VK260" s="9"/>
      <c r="VL260" s="9"/>
      <c r="VM260" s="9"/>
      <c r="VN260" s="9"/>
      <c r="VO260" s="9"/>
      <c r="VP260" s="9"/>
      <c r="VQ260" s="9"/>
      <c r="VR260" s="9"/>
      <c r="VS260" s="9"/>
      <c r="VT260" s="9"/>
      <c r="VU260" s="9"/>
      <c r="VV260" s="9"/>
      <c r="VW260" s="9"/>
      <c r="VX260" s="9"/>
      <c r="VY260" s="9"/>
      <c r="VZ260" s="9"/>
      <c r="WA260" s="9"/>
      <c r="WB260" s="9"/>
      <c r="WC260" s="9"/>
      <c r="WD260" s="9"/>
      <c r="WE260" s="9"/>
      <c r="WF260" s="9"/>
      <c r="WG260" s="9"/>
      <c r="WH260" s="9"/>
      <c r="WI260" s="9"/>
      <c r="WJ260" s="9"/>
      <c r="WK260" s="9"/>
      <c r="WL260" s="9"/>
      <c r="WM260" s="9"/>
      <c r="WN260" s="9"/>
      <c r="WO260" s="9"/>
      <c r="WP260" s="9"/>
      <c r="WQ260" s="9"/>
      <c r="WR260" s="9"/>
      <c r="WS260" s="9"/>
      <c r="WT260" s="9"/>
      <c r="WU260" s="9"/>
      <c r="WV260" s="9"/>
      <c r="WW260" s="9"/>
      <c r="WX260" s="9"/>
      <c r="WY260" s="9"/>
      <c r="WZ260" s="9"/>
      <c r="XA260" s="9"/>
      <c r="XB260" s="9"/>
      <c r="XC260" s="9"/>
      <c r="XD260" s="9"/>
      <c r="XE260" s="9"/>
      <c r="XF260" s="9"/>
      <c r="XG260" s="9"/>
      <c r="XH260" s="9"/>
      <c r="XI260" s="9"/>
      <c r="XJ260" s="9"/>
      <c r="XK260" s="9"/>
      <c r="XL260" s="9"/>
      <c r="XM260" s="9"/>
      <c r="XN260" s="9"/>
      <c r="XO260" s="9"/>
      <c r="XP260" s="9"/>
      <c r="XQ260" s="9"/>
      <c r="XR260" s="9"/>
      <c r="XS260" s="9"/>
      <c r="XT260" s="9"/>
      <c r="XU260" s="9"/>
      <c r="XV260" s="9"/>
      <c r="XW260" s="9"/>
      <c r="XX260" s="9"/>
      <c r="XY260" s="9"/>
      <c r="XZ260" s="9"/>
      <c r="YA260" s="9"/>
      <c r="YB260" s="9"/>
      <c r="YC260" s="9"/>
      <c r="YD260" s="9"/>
      <c r="YE260" s="9"/>
      <c r="YF260" s="9"/>
      <c r="YG260" s="9"/>
      <c r="YH260" s="9"/>
      <c r="YI260" s="9"/>
      <c r="YJ260" s="9"/>
      <c r="YK260" s="9"/>
      <c r="YL260" s="9"/>
      <c r="YM260" s="9"/>
      <c r="YN260" s="9"/>
      <c r="YO260" s="9"/>
      <c r="YP260" s="9"/>
      <c r="YQ260" s="9"/>
      <c r="YR260" s="9"/>
      <c r="YS260" s="9"/>
      <c r="YT260" s="9"/>
      <c r="YU260" s="9"/>
      <c r="YV260" s="9"/>
      <c r="YW260" s="9"/>
      <c r="YX260" s="9"/>
      <c r="YY260" s="9"/>
      <c r="YZ260" s="9"/>
      <c r="ZA260" s="9"/>
      <c r="ZB260" s="9"/>
      <c r="ZC260" s="9"/>
      <c r="ZD260" s="9"/>
      <c r="ZE260" s="9"/>
      <c r="ZF260" s="9"/>
      <c r="ZG260" s="9"/>
      <c r="ZH260" s="9"/>
      <c r="ZI260" s="9"/>
      <c r="ZJ260" s="9"/>
      <c r="ZK260" s="9"/>
      <c r="ZL260" s="9"/>
      <c r="ZM260" s="9"/>
      <c r="ZN260" s="9"/>
      <c r="ZO260" s="9"/>
      <c r="ZP260" s="9"/>
      <c r="ZQ260" s="9"/>
      <c r="ZR260" s="9"/>
      <c r="ZS260" s="9"/>
      <c r="ZT260" s="9"/>
      <c r="ZU260" s="9"/>
      <c r="ZV260" s="9"/>
      <c r="ZW260" s="9"/>
      <c r="ZX260" s="9"/>
      <c r="ZY260" s="9"/>
      <c r="ZZ260" s="9"/>
      <c r="AAA260" s="9"/>
      <c r="AAB260" s="9"/>
      <c r="AAC260" s="9"/>
      <c r="AAD260" s="9"/>
      <c r="AAE260" s="9"/>
      <c r="AAF260" s="9"/>
      <c r="AAG260" s="9"/>
      <c r="AAH260" s="9"/>
      <c r="AAI260" s="9"/>
      <c r="AAJ260" s="9"/>
      <c r="AAK260" s="9"/>
      <c r="AAL260" s="9"/>
      <c r="AAM260" s="9"/>
      <c r="AAN260" s="9"/>
      <c r="AAO260" s="9"/>
      <c r="AAP260" s="9"/>
      <c r="AAQ260" s="9"/>
      <c r="AAR260" s="9"/>
      <c r="AAS260" s="9"/>
      <c r="AAT260" s="9"/>
      <c r="AAU260" s="9"/>
      <c r="AAV260" s="9"/>
      <c r="AAW260" s="9"/>
      <c r="AAX260" s="9"/>
      <c r="AAY260" s="9"/>
      <c r="AAZ260" s="9"/>
      <c r="ABA260" s="9"/>
      <c r="ABB260" s="9"/>
      <c r="ABC260" s="9"/>
      <c r="ABD260" s="9"/>
      <c r="ABE260" s="9"/>
      <c r="ABF260" s="9"/>
      <c r="ABG260" s="9"/>
      <c r="ABH260" s="9"/>
      <c r="ABI260" s="9"/>
      <c r="ABJ260" s="9"/>
      <c r="ABK260" s="9"/>
      <c r="ABL260" s="9"/>
      <c r="ABM260" s="9"/>
      <c r="ABN260" s="9"/>
      <c r="ABO260" s="9"/>
      <c r="ABP260" s="9"/>
      <c r="ABQ260" s="9"/>
      <c r="ABR260" s="9"/>
      <c r="ABS260" s="9"/>
      <c r="ABT260" s="9"/>
      <c r="ABU260" s="9"/>
      <c r="ABV260" s="9"/>
      <c r="ABW260" s="9"/>
      <c r="ABX260" s="9"/>
      <c r="ABY260" s="9"/>
      <c r="ABZ260" s="9"/>
      <c r="ACA260" s="9"/>
      <c r="ACB260" s="9"/>
      <c r="ACC260" s="9"/>
      <c r="ACD260" s="9"/>
      <c r="ACE260" s="9"/>
      <c r="ACF260" s="9"/>
      <c r="ACG260" s="9"/>
      <c r="ACH260" s="9"/>
      <c r="ACI260" s="9"/>
      <c r="ACJ260" s="9"/>
      <c r="ACK260" s="9"/>
      <c r="ACL260" s="9"/>
      <c r="ACM260" s="9"/>
      <c r="ACN260" s="9"/>
      <c r="ACO260" s="9"/>
      <c r="ACP260" s="9"/>
      <c r="ACQ260" s="9"/>
      <c r="ACR260" s="9"/>
      <c r="ACS260" s="9"/>
      <c r="ACT260" s="9"/>
      <c r="ACU260" s="9"/>
      <c r="ACV260" s="9"/>
      <c r="ACW260" s="9"/>
      <c r="ACX260" s="9"/>
      <c r="ACY260" s="9"/>
      <c r="ACZ260" s="9"/>
      <c r="ADA260" s="9"/>
      <c r="ADB260" s="9"/>
      <c r="ADC260" s="9"/>
      <c r="ADD260" s="9"/>
      <c r="ADE260" s="9"/>
      <c r="ADF260" s="9"/>
      <c r="ADG260" s="9"/>
      <c r="ADH260" s="9"/>
      <c r="ADI260" s="9"/>
      <c r="ADJ260" s="9"/>
      <c r="ADK260" s="9"/>
      <c r="ADL260" s="9"/>
      <c r="ADM260" s="9"/>
      <c r="ADN260" s="9"/>
      <c r="ADO260" s="9"/>
      <c r="ADP260" s="9"/>
      <c r="ADQ260" s="9"/>
      <c r="ADR260" s="9"/>
      <c r="ADS260" s="9"/>
      <c r="ADT260" s="9"/>
      <c r="ADU260" s="9"/>
      <c r="ADV260" s="9"/>
      <c r="ADW260" s="9"/>
      <c r="ADX260" s="9"/>
      <c r="ADY260" s="9"/>
      <c r="ADZ260" s="9"/>
      <c r="AEA260" s="9"/>
      <c r="AEB260" s="9"/>
      <c r="AEC260" s="9"/>
      <c r="AED260" s="9"/>
      <c r="AEE260" s="9"/>
      <c r="AEF260" s="9"/>
      <c r="AEG260" s="9"/>
      <c r="AEH260" s="9"/>
      <c r="AEI260" s="9"/>
      <c r="AEJ260" s="9"/>
      <c r="AEK260" s="9"/>
      <c r="AEL260" s="9"/>
      <c r="AEM260" s="9"/>
      <c r="AEN260" s="9"/>
      <c r="AEO260" s="9"/>
      <c r="AEP260" s="9"/>
      <c r="AEQ260" s="9"/>
      <c r="AER260" s="9"/>
      <c r="AES260" s="9"/>
      <c r="AET260" s="9"/>
      <c r="AEU260" s="9"/>
      <c r="AEV260" s="9"/>
      <c r="AEW260" s="9"/>
      <c r="AEX260" s="9"/>
      <c r="AEY260" s="9"/>
      <c r="AEZ260" s="9"/>
      <c r="AFA260" s="9"/>
      <c r="AFB260" s="9"/>
      <c r="AFC260" s="9"/>
      <c r="AFD260" s="9"/>
      <c r="AFE260" s="9"/>
      <c r="AFF260" s="9"/>
      <c r="AFG260" s="9"/>
      <c r="AFH260" s="9"/>
      <c r="AFI260" s="9"/>
      <c r="AFJ260" s="9"/>
      <c r="AFK260" s="9"/>
      <c r="AFL260" s="9"/>
      <c r="AFM260" s="9"/>
      <c r="AFN260" s="9"/>
      <c r="AFO260" s="9"/>
      <c r="AFP260" s="9"/>
      <c r="AFQ260" s="9"/>
      <c r="AFR260" s="9"/>
      <c r="AFS260" s="9"/>
      <c r="AFT260" s="9"/>
      <c r="AFU260" s="9"/>
      <c r="AFV260" s="9"/>
      <c r="AFW260" s="9"/>
      <c r="AFX260" s="9"/>
      <c r="AFY260" s="9"/>
      <c r="AFZ260" s="9"/>
      <c r="AGA260" s="9"/>
      <c r="AGB260" s="9"/>
      <c r="AGC260" s="9"/>
      <c r="AGD260" s="9"/>
      <c r="AGE260" s="9"/>
      <c r="AGF260" s="9"/>
      <c r="AGG260" s="9"/>
      <c r="AGH260" s="9"/>
      <c r="AGI260" s="9"/>
      <c r="AGJ260" s="9"/>
      <c r="AGK260" s="9"/>
      <c r="AGL260" s="9"/>
      <c r="AGM260" s="9"/>
      <c r="AGN260" s="9"/>
      <c r="AGO260" s="9"/>
      <c r="AGP260" s="9"/>
      <c r="AGQ260" s="9"/>
      <c r="AGR260" s="9"/>
      <c r="AGS260" s="9"/>
      <c r="AGT260" s="9"/>
      <c r="AGU260" s="9"/>
      <c r="AGV260" s="9"/>
      <c r="AGW260" s="9"/>
      <c r="AGX260" s="9"/>
      <c r="AGY260" s="9"/>
      <c r="AGZ260" s="9"/>
      <c r="AHA260" s="9"/>
      <c r="AHB260" s="9"/>
      <c r="AHC260" s="9"/>
      <c r="AHD260" s="9"/>
      <c r="AHE260" s="9"/>
      <c r="AHF260" s="9"/>
      <c r="AHG260" s="9"/>
      <c r="AHH260" s="9"/>
      <c r="AHI260" s="9"/>
      <c r="AHJ260" s="9"/>
      <c r="AHK260" s="9"/>
      <c r="AHL260" s="9"/>
      <c r="AHM260" s="9"/>
      <c r="AHN260" s="9"/>
      <c r="AHO260" s="9"/>
      <c r="AHP260" s="9"/>
      <c r="AHQ260" s="9"/>
      <c r="AHR260" s="9"/>
      <c r="AHS260" s="9"/>
      <c r="AHT260" s="9"/>
      <c r="AHU260" s="9"/>
      <c r="AHV260" s="9"/>
      <c r="AHW260" s="9"/>
      <c r="AHX260" s="9"/>
      <c r="AHY260" s="9"/>
      <c r="AHZ260" s="9"/>
      <c r="AIA260" s="9"/>
      <c r="AIB260" s="9"/>
      <c r="AIC260" s="9"/>
      <c r="AID260" s="9"/>
      <c r="AIE260" s="9"/>
      <c r="AIF260" s="9"/>
      <c r="AIG260" s="9"/>
      <c r="AIH260" s="9"/>
      <c r="AII260" s="9"/>
      <c r="AIJ260" s="9"/>
      <c r="AIK260" s="9"/>
      <c r="AIL260" s="9"/>
      <c r="AIM260" s="9"/>
      <c r="AIN260" s="9"/>
      <c r="AIO260" s="9"/>
      <c r="AIP260" s="9"/>
      <c r="AIQ260" s="9"/>
      <c r="AIR260" s="9"/>
      <c r="AIS260" s="9"/>
      <c r="AIT260" s="9"/>
      <c r="AIU260" s="9"/>
      <c r="AIV260" s="9"/>
      <c r="AIW260" s="9"/>
      <c r="AIX260" s="9"/>
      <c r="AIY260" s="9"/>
      <c r="AIZ260" s="9"/>
      <c r="AJA260" s="9"/>
      <c r="AJB260" s="9"/>
      <c r="AJC260" s="9"/>
      <c r="AJD260" s="9"/>
      <c r="AJE260" s="9"/>
      <c r="AJF260" s="9"/>
      <c r="AJG260" s="9"/>
      <c r="AJH260" s="9"/>
      <c r="AJI260" s="9"/>
      <c r="AJJ260" s="9"/>
      <c r="AJK260" s="9"/>
      <c r="AJL260" s="9"/>
      <c r="AJM260" s="9"/>
      <c r="AJN260" s="9"/>
      <c r="AJO260" s="9"/>
      <c r="AJP260" s="9"/>
      <c r="AJQ260" s="9"/>
      <c r="AJR260" s="9"/>
      <c r="AJS260" s="9"/>
      <c r="AJT260" s="9"/>
      <c r="AJU260" s="9"/>
      <c r="AJV260" s="9"/>
      <c r="AJW260" s="9"/>
      <c r="AJX260" s="9"/>
      <c r="AJY260" s="9"/>
      <c r="AJZ260" s="9"/>
      <c r="AKA260" s="9"/>
      <c r="AKB260" s="9"/>
      <c r="AKC260" s="9"/>
      <c r="AKD260" s="9"/>
      <c r="AKE260" s="9"/>
      <c r="AKF260" s="9"/>
      <c r="AKG260" s="9"/>
      <c r="AKH260" s="9"/>
      <c r="AKI260" s="9"/>
      <c r="AKJ260" s="9"/>
      <c r="AKK260" s="9"/>
      <c r="AKL260" s="9"/>
      <c r="AKM260" s="9"/>
      <c r="AKN260" s="9"/>
      <c r="AKO260" s="9"/>
      <c r="AKP260" s="9"/>
      <c r="AKQ260" s="9"/>
      <c r="AKR260" s="9"/>
      <c r="AKS260" s="9"/>
      <c r="AKT260" s="9"/>
      <c r="AKU260" s="9"/>
      <c r="AKV260" s="9"/>
      <c r="AKW260" s="9"/>
      <c r="AKX260" s="9"/>
      <c r="AKY260" s="9"/>
      <c r="AKZ260" s="9"/>
      <c r="ALA260" s="9"/>
      <c r="ALB260" s="9"/>
      <c r="ALC260" s="9"/>
      <c r="ALD260" s="9"/>
      <c r="ALE260" s="9"/>
      <c r="ALF260" s="9"/>
      <c r="ALG260" s="9"/>
      <c r="ALH260" s="9"/>
      <c r="ALI260" s="9"/>
      <c r="ALJ260" s="9"/>
      <c r="ALK260" s="9"/>
      <c r="ALL260" s="9"/>
      <c r="ALM260" s="9"/>
      <c r="ALN260" s="9"/>
      <c r="ALO260" s="9"/>
      <c r="ALP260" s="9"/>
      <c r="ALQ260" s="9"/>
      <c r="ALR260" s="9"/>
      <c r="ALS260" s="9"/>
      <c r="ALT260" s="9"/>
      <c r="ALU260" s="9"/>
      <c r="ALV260" s="9"/>
      <c r="ALW260" s="9"/>
      <c r="ALX260" s="9"/>
      <c r="ALY260" s="9"/>
      <c r="ALZ260" s="9"/>
      <c r="AMA260" s="9"/>
      <c r="AMB260" s="9"/>
      <c r="AMC260" s="9"/>
      <c r="AMD260" s="9"/>
      <c r="AME260" s="9"/>
      <c r="AMF260" s="9"/>
      <c r="AMG260" s="9"/>
      <c r="AMH260" s="9"/>
      <c r="AMI260" s="9"/>
      <c r="AMJ260" s="9"/>
    </row>
    <row r="261" spans="1:1024" ht="17.100000000000001" customHeight="1">
      <c r="A261" s="6" t="s">
        <v>225</v>
      </c>
      <c r="B261" s="7">
        <f>SUM(C261:U261)</f>
        <v>34</v>
      </c>
      <c r="C261" s="7">
        <v>0</v>
      </c>
      <c r="D261" s="7">
        <v>0</v>
      </c>
      <c r="E261" s="8"/>
      <c r="F261" s="8">
        <f>SUM(34)</f>
        <v>34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  <c r="KR261" s="9"/>
      <c r="KS261" s="9"/>
      <c r="KT261" s="9"/>
      <c r="KU261" s="9"/>
      <c r="KV261" s="9"/>
      <c r="KW261" s="9"/>
      <c r="KX261" s="9"/>
      <c r="KY261" s="9"/>
      <c r="KZ261" s="9"/>
      <c r="LA261" s="9"/>
      <c r="LB261" s="9"/>
      <c r="LC261" s="9"/>
      <c r="LD261" s="9"/>
      <c r="LE261" s="9"/>
      <c r="LF261" s="9"/>
      <c r="LG261" s="9"/>
      <c r="LH261" s="9"/>
      <c r="LI261" s="9"/>
      <c r="LJ261" s="9"/>
      <c r="LK261" s="9"/>
      <c r="LL261" s="9"/>
      <c r="LM261" s="9"/>
      <c r="LN261" s="9"/>
      <c r="LO261" s="9"/>
      <c r="LP261" s="9"/>
      <c r="LQ261" s="9"/>
      <c r="LR261" s="9"/>
      <c r="LS261" s="9"/>
      <c r="LT261" s="9"/>
      <c r="LU261" s="9"/>
      <c r="LV261" s="9"/>
      <c r="LW261" s="9"/>
      <c r="LX261" s="9"/>
      <c r="LY261" s="9"/>
      <c r="LZ261" s="9"/>
      <c r="MA261" s="9"/>
      <c r="MB261" s="9"/>
      <c r="MC261" s="9"/>
      <c r="MD261" s="9"/>
      <c r="ME261" s="9"/>
      <c r="MF261" s="9"/>
      <c r="MG261" s="9"/>
      <c r="MH261" s="9"/>
      <c r="MI261" s="9"/>
      <c r="MJ261" s="9"/>
      <c r="MK261" s="9"/>
      <c r="ML261" s="9"/>
      <c r="MM261" s="9"/>
      <c r="MN261" s="9"/>
      <c r="MO261" s="9"/>
      <c r="MP261" s="9"/>
      <c r="MQ261" s="9"/>
      <c r="MR261" s="9"/>
      <c r="MS261" s="9"/>
      <c r="MT261" s="9"/>
      <c r="MU261" s="9"/>
      <c r="MV261" s="9"/>
      <c r="MW261" s="9"/>
      <c r="MX261" s="9"/>
      <c r="MY261" s="9"/>
      <c r="MZ261" s="9"/>
      <c r="NA261" s="9"/>
      <c r="NB261" s="9"/>
      <c r="NC261" s="9"/>
      <c r="ND261" s="9"/>
      <c r="NE261" s="9"/>
      <c r="NF261" s="9"/>
      <c r="NG261" s="9"/>
      <c r="NH261" s="9"/>
      <c r="NI261" s="9"/>
      <c r="NJ261" s="9"/>
      <c r="NK261" s="9"/>
      <c r="NL261" s="9"/>
      <c r="NM261" s="9"/>
      <c r="NN261" s="9"/>
      <c r="NO261" s="9"/>
      <c r="NP261" s="9"/>
      <c r="NQ261" s="9"/>
      <c r="NR261" s="9"/>
      <c r="NS261" s="9"/>
      <c r="NT261" s="9"/>
      <c r="NU261" s="9"/>
      <c r="NV261" s="9"/>
      <c r="NW261" s="9"/>
      <c r="NX261" s="9"/>
      <c r="NY261" s="9"/>
      <c r="NZ261" s="9"/>
      <c r="OA261" s="9"/>
      <c r="OB261" s="9"/>
      <c r="OC261" s="9"/>
      <c r="OD261" s="9"/>
      <c r="OE261" s="9"/>
      <c r="OF261" s="9"/>
      <c r="OG261" s="9"/>
      <c r="OH261" s="9"/>
      <c r="OI261" s="9"/>
      <c r="OJ261" s="9"/>
      <c r="OK261" s="9"/>
      <c r="OL261" s="9"/>
      <c r="OM261" s="9"/>
      <c r="ON261" s="9"/>
      <c r="OO261" s="9"/>
      <c r="OP261" s="9"/>
      <c r="OQ261" s="9"/>
      <c r="OR261" s="9"/>
      <c r="OS261" s="9"/>
      <c r="OT261" s="9"/>
      <c r="OU261" s="9"/>
      <c r="OV261" s="9"/>
      <c r="OW261" s="9"/>
      <c r="OX261" s="9"/>
      <c r="OY261" s="9"/>
      <c r="OZ261" s="9"/>
      <c r="PA261" s="9"/>
      <c r="PB261" s="9"/>
      <c r="PC261" s="9"/>
      <c r="PD261" s="9"/>
      <c r="PE261" s="9"/>
      <c r="PF261" s="9"/>
      <c r="PG261" s="9"/>
      <c r="PH261" s="9"/>
      <c r="PI261" s="9"/>
      <c r="PJ261" s="9"/>
      <c r="PK261" s="9"/>
      <c r="PL261" s="9"/>
      <c r="PM261" s="9"/>
      <c r="PN261" s="9"/>
      <c r="PO261" s="9"/>
      <c r="PP261" s="9"/>
      <c r="PQ261" s="9"/>
      <c r="PR261" s="9"/>
      <c r="PS261" s="9"/>
      <c r="PT261" s="9"/>
      <c r="PU261" s="9"/>
      <c r="PV261" s="9"/>
      <c r="PW261" s="9"/>
      <c r="PX261" s="9"/>
      <c r="PY261" s="9"/>
      <c r="PZ261" s="9"/>
      <c r="QA261" s="9"/>
      <c r="QB261" s="9"/>
      <c r="QC261" s="9"/>
      <c r="QD261" s="9"/>
      <c r="QE261" s="9"/>
      <c r="QF261" s="9"/>
      <c r="QG261" s="9"/>
      <c r="QH261" s="9"/>
      <c r="QI261" s="9"/>
      <c r="QJ261" s="9"/>
      <c r="QK261" s="9"/>
      <c r="QL261" s="9"/>
      <c r="QM261" s="9"/>
      <c r="QN261" s="9"/>
      <c r="QO261" s="9"/>
      <c r="QP261" s="9"/>
      <c r="QQ261" s="9"/>
      <c r="QR261" s="9"/>
      <c r="QS261" s="9"/>
      <c r="QT261" s="9"/>
      <c r="QU261" s="9"/>
      <c r="QV261" s="9"/>
      <c r="QW261" s="9"/>
      <c r="QX261" s="9"/>
      <c r="QY261" s="9"/>
      <c r="QZ261" s="9"/>
      <c r="RA261" s="9"/>
      <c r="RB261" s="9"/>
      <c r="RC261" s="9"/>
      <c r="RD261" s="9"/>
      <c r="RE261" s="9"/>
      <c r="RF261" s="9"/>
      <c r="RG261" s="9"/>
      <c r="RH261" s="9"/>
      <c r="RI261" s="9"/>
      <c r="RJ261" s="9"/>
      <c r="RK261" s="9"/>
      <c r="RL261" s="9"/>
      <c r="RM261" s="9"/>
      <c r="RN261" s="9"/>
      <c r="RO261" s="9"/>
      <c r="RP261" s="9"/>
      <c r="RQ261" s="9"/>
      <c r="RR261" s="9"/>
      <c r="RS261" s="9"/>
      <c r="RT261" s="9"/>
      <c r="RU261" s="9"/>
      <c r="RV261" s="9"/>
      <c r="RW261" s="9"/>
      <c r="RX261" s="9"/>
      <c r="RY261" s="9"/>
      <c r="RZ261" s="9"/>
      <c r="SA261" s="9"/>
      <c r="SB261" s="9"/>
      <c r="SC261" s="9"/>
      <c r="SD261" s="9"/>
      <c r="SE261" s="9"/>
      <c r="SF261" s="9"/>
      <c r="SG261" s="9"/>
      <c r="SH261" s="9"/>
      <c r="SI261" s="9"/>
      <c r="SJ261" s="9"/>
      <c r="SK261" s="9"/>
      <c r="SL261" s="9"/>
      <c r="SM261" s="9"/>
      <c r="SN261" s="9"/>
      <c r="SO261" s="9"/>
      <c r="SP261" s="9"/>
      <c r="SQ261" s="9"/>
      <c r="SR261" s="9"/>
      <c r="SS261" s="9"/>
      <c r="ST261" s="9"/>
      <c r="SU261" s="9"/>
      <c r="SV261" s="9"/>
      <c r="SW261" s="9"/>
      <c r="SX261" s="9"/>
      <c r="SY261" s="9"/>
      <c r="SZ261" s="9"/>
      <c r="TA261" s="9"/>
      <c r="TB261" s="9"/>
      <c r="TC261" s="9"/>
      <c r="TD261" s="9"/>
      <c r="TE261" s="9"/>
      <c r="TF261" s="9"/>
      <c r="TG261" s="9"/>
      <c r="TH261" s="9"/>
      <c r="TI261" s="9"/>
      <c r="TJ261" s="9"/>
      <c r="TK261" s="9"/>
      <c r="TL261" s="9"/>
      <c r="TM261" s="9"/>
      <c r="TN261" s="9"/>
      <c r="TO261" s="9"/>
      <c r="TP261" s="9"/>
      <c r="TQ261" s="9"/>
      <c r="TR261" s="9"/>
      <c r="TS261" s="9"/>
      <c r="TT261" s="9"/>
      <c r="TU261" s="9"/>
      <c r="TV261" s="9"/>
      <c r="TW261" s="9"/>
      <c r="TX261" s="9"/>
      <c r="TY261" s="9"/>
      <c r="TZ261" s="9"/>
      <c r="UA261" s="9"/>
      <c r="UB261" s="9"/>
      <c r="UC261" s="9"/>
      <c r="UD261" s="9"/>
      <c r="UE261" s="9"/>
      <c r="UF261" s="9"/>
      <c r="UG261" s="9"/>
      <c r="UH261" s="9"/>
      <c r="UI261" s="9"/>
      <c r="UJ261" s="9"/>
      <c r="UK261" s="9"/>
      <c r="UL261" s="9"/>
      <c r="UM261" s="9"/>
      <c r="UN261" s="9"/>
      <c r="UO261" s="9"/>
      <c r="UP261" s="9"/>
      <c r="UQ261" s="9"/>
      <c r="UR261" s="9"/>
      <c r="US261" s="9"/>
      <c r="UT261" s="9"/>
      <c r="UU261" s="9"/>
      <c r="UV261" s="9"/>
      <c r="UW261" s="9"/>
      <c r="UX261" s="9"/>
      <c r="UY261" s="9"/>
      <c r="UZ261" s="9"/>
      <c r="VA261" s="9"/>
      <c r="VB261" s="9"/>
      <c r="VC261" s="9"/>
      <c r="VD261" s="9"/>
      <c r="VE261" s="9"/>
      <c r="VF261" s="9"/>
      <c r="VG261" s="9"/>
      <c r="VH261" s="9"/>
      <c r="VI261" s="9"/>
      <c r="VJ261" s="9"/>
      <c r="VK261" s="9"/>
      <c r="VL261" s="9"/>
      <c r="VM261" s="9"/>
      <c r="VN261" s="9"/>
      <c r="VO261" s="9"/>
      <c r="VP261" s="9"/>
      <c r="VQ261" s="9"/>
      <c r="VR261" s="9"/>
      <c r="VS261" s="9"/>
      <c r="VT261" s="9"/>
      <c r="VU261" s="9"/>
      <c r="VV261" s="9"/>
      <c r="VW261" s="9"/>
      <c r="VX261" s="9"/>
      <c r="VY261" s="9"/>
      <c r="VZ261" s="9"/>
      <c r="WA261" s="9"/>
      <c r="WB261" s="9"/>
      <c r="WC261" s="9"/>
      <c r="WD261" s="9"/>
      <c r="WE261" s="9"/>
      <c r="WF261" s="9"/>
      <c r="WG261" s="9"/>
      <c r="WH261" s="9"/>
      <c r="WI261" s="9"/>
      <c r="WJ261" s="9"/>
      <c r="WK261" s="9"/>
      <c r="WL261" s="9"/>
      <c r="WM261" s="9"/>
      <c r="WN261" s="9"/>
      <c r="WO261" s="9"/>
      <c r="WP261" s="9"/>
      <c r="WQ261" s="9"/>
      <c r="WR261" s="9"/>
      <c r="WS261" s="9"/>
      <c r="WT261" s="9"/>
      <c r="WU261" s="9"/>
      <c r="WV261" s="9"/>
      <c r="WW261" s="9"/>
      <c r="WX261" s="9"/>
      <c r="WY261" s="9"/>
      <c r="WZ261" s="9"/>
      <c r="XA261" s="9"/>
      <c r="XB261" s="9"/>
      <c r="XC261" s="9"/>
      <c r="XD261" s="9"/>
      <c r="XE261" s="9"/>
      <c r="XF261" s="9"/>
      <c r="XG261" s="9"/>
      <c r="XH261" s="9"/>
      <c r="XI261" s="9"/>
      <c r="XJ261" s="9"/>
      <c r="XK261" s="9"/>
      <c r="XL261" s="9"/>
      <c r="XM261" s="9"/>
      <c r="XN261" s="9"/>
      <c r="XO261" s="9"/>
      <c r="XP261" s="9"/>
      <c r="XQ261" s="9"/>
      <c r="XR261" s="9"/>
      <c r="XS261" s="9"/>
      <c r="XT261" s="9"/>
      <c r="XU261" s="9"/>
      <c r="XV261" s="9"/>
      <c r="XW261" s="9"/>
      <c r="XX261" s="9"/>
      <c r="XY261" s="9"/>
      <c r="XZ261" s="9"/>
      <c r="YA261" s="9"/>
      <c r="YB261" s="9"/>
      <c r="YC261" s="9"/>
      <c r="YD261" s="9"/>
      <c r="YE261" s="9"/>
      <c r="YF261" s="9"/>
      <c r="YG261" s="9"/>
      <c r="YH261" s="9"/>
      <c r="YI261" s="9"/>
      <c r="YJ261" s="9"/>
      <c r="YK261" s="9"/>
      <c r="YL261" s="9"/>
      <c r="YM261" s="9"/>
      <c r="YN261" s="9"/>
      <c r="YO261" s="9"/>
      <c r="YP261" s="9"/>
      <c r="YQ261" s="9"/>
      <c r="YR261" s="9"/>
      <c r="YS261" s="9"/>
      <c r="YT261" s="9"/>
      <c r="YU261" s="9"/>
      <c r="YV261" s="9"/>
      <c r="YW261" s="9"/>
      <c r="YX261" s="9"/>
      <c r="YY261" s="9"/>
      <c r="YZ261" s="9"/>
      <c r="ZA261" s="9"/>
      <c r="ZB261" s="9"/>
      <c r="ZC261" s="9"/>
      <c r="ZD261" s="9"/>
      <c r="ZE261" s="9"/>
      <c r="ZF261" s="9"/>
      <c r="ZG261" s="9"/>
      <c r="ZH261" s="9"/>
      <c r="ZI261" s="9"/>
      <c r="ZJ261" s="9"/>
      <c r="ZK261" s="9"/>
      <c r="ZL261" s="9"/>
      <c r="ZM261" s="9"/>
      <c r="ZN261" s="9"/>
      <c r="ZO261" s="9"/>
      <c r="ZP261" s="9"/>
      <c r="ZQ261" s="9"/>
      <c r="ZR261" s="9"/>
      <c r="ZS261" s="9"/>
      <c r="ZT261" s="9"/>
      <c r="ZU261" s="9"/>
      <c r="ZV261" s="9"/>
      <c r="ZW261" s="9"/>
      <c r="ZX261" s="9"/>
      <c r="ZY261" s="9"/>
      <c r="ZZ261" s="9"/>
      <c r="AAA261" s="9"/>
      <c r="AAB261" s="9"/>
      <c r="AAC261" s="9"/>
      <c r="AAD261" s="9"/>
      <c r="AAE261" s="9"/>
      <c r="AAF261" s="9"/>
      <c r="AAG261" s="9"/>
      <c r="AAH261" s="9"/>
      <c r="AAI261" s="9"/>
      <c r="AAJ261" s="9"/>
      <c r="AAK261" s="9"/>
      <c r="AAL261" s="9"/>
      <c r="AAM261" s="9"/>
      <c r="AAN261" s="9"/>
      <c r="AAO261" s="9"/>
      <c r="AAP261" s="9"/>
      <c r="AAQ261" s="9"/>
      <c r="AAR261" s="9"/>
      <c r="AAS261" s="9"/>
      <c r="AAT261" s="9"/>
      <c r="AAU261" s="9"/>
      <c r="AAV261" s="9"/>
      <c r="AAW261" s="9"/>
      <c r="AAX261" s="9"/>
      <c r="AAY261" s="9"/>
      <c r="AAZ261" s="9"/>
      <c r="ABA261" s="9"/>
      <c r="ABB261" s="9"/>
      <c r="ABC261" s="9"/>
      <c r="ABD261" s="9"/>
      <c r="ABE261" s="9"/>
      <c r="ABF261" s="9"/>
      <c r="ABG261" s="9"/>
      <c r="ABH261" s="9"/>
      <c r="ABI261" s="9"/>
      <c r="ABJ261" s="9"/>
      <c r="ABK261" s="9"/>
      <c r="ABL261" s="9"/>
      <c r="ABM261" s="9"/>
      <c r="ABN261" s="9"/>
      <c r="ABO261" s="9"/>
      <c r="ABP261" s="9"/>
      <c r="ABQ261" s="9"/>
      <c r="ABR261" s="9"/>
      <c r="ABS261" s="9"/>
      <c r="ABT261" s="9"/>
      <c r="ABU261" s="9"/>
      <c r="ABV261" s="9"/>
      <c r="ABW261" s="9"/>
      <c r="ABX261" s="9"/>
      <c r="ABY261" s="9"/>
      <c r="ABZ261" s="9"/>
      <c r="ACA261" s="9"/>
      <c r="ACB261" s="9"/>
      <c r="ACC261" s="9"/>
      <c r="ACD261" s="9"/>
      <c r="ACE261" s="9"/>
      <c r="ACF261" s="9"/>
      <c r="ACG261" s="9"/>
      <c r="ACH261" s="9"/>
      <c r="ACI261" s="9"/>
      <c r="ACJ261" s="9"/>
      <c r="ACK261" s="9"/>
      <c r="ACL261" s="9"/>
      <c r="ACM261" s="9"/>
      <c r="ACN261" s="9"/>
      <c r="ACO261" s="9"/>
      <c r="ACP261" s="9"/>
      <c r="ACQ261" s="9"/>
      <c r="ACR261" s="9"/>
      <c r="ACS261" s="9"/>
      <c r="ACT261" s="9"/>
      <c r="ACU261" s="9"/>
      <c r="ACV261" s="9"/>
      <c r="ACW261" s="9"/>
      <c r="ACX261" s="9"/>
      <c r="ACY261" s="9"/>
      <c r="ACZ261" s="9"/>
      <c r="ADA261" s="9"/>
      <c r="ADB261" s="9"/>
      <c r="ADC261" s="9"/>
      <c r="ADD261" s="9"/>
      <c r="ADE261" s="9"/>
      <c r="ADF261" s="9"/>
      <c r="ADG261" s="9"/>
      <c r="ADH261" s="9"/>
      <c r="ADI261" s="9"/>
      <c r="ADJ261" s="9"/>
      <c r="ADK261" s="9"/>
      <c r="ADL261" s="9"/>
      <c r="ADM261" s="9"/>
      <c r="ADN261" s="9"/>
      <c r="ADO261" s="9"/>
      <c r="ADP261" s="9"/>
      <c r="ADQ261" s="9"/>
      <c r="ADR261" s="9"/>
      <c r="ADS261" s="9"/>
      <c r="ADT261" s="9"/>
      <c r="ADU261" s="9"/>
      <c r="ADV261" s="9"/>
      <c r="ADW261" s="9"/>
      <c r="ADX261" s="9"/>
      <c r="ADY261" s="9"/>
      <c r="ADZ261" s="9"/>
      <c r="AEA261" s="9"/>
      <c r="AEB261" s="9"/>
      <c r="AEC261" s="9"/>
      <c r="AED261" s="9"/>
      <c r="AEE261" s="9"/>
      <c r="AEF261" s="9"/>
      <c r="AEG261" s="9"/>
      <c r="AEH261" s="9"/>
      <c r="AEI261" s="9"/>
      <c r="AEJ261" s="9"/>
      <c r="AEK261" s="9"/>
      <c r="AEL261" s="9"/>
      <c r="AEM261" s="9"/>
      <c r="AEN261" s="9"/>
      <c r="AEO261" s="9"/>
      <c r="AEP261" s="9"/>
      <c r="AEQ261" s="9"/>
      <c r="AER261" s="9"/>
      <c r="AES261" s="9"/>
      <c r="AET261" s="9"/>
      <c r="AEU261" s="9"/>
      <c r="AEV261" s="9"/>
      <c r="AEW261" s="9"/>
      <c r="AEX261" s="9"/>
      <c r="AEY261" s="9"/>
      <c r="AEZ261" s="9"/>
      <c r="AFA261" s="9"/>
      <c r="AFB261" s="9"/>
      <c r="AFC261" s="9"/>
      <c r="AFD261" s="9"/>
      <c r="AFE261" s="9"/>
      <c r="AFF261" s="9"/>
      <c r="AFG261" s="9"/>
      <c r="AFH261" s="9"/>
      <c r="AFI261" s="9"/>
      <c r="AFJ261" s="9"/>
      <c r="AFK261" s="9"/>
      <c r="AFL261" s="9"/>
      <c r="AFM261" s="9"/>
      <c r="AFN261" s="9"/>
      <c r="AFO261" s="9"/>
      <c r="AFP261" s="9"/>
      <c r="AFQ261" s="9"/>
      <c r="AFR261" s="9"/>
      <c r="AFS261" s="9"/>
      <c r="AFT261" s="9"/>
      <c r="AFU261" s="9"/>
      <c r="AFV261" s="9"/>
      <c r="AFW261" s="9"/>
      <c r="AFX261" s="9"/>
      <c r="AFY261" s="9"/>
      <c r="AFZ261" s="9"/>
      <c r="AGA261" s="9"/>
      <c r="AGB261" s="9"/>
      <c r="AGC261" s="9"/>
      <c r="AGD261" s="9"/>
      <c r="AGE261" s="9"/>
      <c r="AGF261" s="9"/>
      <c r="AGG261" s="9"/>
      <c r="AGH261" s="9"/>
      <c r="AGI261" s="9"/>
      <c r="AGJ261" s="9"/>
      <c r="AGK261" s="9"/>
      <c r="AGL261" s="9"/>
      <c r="AGM261" s="9"/>
      <c r="AGN261" s="9"/>
      <c r="AGO261" s="9"/>
      <c r="AGP261" s="9"/>
      <c r="AGQ261" s="9"/>
      <c r="AGR261" s="9"/>
      <c r="AGS261" s="9"/>
      <c r="AGT261" s="9"/>
      <c r="AGU261" s="9"/>
      <c r="AGV261" s="9"/>
      <c r="AGW261" s="9"/>
      <c r="AGX261" s="9"/>
      <c r="AGY261" s="9"/>
      <c r="AGZ261" s="9"/>
      <c r="AHA261" s="9"/>
      <c r="AHB261" s="9"/>
      <c r="AHC261" s="9"/>
      <c r="AHD261" s="9"/>
      <c r="AHE261" s="9"/>
      <c r="AHF261" s="9"/>
      <c r="AHG261" s="9"/>
      <c r="AHH261" s="9"/>
      <c r="AHI261" s="9"/>
      <c r="AHJ261" s="9"/>
      <c r="AHK261" s="9"/>
      <c r="AHL261" s="9"/>
      <c r="AHM261" s="9"/>
      <c r="AHN261" s="9"/>
      <c r="AHO261" s="9"/>
      <c r="AHP261" s="9"/>
      <c r="AHQ261" s="9"/>
      <c r="AHR261" s="9"/>
      <c r="AHS261" s="9"/>
      <c r="AHT261" s="9"/>
      <c r="AHU261" s="9"/>
      <c r="AHV261" s="9"/>
      <c r="AHW261" s="9"/>
      <c r="AHX261" s="9"/>
      <c r="AHY261" s="9"/>
      <c r="AHZ261" s="9"/>
      <c r="AIA261" s="9"/>
      <c r="AIB261" s="9"/>
      <c r="AIC261" s="9"/>
      <c r="AID261" s="9"/>
      <c r="AIE261" s="9"/>
      <c r="AIF261" s="9"/>
      <c r="AIG261" s="9"/>
      <c r="AIH261" s="9"/>
      <c r="AII261" s="9"/>
      <c r="AIJ261" s="9"/>
      <c r="AIK261" s="9"/>
      <c r="AIL261" s="9"/>
      <c r="AIM261" s="9"/>
      <c r="AIN261" s="9"/>
      <c r="AIO261" s="9"/>
      <c r="AIP261" s="9"/>
      <c r="AIQ261" s="9"/>
      <c r="AIR261" s="9"/>
      <c r="AIS261" s="9"/>
      <c r="AIT261" s="9"/>
      <c r="AIU261" s="9"/>
      <c r="AIV261" s="9"/>
      <c r="AIW261" s="9"/>
      <c r="AIX261" s="9"/>
      <c r="AIY261" s="9"/>
      <c r="AIZ261" s="9"/>
      <c r="AJA261" s="9"/>
      <c r="AJB261" s="9"/>
      <c r="AJC261" s="9"/>
      <c r="AJD261" s="9"/>
      <c r="AJE261" s="9"/>
      <c r="AJF261" s="9"/>
      <c r="AJG261" s="9"/>
      <c r="AJH261" s="9"/>
      <c r="AJI261" s="9"/>
      <c r="AJJ261" s="9"/>
      <c r="AJK261" s="9"/>
      <c r="AJL261" s="9"/>
      <c r="AJM261" s="9"/>
      <c r="AJN261" s="9"/>
      <c r="AJO261" s="9"/>
      <c r="AJP261" s="9"/>
      <c r="AJQ261" s="9"/>
      <c r="AJR261" s="9"/>
      <c r="AJS261" s="9"/>
      <c r="AJT261" s="9"/>
      <c r="AJU261" s="9"/>
      <c r="AJV261" s="9"/>
      <c r="AJW261" s="9"/>
      <c r="AJX261" s="9"/>
      <c r="AJY261" s="9"/>
      <c r="AJZ261" s="9"/>
      <c r="AKA261" s="9"/>
      <c r="AKB261" s="9"/>
      <c r="AKC261" s="9"/>
      <c r="AKD261" s="9"/>
      <c r="AKE261" s="9"/>
      <c r="AKF261" s="9"/>
      <c r="AKG261" s="9"/>
      <c r="AKH261" s="9"/>
      <c r="AKI261" s="9"/>
      <c r="AKJ261" s="9"/>
      <c r="AKK261" s="9"/>
      <c r="AKL261" s="9"/>
      <c r="AKM261" s="9"/>
      <c r="AKN261" s="9"/>
      <c r="AKO261" s="9"/>
      <c r="AKP261" s="9"/>
      <c r="AKQ261" s="9"/>
      <c r="AKR261" s="9"/>
      <c r="AKS261" s="9"/>
      <c r="AKT261" s="9"/>
      <c r="AKU261" s="9"/>
      <c r="AKV261" s="9"/>
      <c r="AKW261" s="9"/>
      <c r="AKX261" s="9"/>
      <c r="AKY261" s="9"/>
      <c r="AKZ261" s="9"/>
      <c r="ALA261" s="9"/>
      <c r="ALB261" s="9"/>
      <c r="ALC261" s="9"/>
      <c r="ALD261" s="9"/>
      <c r="ALE261" s="9"/>
      <c r="ALF261" s="9"/>
      <c r="ALG261" s="9"/>
      <c r="ALH261" s="9"/>
      <c r="ALI261" s="9"/>
      <c r="ALJ261" s="9"/>
      <c r="ALK261" s="9"/>
      <c r="ALL261" s="9"/>
      <c r="ALM261" s="9"/>
      <c r="ALN261" s="9"/>
      <c r="ALO261" s="9"/>
      <c r="ALP261" s="9"/>
      <c r="ALQ261" s="9"/>
      <c r="ALR261" s="9"/>
      <c r="ALS261" s="9"/>
      <c r="ALT261" s="9"/>
      <c r="ALU261" s="9"/>
      <c r="ALV261" s="9"/>
      <c r="ALW261" s="9"/>
      <c r="ALX261" s="9"/>
      <c r="ALY261" s="9"/>
      <c r="ALZ261" s="9"/>
      <c r="AMA261" s="9"/>
      <c r="AMB261" s="9"/>
      <c r="AMC261" s="9"/>
      <c r="AMD261" s="9"/>
      <c r="AME261" s="9"/>
      <c r="AMF261" s="9"/>
      <c r="AMG261" s="9"/>
      <c r="AMH261" s="9"/>
      <c r="AMI261" s="9"/>
      <c r="AMJ261" s="9"/>
    </row>
    <row r="262" spans="1:1024" ht="17.100000000000001" customHeight="1">
      <c r="A262" s="6" t="s">
        <v>226</v>
      </c>
      <c r="B262" s="7">
        <f>SUM(C262:U262)</f>
        <v>34</v>
      </c>
      <c r="C262" s="7">
        <v>0</v>
      </c>
      <c r="D262" s="7">
        <v>0</v>
      </c>
      <c r="E262" s="8"/>
      <c r="F262" s="8">
        <f>SUM(34)</f>
        <v>34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  <c r="JZ262" s="9"/>
      <c r="KA262" s="9"/>
      <c r="KB262" s="9"/>
      <c r="KC262" s="9"/>
      <c r="KD262" s="9"/>
      <c r="KE262" s="9"/>
      <c r="KF262" s="9"/>
      <c r="KG262" s="9"/>
      <c r="KH262" s="9"/>
      <c r="KI262" s="9"/>
      <c r="KJ262" s="9"/>
      <c r="KK262" s="9"/>
      <c r="KL262" s="9"/>
      <c r="KM262" s="9"/>
      <c r="KN262" s="9"/>
      <c r="KO262" s="9"/>
      <c r="KP262" s="9"/>
      <c r="KQ262" s="9"/>
      <c r="KR262" s="9"/>
      <c r="KS262" s="9"/>
      <c r="KT262" s="9"/>
      <c r="KU262" s="9"/>
      <c r="KV262" s="9"/>
      <c r="KW262" s="9"/>
      <c r="KX262" s="9"/>
      <c r="KY262" s="9"/>
      <c r="KZ262" s="9"/>
      <c r="LA262" s="9"/>
      <c r="LB262" s="9"/>
      <c r="LC262" s="9"/>
      <c r="LD262" s="9"/>
      <c r="LE262" s="9"/>
      <c r="LF262" s="9"/>
      <c r="LG262" s="9"/>
      <c r="LH262" s="9"/>
      <c r="LI262" s="9"/>
      <c r="LJ262" s="9"/>
      <c r="LK262" s="9"/>
      <c r="LL262" s="9"/>
      <c r="LM262" s="9"/>
      <c r="LN262" s="9"/>
      <c r="LO262" s="9"/>
      <c r="LP262" s="9"/>
      <c r="LQ262" s="9"/>
      <c r="LR262" s="9"/>
      <c r="LS262" s="9"/>
      <c r="LT262" s="9"/>
      <c r="LU262" s="9"/>
      <c r="LV262" s="9"/>
      <c r="LW262" s="9"/>
      <c r="LX262" s="9"/>
      <c r="LY262" s="9"/>
      <c r="LZ262" s="9"/>
      <c r="MA262" s="9"/>
      <c r="MB262" s="9"/>
      <c r="MC262" s="9"/>
      <c r="MD262" s="9"/>
      <c r="ME262" s="9"/>
      <c r="MF262" s="9"/>
      <c r="MG262" s="9"/>
      <c r="MH262" s="9"/>
      <c r="MI262" s="9"/>
      <c r="MJ262" s="9"/>
      <c r="MK262" s="9"/>
      <c r="ML262" s="9"/>
      <c r="MM262" s="9"/>
      <c r="MN262" s="9"/>
      <c r="MO262" s="9"/>
      <c r="MP262" s="9"/>
      <c r="MQ262" s="9"/>
      <c r="MR262" s="9"/>
      <c r="MS262" s="9"/>
      <c r="MT262" s="9"/>
      <c r="MU262" s="9"/>
      <c r="MV262" s="9"/>
      <c r="MW262" s="9"/>
      <c r="MX262" s="9"/>
      <c r="MY262" s="9"/>
      <c r="MZ262" s="9"/>
      <c r="NA262" s="9"/>
      <c r="NB262" s="9"/>
      <c r="NC262" s="9"/>
      <c r="ND262" s="9"/>
      <c r="NE262" s="9"/>
      <c r="NF262" s="9"/>
      <c r="NG262" s="9"/>
      <c r="NH262" s="9"/>
      <c r="NI262" s="9"/>
      <c r="NJ262" s="9"/>
      <c r="NK262" s="9"/>
      <c r="NL262" s="9"/>
      <c r="NM262" s="9"/>
      <c r="NN262" s="9"/>
      <c r="NO262" s="9"/>
      <c r="NP262" s="9"/>
      <c r="NQ262" s="9"/>
      <c r="NR262" s="9"/>
      <c r="NS262" s="9"/>
      <c r="NT262" s="9"/>
      <c r="NU262" s="9"/>
      <c r="NV262" s="9"/>
      <c r="NW262" s="9"/>
      <c r="NX262" s="9"/>
      <c r="NY262" s="9"/>
      <c r="NZ262" s="9"/>
      <c r="OA262" s="9"/>
      <c r="OB262" s="9"/>
      <c r="OC262" s="9"/>
      <c r="OD262" s="9"/>
      <c r="OE262" s="9"/>
      <c r="OF262" s="9"/>
      <c r="OG262" s="9"/>
      <c r="OH262" s="9"/>
      <c r="OI262" s="9"/>
      <c r="OJ262" s="9"/>
      <c r="OK262" s="9"/>
      <c r="OL262" s="9"/>
      <c r="OM262" s="9"/>
      <c r="ON262" s="9"/>
      <c r="OO262" s="9"/>
      <c r="OP262" s="9"/>
      <c r="OQ262" s="9"/>
      <c r="OR262" s="9"/>
      <c r="OS262" s="9"/>
      <c r="OT262" s="9"/>
      <c r="OU262" s="9"/>
      <c r="OV262" s="9"/>
      <c r="OW262" s="9"/>
      <c r="OX262" s="9"/>
      <c r="OY262" s="9"/>
      <c r="OZ262" s="9"/>
      <c r="PA262" s="9"/>
      <c r="PB262" s="9"/>
      <c r="PC262" s="9"/>
      <c r="PD262" s="9"/>
      <c r="PE262" s="9"/>
      <c r="PF262" s="9"/>
      <c r="PG262" s="9"/>
      <c r="PH262" s="9"/>
      <c r="PI262" s="9"/>
      <c r="PJ262" s="9"/>
      <c r="PK262" s="9"/>
      <c r="PL262" s="9"/>
      <c r="PM262" s="9"/>
      <c r="PN262" s="9"/>
      <c r="PO262" s="9"/>
      <c r="PP262" s="9"/>
      <c r="PQ262" s="9"/>
      <c r="PR262" s="9"/>
      <c r="PS262" s="9"/>
      <c r="PT262" s="9"/>
      <c r="PU262" s="9"/>
      <c r="PV262" s="9"/>
      <c r="PW262" s="9"/>
      <c r="PX262" s="9"/>
      <c r="PY262" s="9"/>
      <c r="PZ262" s="9"/>
      <c r="QA262" s="9"/>
      <c r="QB262" s="9"/>
      <c r="QC262" s="9"/>
      <c r="QD262" s="9"/>
      <c r="QE262" s="9"/>
      <c r="QF262" s="9"/>
      <c r="QG262" s="9"/>
      <c r="QH262" s="9"/>
      <c r="QI262" s="9"/>
      <c r="QJ262" s="9"/>
      <c r="QK262" s="9"/>
      <c r="QL262" s="9"/>
      <c r="QM262" s="9"/>
      <c r="QN262" s="9"/>
      <c r="QO262" s="9"/>
      <c r="QP262" s="9"/>
      <c r="QQ262" s="9"/>
      <c r="QR262" s="9"/>
      <c r="QS262" s="9"/>
      <c r="QT262" s="9"/>
      <c r="QU262" s="9"/>
      <c r="QV262" s="9"/>
      <c r="QW262" s="9"/>
      <c r="QX262" s="9"/>
      <c r="QY262" s="9"/>
      <c r="QZ262" s="9"/>
      <c r="RA262" s="9"/>
      <c r="RB262" s="9"/>
      <c r="RC262" s="9"/>
      <c r="RD262" s="9"/>
      <c r="RE262" s="9"/>
      <c r="RF262" s="9"/>
      <c r="RG262" s="9"/>
      <c r="RH262" s="9"/>
      <c r="RI262" s="9"/>
      <c r="RJ262" s="9"/>
      <c r="RK262" s="9"/>
      <c r="RL262" s="9"/>
      <c r="RM262" s="9"/>
      <c r="RN262" s="9"/>
      <c r="RO262" s="9"/>
      <c r="RP262" s="9"/>
      <c r="RQ262" s="9"/>
      <c r="RR262" s="9"/>
      <c r="RS262" s="9"/>
      <c r="RT262" s="9"/>
      <c r="RU262" s="9"/>
      <c r="RV262" s="9"/>
      <c r="RW262" s="9"/>
      <c r="RX262" s="9"/>
      <c r="RY262" s="9"/>
      <c r="RZ262" s="9"/>
      <c r="SA262" s="9"/>
      <c r="SB262" s="9"/>
      <c r="SC262" s="9"/>
      <c r="SD262" s="9"/>
      <c r="SE262" s="9"/>
      <c r="SF262" s="9"/>
      <c r="SG262" s="9"/>
      <c r="SH262" s="9"/>
      <c r="SI262" s="9"/>
      <c r="SJ262" s="9"/>
      <c r="SK262" s="9"/>
      <c r="SL262" s="9"/>
      <c r="SM262" s="9"/>
      <c r="SN262" s="9"/>
      <c r="SO262" s="9"/>
      <c r="SP262" s="9"/>
      <c r="SQ262" s="9"/>
      <c r="SR262" s="9"/>
      <c r="SS262" s="9"/>
      <c r="ST262" s="9"/>
      <c r="SU262" s="9"/>
      <c r="SV262" s="9"/>
      <c r="SW262" s="9"/>
      <c r="SX262" s="9"/>
      <c r="SY262" s="9"/>
      <c r="SZ262" s="9"/>
      <c r="TA262" s="9"/>
      <c r="TB262" s="9"/>
      <c r="TC262" s="9"/>
      <c r="TD262" s="9"/>
      <c r="TE262" s="9"/>
      <c r="TF262" s="9"/>
      <c r="TG262" s="9"/>
      <c r="TH262" s="9"/>
      <c r="TI262" s="9"/>
      <c r="TJ262" s="9"/>
      <c r="TK262" s="9"/>
      <c r="TL262" s="9"/>
      <c r="TM262" s="9"/>
      <c r="TN262" s="9"/>
      <c r="TO262" s="9"/>
      <c r="TP262" s="9"/>
      <c r="TQ262" s="9"/>
      <c r="TR262" s="9"/>
      <c r="TS262" s="9"/>
      <c r="TT262" s="9"/>
      <c r="TU262" s="9"/>
      <c r="TV262" s="9"/>
      <c r="TW262" s="9"/>
      <c r="TX262" s="9"/>
      <c r="TY262" s="9"/>
      <c r="TZ262" s="9"/>
      <c r="UA262" s="9"/>
      <c r="UB262" s="9"/>
      <c r="UC262" s="9"/>
      <c r="UD262" s="9"/>
      <c r="UE262" s="9"/>
      <c r="UF262" s="9"/>
      <c r="UG262" s="9"/>
      <c r="UH262" s="9"/>
      <c r="UI262" s="9"/>
      <c r="UJ262" s="9"/>
      <c r="UK262" s="9"/>
      <c r="UL262" s="9"/>
      <c r="UM262" s="9"/>
      <c r="UN262" s="9"/>
      <c r="UO262" s="9"/>
      <c r="UP262" s="9"/>
      <c r="UQ262" s="9"/>
      <c r="UR262" s="9"/>
      <c r="US262" s="9"/>
      <c r="UT262" s="9"/>
      <c r="UU262" s="9"/>
      <c r="UV262" s="9"/>
      <c r="UW262" s="9"/>
      <c r="UX262" s="9"/>
      <c r="UY262" s="9"/>
      <c r="UZ262" s="9"/>
      <c r="VA262" s="9"/>
      <c r="VB262" s="9"/>
      <c r="VC262" s="9"/>
      <c r="VD262" s="9"/>
      <c r="VE262" s="9"/>
      <c r="VF262" s="9"/>
      <c r="VG262" s="9"/>
      <c r="VH262" s="9"/>
      <c r="VI262" s="9"/>
      <c r="VJ262" s="9"/>
      <c r="VK262" s="9"/>
      <c r="VL262" s="9"/>
      <c r="VM262" s="9"/>
      <c r="VN262" s="9"/>
      <c r="VO262" s="9"/>
      <c r="VP262" s="9"/>
      <c r="VQ262" s="9"/>
      <c r="VR262" s="9"/>
      <c r="VS262" s="9"/>
      <c r="VT262" s="9"/>
      <c r="VU262" s="9"/>
      <c r="VV262" s="9"/>
      <c r="VW262" s="9"/>
      <c r="VX262" s="9"/>
      <c r="VY262" s="9"/>
      <c r="VZ262" s="9"/>
      <c r="WA262" s="9"/>
      <c r="WB262" s="9"/>
      <c r="WC262" s="9"/>
      <c r="WD262" s="9"/>
      <c r="WE262" s="9"/>
      <c r="WF262" s="9"/>
      <c r="WG262" s="9"/>
      <c r="WH262" s="9"/>
      <c r="WI262" s="9"/>
      <c r="WJ262" s="9"/>
      <c r="WK262" s="9"/>
      <c r="WL262" s="9"/>
      <c r="WM262" s="9"/>
      <c r="WN262" s="9"/>
      <c r="WO262" s="9"/>
      <c r="WP262" s="9"/>
      <c r="WQ262" s="9"/>
      <c r="WR262" s="9"/>
      <c r="WS262" s="9"/>
      <c r="WT262" s="9"/>
      <c r="WU262" s="9"/>
      <c r="WV262" s="9"/>
      <c r="WW262" s="9"/>
      <c r="WX262" s="9"/>
      <c r="WY262" s="9"/>
      <c r="WZ262" s="9"/>
      <c r="XA262" s="9"/>
      <c r="XB262" s="9"/>
      <c r="XC262" s="9"/>
      <c r="XD262" s="9"/>
      <c r="XE262" s="9"/>
      <c r="XF262" s="9"/>
      <c r="XG262" s="9"/>
      <c r="XH262" s="9"/>
      <c r="XI262" s="9"/>
      <c r="XJ262" s="9"/>
      <c r="XK262" s="9"/>
      <c r="XL262" s="9"/>
      <c r="XM262" s="9"/>
      <c r="XN262" s="9"/>
      <c r="XO262" s="9"/>
      <c r="XP262" s="9"/>
      <c r="XQ262" s="9"/>
      <c r="XR262" s="9"/>
      <c r="XS262" s="9"/>
      <c r="XT262" s="9"/>
      <c r="XU262" s="9"/>
      <c r="XV262" s="9"/>
      <c r="XW262" s="9"/>
      <c r="XX262" s="9"/>
      <c r="XY262" s="9"/>
      <c r="XZ262" s="9"/>
      <c r="YA262" s="9"/>
      <c r="YB262" s="9"/>
      <c r="YC262" s="9"/>
      <c r="YD262" s="9"/>
      <c r="YE262" s="9"/>
      <c r="YF262" s="9"/>
      <c r="YG262" s="9"/>
      <c r="YH262" s="9"/>
      <c r="YI262" s="9"/>
      <c r="YJ262" s="9"/>
      <c r="YK262" s="9"/>
      <c r="YL262" s="9"/>
      <c r="YM262" s="9"/>
      <c r="YN262" s="9"/>
      <c r="YO262" s="9"/>
      <c r="YP262" s="9"/>
      <c r="YQ262" s="9"/>
      <c r="YR262" s="9"/>
      <c r="YS262" s="9"/>
      <c r="YT262" s="9"/>
      <c r="YU262" s="9"/>
      <c r="YV262" s="9"/>
      <c r="YW262" s="9"/>
      <c r="YX262" s="9"/>
      <c r="YY262" s="9"/>
      <c r="YZ262" s="9"/>
      <c r="ZA262" s="9"/>
      <c r="ZB262" s="9"/>
      <c r="ZC262" s="9"/>
      <c r="ZD262" s="9"/>
      <c r="ZE262" s="9"/>
      <c r="ZF262" s="9"/>
      <c r="ZG262" s="9"/>
      <c r="ZH262" s="9"/>
      <c r="ZI262" s="9"/>
      <c r="ZJ262" s="9"/>
      <c r="ZK262" s="9"/>
      <c r="ZL262" s="9"/>
      <c r="ZM262" s="9"/>
      <c r="ZN262" s="9"/>
      <c r="ZO262" s="9"/>
      <c r="ZP262" s="9"/>
      <c r="ZQ262" s="9"/>
      <c r="ZR262" s="9"/>
      <c r="ZS262" s="9"/>
      <c r="ZT262" s="9"/>
      <c r="ZU262" s="9"/>
      <c r="ZV262" s="9"/>
      <c r="ZW262" s="9"/>
      <c r="ZX262" s="9"/>
      <c r="ZY262" s="9"/>
      <c r="ZZ262" s="9"/>
      <c r="AAA262" s="9"/>
      <c r="AAB262" s="9"/>
      <c r="AAC262" s="9"/>
      <c r="AAD262" s="9"/>
      <c r="AAE262" s="9"/>
      <c r="AAF262" s="9"/>
      <c r="AAG262" s="9"/>
      <c r="AAH262" s="9"/>
      <c r="AAI262" s="9"/>
      <c r="AAJ262" s="9"/>
      <c r="AAK262" s="9"/>
      <c r="AAL262" s="9"/>
      <c r="AAM262" s="9"/>
      <c r="AAN262" s="9"/>
      <c r="AAO262" s="9"/>
      <c r="AAP262" s="9"/>
      <c r="AAQ262" s="9"/>
      <c r="AAR262" s="9"/>
      <c r="AAS262" s="9"/>
      <c r="AAT262" s="9"/>
      <c r="AAU262" s="9"/>
      <c r="AAV262" s="9"/>
      <c r="AAW262" s="9"/>
      <c r="AAX262" s="9"/>
      <c r="AAY262" s="9"/>
      <c r="AAZ262" s="9"/>
      <c r="ABA262" s="9"/>
      <c r="ABB262" s="9"/>
      <c r="ABC262" s="9"/>
      <c r="ABD262" s="9"/>
      <c r="ABE262" s="9"/>
      <c r="ABF262" s="9"/>
      <c r="ABG262" s="9"/>
      <c r="ABH262" s="9"/>
      <c r="ABI262" s="9"/>
      <c r="ABJ262" s="9"/>
      <c r="ABK262" s="9"/>
      <c r="ABL262" s="9"/>
      <c r="ABM262" s="9"/>
      <c r="ABN262" s="9"/>
      <c r="ABO262" s="9"/>
      <c r="ABP262" s="9"/>
      <c r="ABQ262" s="9"/>
      <c r="ABR262" s="9"/>
      <c r="ABS262" s="9"/>
      <c r="ABT262" s="9"/>
      <c r="ABU262" s="9"/>
      <c r="ABV262" s="9"/>
      <c r="ABW262" s="9"/>
      <c r="ABX262" s="9"/>
      <c r="ABY262" s="9"/>
      <c r="ABZ262" s="9"/>
      <c r="ACA262" s="9"/>
      <c r="ACB262" s="9"/>
      <c r="ACC262" s="9"/>
      <c r="ACD262" s="9"/>
      <c r="ACE262" s="9"/>
      <c r="ACF262" s="9"/>
      <c r="ACG262" s="9"/>
      <c r="ACH262" s="9"/>
      <c r="ACI262" s="9"/>
      <c r="ACJ262" s="9"/>
      <c r="ACK262" s="9"/>
      <c r="ACL262" s="9"/>
      <c r="ACM262" s="9"/>
      <c r="ACN262" s="9"/>
      <c r="ACO262" s="9"/>
      <c r="ACP262" s="9"/>
      <c r="ACQ262" s="9"/>
      <c r="ACR262" s="9"/>
      <c r="ACS262" s="9"/>
      <c r="ACT262" s="9"/>
      <c r="ACU262" s="9"/>
      <c r="ACV262" s="9"/>
      <c r="ACW262" s="9"/>
      <c r="ACX262" s="9"/>
      <c r="ACY262" s="9"/>
      <c r="ACZ262" s="9"/>
      <c r="ADA262" s="9"/>
      <c r="ADB262" s="9"/>
      <c r="ADC262" s="9"/>
      <c r="ADD262" s="9"/>
      <c r="ADE262" s="9"/>
      <c r="ADF262" s="9"/>
      <c r="ADG262" s="9"/>
      <c r="ADH262" s="9"/>
      <c r="ADI262" s="9"/>
      <c r="ADJ262" s="9"/>
      <c r="ADK262" s="9"/>
      <c r="ADL262" s="9"/>
      <c r="ADM262" s="9"/>
      <c r="ADN262" s="9"/>
      <c r="ADO262" s="9"/>
      <c r="ADP262" s="9"/>
      <c r="ADQ262" s="9"/>
      <c r="ADR262" s="9"/>
      <c r="ADS262" s="9"/>
      <c r="ADT262" s="9"/>
      <c r="ADU262" s="9"/>
      <c r="ADV262" s="9"/>
      <c r="ADW262" s="9"/>
      <c r="ADX262" s="9"/>
      <c r="ADY262" s="9"/>
      <c r="ADZ262" s="9"/>
      <c r="AEA262" s="9"/>
      <c r="AEB262" s="9"/>
      <c r="AEC262" s="9"/>
      <c r="AED262" s="9"/>
      <c r="AEE262" s="9"/>
      <c r="AEF262" s="9"/>
      <c r="AEG262" s="9"/>
      <c r="AEH262" s="9"/>
      <c r="AEI262" s="9"/>
      <c r="AEJ262" s="9"/>
      <c r="AEK262" s="9"/>
      <c r="AEL262" s="9"/>
      <c r="AEM262" s="9"/>
      <c r="AEN262" s="9"/>
      <c r="AEO262" s="9"/>
      <c r="AEP262" s="9"/>
      <c r="AEQ262" s="9"/>
      <c r="AER262" s="9"/>
      <c r="AES262" s="9"/>
      <c r="AET262" s="9"/>
      <c r="AEU262" s="9"/>
      <c r="AEV262" s="9"/>
      <c r="AEW262" s="9"/>
      <c r="AEX262" s="9"/>
      <c r="AEY262" s="9"/>
      <c r="AEZ262" s="9"/>
      <c r="AFA262" s="9"/>
      <c r="AFB262" s="9"/>
      <c r="AFC262" s="9"/>
      <c r="AFD262" s="9"/>
      <c r="AFE262" s="9"/>
      <c r="AFF262" s="9"/>
      <c r="AFG262" s="9"/>
      <c r="AFH262" s="9"/>
      <c r="AFI262" s="9"/>
      <c r="AFJ262" s="9"/>
      <c r="AFK262" s="9"/>
      <c r="AFL262" s="9"/>
      <c r="AFM262" s="9"/>
      <c r="AFN262" s="9"/>
      <c r="AFO262" s="9"/>
      <c r="AFP262" s="9"/>
      <c r="AFQ262" s="9"/>
      <c r="AFR262" s="9"/>
      <c r="AFS262" s="9"/>
      <c r="AFT262" s="9"/>
      <c r="AFU262" s="9"/>
      <c r="AFV262" s="9"/>
      <c r="AFW262" s="9"/>
      <c r="AFX262" s="9"/>
      <c r="AFY262" s="9"/>
      <c r="AFZ262" s="9"/>
      <c r="AGA262" s="9"/>
      <c r="AGB262" s="9"/>
      <c r="AGC262" s="9"/>
      <c r="AGD262" s="9"/>
      <c r="AGE262" s="9"/>
      <c r="AGF262" s="9"/>
      <c r="AGG262" s="9"/>
      <c r="AGH262" s="9"/>
      <c r="AGI262" s="9"/>
      <c r="AGJ262" s="9"/>
      <c r="AGK262" s="9"/>
      <c r="AGL262" s="9"/>
      <c r="AGM262" s="9"/>
      <c r="AGN262" s="9"/>
      <c r="AGO262" s="9"/>
      <c r="AGP262" s="9"/>
      <c r="AGQ262" s="9"/>
      <c r="AGR262" s="9"/>
      <c r="AGS262" s="9"/>
      <c r="AGT262" s="9"/>
      <c r="AGU262" s="9"/>
      <c r="AGV262" s="9"/>
      <c r="AGW262" s="9"/>
      <c r="AGX262" s="9"/>
      <c r="AGY262" s="9"/>
      <c r="AGZ262" s="9"/>
      <c r="AHA262" s="9"/>
      <c r="AHB262" s="9"/>
      <c r="AHC262" s="9"/>
      <c r="AHD262" s="9"/>
      <c r="AHE262" s="9"/>
      <c r="AHF262" s="9"/>
      <c r="AHG262" s="9"/>
      <c r="AHH262" s="9"/>
      <c r="AHI262" s="9"/>
      <c r="AHJ262" s="9"/>
      <c r="AHK262" s="9"/>
      <c r="AHL262" s="9"/>
      <c r="AHM262" s="9"/>
      <c r="AHN262" s="9"/>
      <c r="AHO262" s="9"/>
      <c r="AHP262" s="9"/>
      <c r="AHQ262" s="9"/>
      <c r="AHR262" s="9"/>
      <c r="AHS262" s="9"/>
      <c r="AHT262" s="9"/>
      <c r="AHU262" s="9"/>
      <c r="AHV262" s="9"/>
      <c r="AHW262" s="9"/>
      <c r="AHX262" s="9"/>
      <c r="AHY262" s="9"/>
      <c r="AHZ262" s="9"/>
      <c r="AIA262" s="9"/>
      <c r="AIB262" s="9"/>
      <c r="AIC262" s="9"/>
      <c r="AID262" s="9"/>
      <c r="AIE262" s="9"/>
      <c r="AIF262" s="9"/>
      <c r="AIG262" s="9"/>
      <c r="AIH262" s="9"/>
      <c r="AII262" s="9"/>
      <c r="AIJ262" s="9"/>
      <c r="AIK262" s="9"/>
      <c r="AIL262" s="9"/>
      <c r="AIM262" s="9"/>
      <c r="AIN262" s="9"/>
      <c r="AIO262" s="9"/>
      <c r="AIP262" s="9"/>
      <c r="AIQ262" s="9"/>
      <c r="AIR262" s="9"/>
      <c r="AIS262" s="9"/>
      <c r="AIT262" s="9"/>
      <c r="AIU262" s="9"/>
      <c r="AIV262" s="9"/>
      <c r="AIW262" s="9"/>
      <c r="AIX262" s="9"/>
      <c r="AIY262" s="9"/>
      <c r="AIZ262" s="9"/>
      <c r="AJA262" s="9"/>
      <c r="AJB262" s="9"/>
      <c r="AJC262" s="9"/>
      <c r="AJD262" s="9"/>
      <c r="AJE262" s="9"/>
      <c r="AJF262" s="9"/>
      <c r="AJG262" s="9"/>
      <c r="AJH262" s="9"/>
      <c r="AJI262" s="9"/>
      <c r="AJJ262" s="9"/>
      <c r="AJK262" s="9"/>
      <c r="AJL262" s="9"/>
      <c r="AJM262" s="9"/>
      <c r="AJN262" s="9"/>
      <c r="AJO262" s="9"/>
      <c r="AJP262" s="9"/>
      <c r="AJQ262" s="9"/>
      <c r="AJR262" s="9"/>
      <c r="AJS262" s="9"/>
      <c r="AJT262" s="9"/>
      <c r="AJU262" s="9"/>
      <c r="AJV262" s="9"/>
      <c r="AJW262" s="9"/>
      <c r="AJX262" s="9"/>
      <c r="AJY262" s="9"/>
      <c r="AJZ262" s="9"/>
      <c r="AKA262" s="9"/>
      <c r="AKB262" s="9"/>
      <c r="AKC262" s="9"/>
      <c r="AKD262" s="9"/>
      <c r="AKE262" s="9"/>
      <c r="AKF262" s="9"/>
      <c r="AKG262" s="9"/>
      <c r="AKH262" s="9"/>
      <c r="AKI262" s="9"/>
      <c r="AKJ262" s="9"/>
      <c r="AKK262" s="9"/>
      <c r="AKL262" s="9"/>
      <c r="AKM262" s="9"/>
      <c r="AKN262" s="9"/>
      <c r="AKO262" s="9"/>
      <c r="AKP262" s="9"/>
      <c r="AKQ262" s="9"/>
      <c r="AKR262" s="9"/>
      <c r="AKS262" s="9"/>
      <c r="AKT262" s="9"/>
      <c r="AKU262" s="9"/>
      <c r="AKV262" s="9"/>
      <c r="AKW262" s="9"/>
      <c r="AKX262" s="9"/>
      <c r="AKY262" s="9"/>
      <c r="AKZ262" s="9"/>
      <c r="ALA262" s="9"/>
      <c r="ALB262" s="9"/>
      <c r="ALC262" s="9"/>
      <c r="ALD262" s="9"/>
      <c r="ALE262" s="9"/>
      <c r="ALF262" s="9"/>
      <c r="ALG262" s="9"/>
      <c r="ALH262" s="9"/>
      <c r="ALI262" s="9"/>
      <c r="ALJ262" s="9"/>
      <c r="ALK262" s="9"/>
      <c r="ALL262" s="9"/>
      <c r="ALM262" s="9"/>
      <c r="ALN262" s="9"/>
      <c r="ALO262" s="9"/>
      <c r="ALP262" s="9"/>
      <c r="ALQ262" s="9"/>
      <c r="ALR262" s="9"/>
      <c r="ALS262" s="9"/>
      <c r="ALT262" s="9"/>
      <c r="ALU262" s="9"/>
      <c r="ALV262" s="9"/>
      <c r="ALW262" s="9"/>
      <c r="ALX262" s="9"/>
      <c r="ALY262" s="9"/>
      <c r="ALZ262" s="9"/>
      <c r="AMA262" s="9"/>
      <c r="AMB262" s="9"/>
      <c r="AMC262" s="9"/>
      <c r="AMD262" s="9"/>
      <c r="AME262" s="9"/>
      <c r="AMF262" s="9"/>
      <c r="AMG262" s="9"/>
      <c r="AMH262" s="9"/>
      <c r="AMI262" s="9"/>
      <c r="AMJ262" s="9"/>
    </row>
    <row r="263" spans="1:1024" ht="17.100000000000001" customHeight="1">
      <c r="A263" s="6" t="s">
        <v>227</v>
      </c>
      <c r="B263" s="7">
        <f>SUM(C263:U263)</f>
        <v>34</v>
      </c>
      <c r="C263" s="7">
        <v>0</v>
      </c>
      <c r="D263" s="7">
        <v>0</v>
      </c>
      <c r="E263" s="8"/>
      <c r="F263" s="8"/>
      <c r="G263" s="8"/>
      <c r="H263" s="8"/>
      <c r="I263" s="8"/>
      <c r="J263" s="8">
        <v>34</v>
      </c>
      <c r="K263" s="8"/>
      <c r="L263" s="8"/>
      <c r="M263" s="8"/>
      <c r="N263" s="8"/>
      <c r="O263" s="8"/>
      <c r="P263" s="8"/>
      <c r="Q263" s="8"/>
      <c r="R263" s="8"/>
      <c r="S263" s="8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  <c r="JZ263" s="9"/>
      <c r="KA263" s="9"/>
      <c r="KB263" s="9"/>
      <c r="KC263" s="9"/>
      <c r="KD263" s="9"/>
      <c r="KE263" s="9"/>
      <c r="KF263" s="9"/>
      <c r="KG263" s="9"/>
      <c r="KH263" s="9"/>
      <c r="KI263" s="9"/>
      <c r="KJ263" s="9"/>
      <c r="KK263" s="9"/>
      <c r="KL263" s="9"/>
      <c r="KM263" s="9"/>
      <c r="KN263" s="9"/>
      <c r="KO263" s="9"/>
      <c r="KP263" s="9"/>
      <c r="KQ263" s="9"/>
      <c r="KR263" s="9"/>
      <c r="KS263" s="9"/>
      <c r="KT263" s="9"/>
      <c r="KU263" s="9"/>
      <c r="KV263" s="9"/>
      <c r="KW263" s="9"/>
      <c r="KX263" s="9"/>
      <c r="KY263" s="9"/>
      <c r="KZ263" s="9"/>
      <c r="LA263" s="9"/>
      <c r="LB263" s="9"/>
      <c r="LC263" s="9"/>
      <c r="LD263" s="9"/>
      <c r="LE263" s="9"/>
      <c r="LF263" s="9"/>
      <c r="LG263" s="9"/>
      <c r="LH263" s="9"/>
      <c r="LI263" s="9"/>
      <c r="LJ263" s="9"/>
      <c r="LK263" s="9"/>
      <c r="LL263" s="9"/>
      <c r="LM263" s="9"/>
      <c r="LN263" s="9"/>
      <c r="LO263" s="9"/>
      <c r="LP263" s="9"/>
      <c r="LQ263" s="9"/>
      <c r="LR263" s="9"/>
      <c r="LS263" s="9"/>
      <c r="LT263" s="9"/>
      <c r="LU263" s="9"/>
      <c r="LV263" s="9"/>
      <c r="LW263" s="9"/>
      <c r="LX263" s="9"/>
      <c r="LY263" s="9"/>
      <c r="LZ263" s="9"/>
      <c r="MA263" s="9"/>
      <c r="MB263" s="9"/>
      <c r="MC263" s="9"/>
      <c r="MD263" s="9"/>
      <c r="ME263" s="9"/>
      <c r="MF263" s="9"/>
      <c r="MG263" s="9"/>
      <c r="MH263" s="9"/>
      <c r="MI263" s="9"/>
      <c r="MJ263" s="9"/>
      <c r="MK263" s="9"/>
      <c r="ML263" s="9"/>
      <c r="MM263" s="9"/>
      <c r="MN263" s="9"/>
      <c r="MO263" s="9"/>
      <c r="MP263" s="9"/>
      <c r="MQ263" s="9"/>
      <c r="MR263" s="9"/>
      <c r="MS263" s="9"/>
      <c r="MT263" s="9"/>
      <c r="MU263" s="9"/>
      <c r="MV263" s="9"/>
      <c r="MW263" s="9"/>
      <c r="MX263" s="9"/>
      <c r="MY263" s="9"/>
      <c r="MZ263" s="9"/>
      <c r="NA263" s="9"/>
      <c r="NB263" s="9"/>
      <c r="NC263" s="9"/>
      <c r="ND263" s="9"/>
      <c r="NE263" s="9"/>
      <c r="NF263" s="9"/>
      <c r="NG263" s="9"/>
      <c r="NH263" s="9"/>
      <c r="NI263" s="9"/>
      <c r="NJ263" s="9"/>
      <c r="NK263" s="9"/>
      <c r="NL263" s="9"/>
      <c r="NM263" s="9"/>
      <c r="NN263" s="9"/>
      <c r="NO263" s="9"/>
      <c r="NP263" s="9"/>
      <c r="NQ263" s="9"/>
      <c r="NR263" s="9"/>
      <c r="NS263" s="9"/>
      <c r="NT263" s="9"/>
      <c r="NU263" s="9"/>
      <c r="NV263" s="9"/>
      <c r="NW263" s="9"/>
      <c r="NX263" s="9"/>
      <c r="NY263" s="9"/>
      <c r="NZ263" s="9"/>
      <c r="OA263" s="9"/>
      <c r="OB263" s="9"/>
      <c r="OC263" s="9"/>
      <c r="OD263" s="9"/>
      <c r="OE263" s="9"/>
      <c r="OF263" s="9"/>
      <c r="OG263" s="9"/>
      <c r="OH263" s="9"/>
      <c r="OI263" s="9"/>
      <c r="OJ263" s="9"/>
      <c r="OK263" s="9"/>
      <c r="OL263" s="9"/>
      <c r="OM263" s="9"/>
      <c r="ON263" s="9"/>
      <c r="OO263" s="9"/>
      <c r="OP263" s="9"/>
      <c r="OQ263" s="9"/>
      <c r="OR263" s="9"/>
      <c r="OS263" s="9"/>
      <c r="OT263" s="9"/>
      <c r="OU263" s="9"/>
      <c r="OV263" s="9"/>
      <c r="OW263" s="9"/>
      <c r="OX263" s="9"/>
      <c r="OY263" s="9"/>
      <c r="OZ263" s="9"/>
      <c r="PA263" s="9"/>
      <c r="PB263" s="9"/>
      <c r="PC263" s="9"/>
      <c r="PD263" s="9"/>
      <c r="PE263" s="9"/>
      <c r="PF263" s="9"/>
      <c r="PG263" s="9"/>
      <c r="PH263" s="9"/>
      <c r="PI263" s="9"/>
      <c r="PJ263" s="9"/>
      <c r="PK263" s="9"/>
      <c r="PL263" s="9"/>
      <c r="PM263" s="9"/>
      <c r="PN263" s="9"/>
      <c r="PO263" s="9"/>
      <c r="PP263" s="9"/>
      <c r="PQ263" s="9"/>
      <c r="PR263" s="9"/>
      <c r="PS263" s="9"/>
      <c r="PT263" s="9"/>
      <c r="PU263" s="9"/>
      <c r="PV263" s="9"/>
      <c r="PW263" s="9"/>
      <c r="PX263" s="9"/>
      <c r="PY263" s="9"/>
      <c r="PZ263" s="9"/>
      <c r="QA263" s="9"/>
      <c r="QB263" s="9"/>
      <c r="QC263" s="9"/>
      <c r="QD263" s="9"/>
      <c r="QE263" s="9"/>
      <c r="QF263" s="9"/>
      <c r="QG263" s="9"/>
      <c r="QH263" s="9"/>
      <c r="QI263" s="9"/>
      <c r="QJ263" s="9"/>
      <c r="QK263" s="9"/>
      <c r="QL263" s="9"/>
      <c r="QM263" s="9"/>
      <c r="QN263" s="9"/>
      <c r="QO263" s="9"/>
      <c r="QP263" s="9"/>
      <c r="QQ263" s="9"/>
      <c r="QR263" s="9"/>
      <c r="QS263" s="9"/>
      <c r="QT263" s="9"/>
      <c r="QU263" s="9"/>
      <c r="QV263" s="9"/>
      <c r="QW263" s="9"/>
      <c r="QX263" s="9"/>
      <c r="QY263" s="9"/>
      <c r="QZ263" s="9"/>
      <c r="RA263" s="9"/>
      <c r="RB263" s="9"/>
      <c r="RC263" s="9"/>
      <c r="RD263" s="9"/>
      <c r="RE263" s="9"/>
      <c r="RF263" s="9"/>
      <c r="RG263" s="9"/>
      <c r="RH263" s="9"/>
      <c r="RI263" s="9"/>
      <c r="RJ263" s="9"/>
      <c r="RK263" s="9"/>
      <c r="RL263" s="9"/>
      <c r="RM263" s="9"/>
      <c r="RN263" s="9"/>
      <c r="RO263" s="9"/>
      <c r="RP263" s="9"/>
      <c r="RQ263" s="9"/>
      <c r="RR263" s="9"/>
      <c r="RS263" s="9"/>
      <c r="RT263" s="9"/>
      <c r="RU263" s="9"/>
      <c r="RV263" s="9"/>
      <c r="RW263" s="9"/>
      <c r="RX263" s="9"/>
      <c r="RY263" s="9"/>
      <c r="RZ263" s="9"/>
      <c r="SA263" s="9"/>
      <c r="SB263" s="9"/>
      <c r="SC263" s="9"/>
      <c r="SD263" s="9"/>
      <c r="SE263" s="9"/>
      <c r="SF263" s="9"/>
      <c r="SG263" s="9"/>
      <c r="SH263" s="9"/>
      <c r="SI263" s="9"/>
      <c r="SJ263" s="9"/>
      <c r="SK263" s="9"/>
      <c r="SL263" s="9"/>
      <c r="SM263" s="9"/>
      <c r="SN263" s="9"/>
      <c r="SO263" s="9"/>
      <c r="SP263" s="9"/>
      <c r="SQ263" s="9"/>
      <c r="SR263" s="9"/>
      <c r="SS263" s="9"/>
      <c r="ST263" s="9"/>
      <c r="SU263" s="9"/>
      <c r="SV263" s="9"/>
      <c r="SW263" s="9"/>
      <c r="SX263" s="9"/>
      <c r="SY263" s="9"/>
      <c r="SZ263" s="9"/>
      <c r="TA263" s="9"/>
      <c r="TB263" s="9"/>
      <c r="TC263" s="9"/>
      <c r="TD263" s="9"/>
      <c r="TE263" s="9"/>
      <c r="TF263" s="9"/>
      <c r="TG263" s="9"/>
      <c r="TH263" s="9"/>
      <c r="TI263" s="9"/>
      <c r="TJ263" s="9"/>
      <c r="TK263" s="9"/>
      <c r="TL263" s="9"/>
      <c r="TM263" s="9"/>
      <c r="TN263" s="9"/>
      <c r="TO263" s="9"/>
      <c r="TP263" s="9"/>
      <c r="TQ263" s="9"/>
      <c r="TR263" s="9"/>
      <c r="TS263" s="9"/>
      <c r="TT263" s="9"/>
      <c r="TU263" s="9"/>
      <c r="TV263" s="9"/>
      <c r="TW263" s="9"/>
      <c r="TX263" s="9"/>
      <c r="TY263" s="9"/>
      <c r="TZ263" s="9"/>
      <c r="UA263" s="9"/>
      <c r="UB263" s="9"/>
      <c r="UC263" s="9"/>
      <c r="UD263" s="9"/>
      <c r="UE263" s="9"/>
      <c r="UF263" s="9"/>
      <c r="UG263" s="9"/>
      <c r="UH263" s="9"/>
      <c r="UI263" s="9"/>
      <c r="UJ263" s="9"/>
      <c r="UK263" s="9"/>
      <c r="UL263" s="9"/>
      <c r="UM263" s="9"/>
      <c r="UN263" s="9"/>
      <c r="UO263" s="9"/>
      <c r="UP263" s="9"/>
      <c r="UQ263" s="9"/>
      <c r="UR263" s="9"/>
      <c r="US263" s="9"/>
      <c r="UT263" s="9"/>
      <c r="UU263" s="9"/>
      <c r="UV263" s="9"/>
      <c r="UW263" s="9"/>
      <c r="UX263" s="9"/>
      <c r="UY263" s="9"/>
      <c r="UZ263" s="9"/>
      <c r="VA263" s="9"/>
      <c r="VB263" s="9"/>
      <c r="VC263" s="9"/>
      <c r="VD263" s="9"/>
      <c r="VE263" s="9"/>
      <c r="VF263" s="9"/>
      <c r="VG263" s="9"/>
      <c r="VH263" s="9"/>
      <c r="VI263" s="9"/>
      <c r="VJ263" s="9"/>
      <c r="VK263" s="9"/>
      <c r="VL263" s="9"/>
      <c r="VM263" s="9"/>
      <c r="VN263" s="9"/>
      <c r="VO263" s="9"/>
      <c r="VP263" s="9"/>
      <c r="VQ263" s="9"/>
      <c r="VR263" s="9"/>
      <c r="VS263" s="9"/>
      <c r="VT263" s="9"/>
      <c r="VU263" s="9"/>
      <c r="VV263" s="9"/>
      <c r="VW263" s="9"/>
      <c r="VX263" s="9"/>
      <c r="VY263" s="9"/>
      <c r="VZ263" s="9"/>
      <c r="WA263" s="9"/>
      <c r="WB263" s="9"/>
      <c r="WC263" s="9"/>
      <c r="WD263" s="9"/>
      <c r="WE263" s="9"/>
      <c r="WF263" s="9"/>
      <c r="WG263" s="9"/>
      <c r="WH263" s="9"/>
      <c r="WI263" s="9"/>
      <c r="WJ263" s="9"/>
      <c r="WK263" s="9"/>
      <c r="WL263" s="9"/>
      <c r="WM263" s="9"/>
      <c r="WN263" s="9"/>
      <c r="WO263" s="9"/>
      <c r="WP263" s="9"/>
      <c r="WQ263" s="9"/>
      <c r="WR263" s="9"/>
      <c r="WS263" s="9"/>
      <c r="WT263" s="9"/>
      <c r="WU263" s="9"/>
      <c r="WV263" s="9"/>
      <c r="WW263" s="9"/>
      <c r="WX263" s="9"/>
      <c r="WY263" s="9"/>
      <c r="WZ263" s="9"/>
      <c r="XA263" s="9"/>
      <c r="XB263" s="9"/>
      <c r="XC263" s="9"/>
      <c r="XD263" s="9"/>
      <c r="XE263" s="9"/>
      <c r="XF263" s="9"/>
      <c r="XG263" s="9"/>
      <c r="XH263" s="9"/>
      <c r="XI263" s="9"/>
      <c r="XJ263" s="9"/>
      <c r="XK263" s="9"/>
      <c r="XL263" s="9"/>
      <c r="XM263" s="9"/>
      <c r="XN263" s="9"/>
      <c r="XO263" s="9"/>
      <c r="XP263" s="9"/>
      <c r="XQ263" s="9"/>
      <c r="XR263" s="9"/>
      <c r="XS263" s="9"/>
      <c r="XT263" s="9"/>
      <c r="XU263" s="9"/>
      <c r="XV263" s="9"/>
      <c r="XW263" s="9"/>
      <c r="XX263" s="9"/>
      <c r="XY263" s="9"/>
      <c r="XZ263" s="9"/>
      <c r="YA263" s="9"/>
      <c r="YB263" s="9"/>
      <c r="YC263" s="9"/>
      <c r="YD263" s="9"/>
      <c r="YE263" s="9"/>
      <c r="YF263" s="9"/>
      <c r="YG263" s="9"/>
      <c r="YH263" s="9"/>
      <c r="YI263" s="9"/>
      <c r="YJ263" s="9"/>
      <c r="YK263" s="9"/>
      <c r="YL263" s="9"/>
      <c r="YM263" s="9"/>
      <c r="YN263" s="9"/>
      <c r="YO263" s="9"/>
      <c r="YP263" s="9"/>
      <c r="YQ263" s="9"/>
      <c r="YR263" s="9"/>
      <c r="YS263" s="9"/>
      <c r="YT263" s="9"/>
      <c r="YU263" s="9"/>
      <c r="YV263" s="9"/>
      <c r="YW263" s="9"/>
      <c r="YX263" s="9"/>
      <c r="YY263" s="9"/>
      <c r="YZ263" s="9"/>
      <c r="ZA263" s="9"/>
      <c r="ZB263" s="9"/>
      <c r="ZC263" s="9"/>
      <c r="ZD263" s="9"/>
      <c r="ZE263" s="9"/>
      <c r="ZF263" s="9"/>
      <c r="ZG263" s="9"/>
      <c r="ZH263" s="9"/>
      <c r="ZI263" s="9"/>
      <c r="ZJ263" s="9"/>
      <c r="ZK263" s="9"/>
      <c r="ZL263" s="9"/>
      <c r="ZM263" s="9"/>
      <c r="ZN263" s="9"/>
      <c r="ZO263" s="9"/>
      <c r="ZP263" s="9"/>
      <c r="ZQ263" s="9"/>
      <c r="ZR263" s="9"/>
      <c r="ZS263" s="9"/>
      <c r="ZT263" s="9"/>
      <c r="ZU263" s="9"/>
      <c r="ZV263" s="9"/>
      <c r="ZW263" s="9"/>
      <c r="ZX263" s="9"/>
      <c r="ZY263" s="9"/>
      <c r="ZZ263" s="9"/>
      <c r="AAA263" s="9"/>
      <c r="AAB263" s="9"/>
      <c r="AAC263" s="9"/>
      <c r="AAD263" s="9"/>
      <c r="AAE263" s="9"/>
      <c r="AAF263" s="9"/>
      <c r="AAG263" s="9"/>
      <c r="AAH263" s="9"/>
      <c r="AAI263" s="9"/>
      <c r="AAJ263" s="9"/>
      <c r="AAK263" s="9"/>
      <c r="AAL263" s="9"/>
      <c r="AAM263" s="9"/>
      <c r="AAN263" s="9"/>
      <c r="AAO263" s="9"/>
      <c r="AAP263" s="9"/>
      <c r="AAQ263" s="9"/>
      <c r="AAR263" s="9"/>
      <c r="AAS263" s="9"/>
      <c r="AAT263" s="9"/>
      <c r="AAU263" s="9"/>
      <c r="AAV263" s="9"/>
      <c r="AAW263" s="9"/>
      <c r="AAX263" s="9"/>
      <c r="AAY263" s="9"/>
      <c r="AAZ263" s="9"/>
      <c r="ABA263" s="9"/>
      <c r="ABB263" s="9"/>
      <c r="ABC263" s="9"/>
      <c r="ABD263" s="9"/>
      <c r="ABE263" s="9"/>
      <c r="ABF263" s="9"/>
      <c r="ABG263" s="9"/>
      <c r="ABH263" s="9"/>
      <c r="ABI263" s="9"/>
      <c r="ABJ263" s="9"/>
      <c r="ABK263" s="9"/>
      <c r="ABL263" s="9"/>
      <c r="ABM263" s="9"/>
      <c r="ABN263" s="9"/>
      <c r="ABO263" s="9"/>
      <c r="ABP263" s="9"/>
      <c r="ABQ263" s="9"/>
      <c r="ABR263" s="9"/>
      <c r="ABS263" s="9"/>
      <c r="ABT263" s="9"/>
      <c r="ABU263" s="9"/>
      <c r="ABV263" s="9"/>
      <c r="ABW263" s="9"/>
      <c r="ABX263" s="9"/>
      <c r="ABY263" s="9"/>
      <c r="ABZ263" s="9"/>
      <c r="ACA263" s="9"/>
      <c r="ACB263" s="9"/>
      <c r="ACC263" s="9"/>
      <c r="ACD263" s="9"/>
      <c r="ACE263" s="9"/>
      <c r="ACF263" s="9"/>
      <c r="ACG263" s="9"/>
      <c r="ACH263" s="9"/>
      <c r="ACI263" s="9"/>
      <c r="ACJ263" s="9"/>
      <c r="ACK263" s="9"/>
      <c r="ACL263" s="9"/>
      <c r="ACM263" s="9"/>
      <c r="ACN263" s="9"/>
      <c r="ACO263" s="9"/>
      <c r="ACP263" s="9"/>
      <c r="ACQ263" s="9"/>
      <c r="ACR263" s="9"/>
      <c r="ACS263" s="9"/>
      <c r="ACT263" s="9"/>
      <c r="ACU263" s="9"/>
      <c r="ACV263" s="9"/>
      <c r="ACW263" s="9"/>
      <c r="ACX263" s="9"/>
      <c r="ACY263" s="9"/>
      <c r="ACZ263" s="9"/>
      <c r="ADA263" s="9"/>
      <c r="ADB263" s="9"/>
      <c r="ADC263" s="9"/>
      <c r="ADD263" s="9"/>
      <c r="ADE263" s="9"/>
      <c r="ADF263" s="9"/>
      <c r="ADG263" s="9"/>
      <c r="ADH263" s="9"/>
      <c r="ADI263" s="9"/>
      <c r="ADJ263" s="9"/>
      <c r="ADK263" s="9"/>
      <c r="ADL263" s="9"/>
      <c r="ADM263" s="9"/>
      <c r="ADN263" s="9"/>
      <c r="ADO263" s="9"/>
      <c r="ADP263" s="9"/>
      <c r="ADQ263" s="9"/>
      <c r="ADR263" s="9"/>
      <c r="ADS263" s="9"/>
      <c r="ADT263" s="9"/>
      <c r="ADU263" s="9"/>
      <c r="ADV263" s="9"/>
      <c r="ADW263" s="9"/>
      <c r="ADX263" s="9"/>
      <c r="ADY263" s="9"/>
      <c r="ADZ263" s="9"/>
      <c r="AEA263" s="9"/>
      <c r="AEB263" s="9"/>
      <c r="AEC263" s="9"/>
      <c r="AED263" s="9"/>
      <c r="AEE263" s="9"/>
      <c r="AEF263" s="9"/>
      <c r="AEG263" s="9"/>
      <c r="AEH263" s="9"/>
      <c r="AEI263" s="9"/>
      <c r="AEJ263" s="9"/>
      <c r="AEK263" s="9"/>
      <c r="AEL263" s="9"/>
      <c r="AEM263" s="9"/>
      <c r="AEN263" s="9"/>
      <c r="AEO263" s="9"/>
      <c r="AEP263" s="9"/>
      <c r="AEQ263" s="9"/>
      <c r="AER263" s="9"/>
      <c r="AES263" s="9"/>
      <c r="AET263" s="9"/>
      <c r="AEU263" s="9"/>
      <c r="AEV263" s="9"/>
      <c r="AEW263" s="9"/>
      <c r="AEX263" s="9"/>
      <c r="AEY263" s="9"/>
      <c r="AEZ263" s="9"/>
      <c r="AFA263" s="9"/>
      <c r="AFB263" s="9"/>
      <c r="AFC263" s="9"/>
      <c r="AFD263" s="9"/>
      <c r="AFE263" s="9"/>
      <c r="AFF263" s="9"/>
      <c r="AFG263" s="9"/>
      <c r="AFH263" s="9"/>
      <c r="AFI263" s="9"/>
      <c r="AFJ263" s="9"/>
      <c r="AFK263" s="9"/>
      <c r="AFL263" s="9"/>
      <c r="AFM263" s="9"/>
      <c r="AFN263" s="9"/>
      <c r="AFO263" s="9"/>
      <c r="AFP263" s="9"/>
      <c r="AFQ263" s="9"/>
      <c r="AFR263" s="9"/>
      <c r="AFS263" s="9"/>
      <c r="AFT263" s="9"/>
      <c r="AFU263" s="9"/>
      <c r="AFV263" s="9"/>
      <c r="AFW263" s="9"/>
      <c r="AFX263" s="9"/>
      <c r="AFY263" s="9"/>
      <c r="AFZ263" s="9"/>
      <c r="AGA263" s="9"/>
      <c r="AGB263" s="9"/>
      <c r="AGC263" s="9"/>
      <c r="AGD263" s="9"/>
      <c r="AGE263" s="9"/>
      <c r="AGF263" s="9"/>
      <c r="AGG263" s="9"/>
      <c r="AGH263" s="9"/>
      <c r="AGI263" s="9"/>
      <c r="AGJ263" s="9"/>
      <c r="AGK263" s="9"/>
      <c r="AGL263" s="9"/>
      <c r="AGM263" s="9"/>
      <c r="AGN263" s="9"/>
      <c r="AGO263" s="9"/>
      <c r="AGP263" s="9"/>
      <c r="AGQ263" s="9"/>
      <c r="AGR263" s="9"/>
      <c r="AGS263" s="9"/>
      <c r="AGT263" s="9"/>
      <c r="AGU263" s="9"/>
      <c r="AGV263" s="9"/>
      <c r="AGW263" s="9"/>
      <c r="AGX263" s="9"/>
      <c r="AGY263" s="9"/>
      <c r="AGZ263" s="9"/>
      <c r="AHA263" s="9"/>
      <c r="AHB263" s="9"/>
      <c r="AHC263" s="9"/>
      <c r="AHD263" s="9"/>
      <c r="AHE263" s="9"/>
      <c r="AHF263" s="9"/>
      <c r="AHG263" s="9"/>
      <c r="AHH263" s="9"/>
      <c r="AHI263" s="9"/>
      <c r="AHJ263" s="9"/>
      <c r="AHK263" s="9"/>
      <c r="AHL263" s="9"/>
      <c r="AHM263" s="9"/>
      <c r="AHN263" s="9"/>
      <c r="AHO263" s="9"/>
      <c r="AHP263" s="9"/>
      <c r="AHQ263" s="9"/>
      <c r="AHR263" s="9"/>
      <c r="AHS263" s="9"/>
      <c r="AHT263" s="9"/>
      <c r="AHU263" s="9"/>
      <c r="AHV263" s="9"/>
      <c r="AHW263" s="9"/>
      <c r="AHX263" s="9"/>
      <c r="AHY263" s="9"/>
      <c r="AHZ263" s="9"/>
      <c r="AIA263" s="9"/>
      <c r="AIB263" s="9"/>
      <c r="AIC263" s="9"/>
      <c r="AID263" s="9"/>
      <c r="AIE263" s="9"/>
      <c r="AIF263" s="9"/>
      <c r="AIG263" s="9"/>
      <c r="AIH263" s="9"/>
      <c r="AII263" s="9"/>
      <c r="AIJ263" s="9"/>
      <c r="AIK263" s="9"/>
      <c r="AIL263" s="9"/>
      <c r="AIM263" s="9"/>
      <c r="AIN263" s="9"/>
      <c r="AIO263" s="9"/>
      <c r="AIP263" s="9"/>
      <c r="AIQ263" s="9"/>
      <c r="AIR263" s="9"/>
      <c r="AIS263" s="9"/>
      <c r="AIT263" s="9"/>
      <c r="AIU263" s="9"/>
      <c r="AIV263" s="9"/>
      <c r="AIW263" s="9"/>
      <c r="AIX263" s="9"/>
      <c r="AIY263" s="9"/>
      <c r="AIZ263" s="9"/>
      <c r="AJA263" s="9"/>
      <c r="AJB263" s="9"/>
      <c r="AJC263" s="9"/>
      <c r="AJD263" s="9"/>
      <c r="AJE263" s="9"/>
      <c r="AJF263" s="9"/>
      <c r="AJG263" s="9"/>
      <c r="AJH263" s="9"/>
      <c r="AJI263" s="9"/>
      <c r="AJJ263" s="9"/>
      <c r="AJK263" s="9"/>
      <c r="AJL263" s="9"/>
      <c r="AJM263" s="9"/>
      <c r="AJN263" s="9"/>
      <c r="AJO263" s="9"/>
      <c r="AJP263" s="9"/>
      <c r="AJQ263" s="9"/>
      <c r="AJR263" s="9"/>
      <c r="AJS263" s="9"/>
      <c r="AJT263" s="9"/>
      <c r="AJU263" s="9"/>
      <c r="AJV263" s="9"/>
      <c r="AJW263" s="9"/>
      <c r="AJX263" s="9"/>
      <c r="AJY263" s="9"/>
      <c r="AJZ263" s="9"/>
      <c r="AKA263" s="9"/>
      <c r="AKB263" s="9"/>
      <c r="AKC263" s="9"/>
      <c r="AKD263" s="9"/>
      <c r="AKE263" s="9"/>
      <c r="AKF263" s="9"/>
      <c r="AKG263" s="9"/>
      <c r="AKH263" s="9"/>
      <c r="AKI263" s="9"/>
      <c r="AKJ263" s="9"/>
      <c r="AKK263" s="9"/>
      <c r="AKL263" s="9"/>
      <c r="AKM263" s="9"/>
      <c r="AKN263" s="9"/>
      <c r="AKO263" s="9"/>
      <c r="AKP263" s="9"/>
      <c r="AKQ263" s="9"/>
      <c r="AKR263" s="9"/>
      <c r="AKS263" s="9"/>
      <c r="AKT263" s="9"/>
      <c r="AKU263" s="9"/>
      <c r="AKV263" s="9"/>
      <c r="AKW263" s="9"/>
      <c r="AKX263" s="9"/>
      <c r="AKY263" s="9"/>
      <c r="AKZ263" s="9"/>
      <c r="ALA263" s="9"/>
      <c r="ALB263" s="9"/>
      <c r="ALC263" s="9"/>
      <c r="ALD263" s="9"/>
      <c r="ALE263" s="9"/>
      <c r="ALF263" s="9"/>
      <c r="ALG263" s="9"/>
      <c r="ALH263" s="9"/>
      <c r="ALI263" s="9"/>
      <c r="ALJ263" s="9"/>
      <c r="ALK263" s="9"/>
      <c r="ALL263" s="9"/>
      <c r="ALM263" s="9"/>
      <c r="ALN263" s="9"/>
      <c r="ALO263" s="9"/>
      <c r="ALP263" s="9"/>
      <c r="ALQ263" s="9"/>
      <c r="ALR263" s="9"/>
      <c r="ALS263" s="9"/>
      <c r="ALT263" s="9"/>
      <c r="ALU263" s="9"/>
      <c r="ALV263" s="9"/>
      <c r="ALW263" s="9"/>
      <c r="ALX263" s="9"/>
      <c r="ALY263" s="9"/>
      <c r="ALZ263" s="9"/>
      <c r="AMA263" s="9"/>
      <c r="AMB263" s="9"/>
      <c r="AMC263" s="9"/>
      <c r="AMD263" s="9"/>
      <c r="AME263" s="9"/>
      <c r="AMF263" s="9"/>
      <c r="AMG263" s="9"/>
      <c r="AMH263" s="9"/>
      <c r="AMI263" s="9"/>
      <c r="AMJ263" s="9"/>
    </row>
    <row r="264" spans="1:1024" ht="17.100000000000001" customHeight="1">
      <c r="A264" s="6" t="s">
        <v>228</v>
      </c>
      <c r="B264" s="7">
        <f>SUM(C264:U264)</f>
        <v>34</v>
      </c>
      <c r="C264" s="7">
        <v>0</v>
      </c>
      <c r="D264" s="7">
        <v>0</v>
      </c>
      <c r="E264" s="8"/>
      <c r="F264" s="8"/>
      <c r="G264" s="8"/>
      <c r="H264" s="8"/>
      <c r="I264" s="8"/>
      <c r="J264" s="8"/>
      <c r="K264" s="8"/>
      <c r="L264" s="8"/>
      <c r="M264" s="8">
        <v>34</v>
      </c>
      <c r="N264" s="8"/>
      <c r="O264" s="8"/>
      <c r="P264" s="8"/>
      <c r="Q264" s="8"/>
      <c r="R264" s="8"/>
      <c r="S264" s="8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  <c r="KR264" s="9"/>
      <c r="KS264" s="9"/>
      <c r="KT264" s="9"/>
      <c r="KU264" s="9"/>
      <c r="KV264" s="9"/>
      <c r="KW264" s="9"/>
      <c r="KX264" s="9"/>
      <c r="KY264" s="9"/>
      <c r="KZ264" s="9"/>
      <c r="LA264" s="9"/>
      <c r="LB264" s="9"/>
      <c r="LC264" s="9"/>
      <c r="LD264" s="9"/>
      <c r="LE264" s="9"/>
      <c r="LF264" s="9"/>
      <c r="LG264" s="9"/>
      <c r="LH264" s="9"/>
      <c r="LI264" s="9"/>
      <c r="LJ264" s="9"/>
      <c r="LK264" s="9"/>
      <c r="LL264" s="9"/>
      <c r="LM264" s="9"/>
      <c r="LN264" s="9"/>
      <c r="LO264" s="9"/>
      <c r="LP264" s="9"/>
      <c r="LQ264" s="9"/>
      <c r="LR264" s="9"/>
      <c r="LS264" s="9"/>
      <c r="LT264" s="9"/>
      <c r="LU264" s="9"/>
      <c r="LV264" s="9"/>
      <c r="LW264" s="9"/>
      <c r="LX264" s="9"/>
      <c r="LY264" s="9"/>
      <c r="LZ264" s="9"/>
      <c r="MA264" s="9"/>
      <c r="MB264" s="9"/>
      <c r="MC264" s="9"/>
      <c r="MD264" s="9"/>
      <c r="ME264" s="9"/>
      <c r="MF264" s="9"/>
      <c r="MG264" s="9"/>
      <c r="MH264" s="9"/>
      <c r="MI264" s="9"/>
      <c r="MJ264" s="9"/>
      <c r="MK264" s="9"/>
      <c r="ML264" s="9"/>
      <c r="MM264" s="9"/>
      <c r="MN264" s="9"/>
      <c r="MO264" s="9"/>
      <c r="MP264" s="9"/>
      <c r="MQ264" s="9"/>
      <c r="MR264" s="9"/>
      <c r="MS264" s="9"/>
      <c r="MT264" s="9"/>
      <c r="MU264" s="9"/>
      <c r="MV264" s="9"/>
      <c r="MW264" s="9"/>
      <c r="MX264" s="9"/>
      <c r="MY264" s="9"/>
      <c r="MZ264" s="9"/>
      <c r="NA264" s="9"/>
      <c r="NB264" s="9"/>
      <c r="NC264" s="9"/>
      <c r="ND264" s="9"/>
      <c r="NE264" s="9"/>
      <c r="NF264" s="9"/>
      <c r="NG264" s="9"/>
      <c r="NH264" s="9"/>
      <c r="NI264" s="9"/>
      <c r="NJ264" s="9"/>
      <c r="NK264" s="9"/>
      <c r="NL264" s="9"/>
      <c r="NM264" s="9"/>
      <c r="NN264" s="9"/>
      <c r="NO264" s="9"/>
      <c r="NP264" s="9"/>
      <c r="NQ264" s="9"/>
      <c r="NR264" s="9"/>
      <c r="NS264" s="9"/>
      <c r="NT264" s="9"/>
      <c r="NU264" s="9"/>
      <c r="NV264" s="9"/>
      <c r="NW264" s="9"/>
      <c r="NX264" s="9"/>
      <c r="NY264" s="9"/>
      <c r="NZ264" s="9"/>
      <c r="OA264" s="9"/>
      <c r="OB264" s="9"/>
      <c r="OC264" s="9"/>
      <c r="OD264" s="9"/>
      <c r="OE264" s="9"/>
      <c r="OF264" s="9"/>
      <c r="OG264" s="9"/>
      <c r="OH264" s="9"/>
      <c r="OI264" s="9"/>
      <c r="OJ264" s="9"/>
      <c r="OK264" s="9"/>
      <c r="OL264" s="9"/>
      <c r="OM264" s="9"/>
      <c r="ON264" s="9"/>
      <c r="OO264" s="9"/>
      <c r="OP264" s="9"/>
      <c r="OQ264" s="9"/>
      <c r="OR264" s="9"/>
      <c r="OS264" s="9"/>
      <c r="OT264" s="9"/>
      <c r="OU264" s="9"/>
      <c r="OV264" s="9"/>
      <c r="OW264" s="9"/>
      <c r="OX264" s="9"/>
      <c r="OY264" s="9"/>
      <c r="OZ264" s="9"/>
      <c r="PA264" s="9"/>
      <c r="PB264" s="9"/>
      <c r="PC264" s="9"/>
      <c r="PD264" s="9"/>
      <c r="PE264" s="9"/>
      <c r="PF264" s="9"/>
      <c r="PG264" s="9"/>
      <c r="PH264" s="9"/>
      <c r="PI264" s="9"/>
      <c r="PJ264" s="9"/>
      <c r="PK264" s="9"/>
      <c r="PL264" s="9"/>
      <c r="PM264" s="9"/>
      <c r="PN264" s="9"/>
      <c r="PO264" s="9"/>
      <c r="PP264" s="9"/>
      <c r="PQ264" s="9"/>
      <c r="PR264" s="9"/>
      <c r="PS264" s="9"/>
      <c r="PT264" s="9"/>
      <c r="PU264" s="9"/>
      <c r="PV264" s="9"/>
      <c r="PW264" s="9"/>
      <c r="PX264" s="9"/>
      <c r="PY264" s="9"/>
      <c r="PZ264" s="9"/>
      <c r="QA264" s="9"/>
      <c r="QB264" s="9"/>
      <c r="QC264" s="9"/>
      <c r="QD264" s="9"/>
      <c r="QE264" s="9"/>
      <c r="QF264" s="9"/>
      <c r="QG264" s="9"/>
      <c r="QH264" s="9"/>
      <c r="QI264" s="9"/>
      <c r="QJ264" s="9"/>
      <c r="QK264" s="9"/>
      <c r="QL264" s="9"/>
      <c r="QM264" s="9"/>
      <c r="QN264" s="9"/>
      <c r="QO264" s="9"/>
      <c r="QP264" s="9"/>
      <c r="QQ264" s="9"/>
      <c r="QR264" s="9"/>
      <c r="QS264" s="9"/>
      <c r="QT264" s="9"/>
      <c r="QU264" s="9"/>
      <c r="QV264" s="9"/>
      <c r="QW264" s="9"/>
      <c r="QX264" s="9"/>
      <c r="QY264" s="9"/>
      <c r="QZ264" s="9"/>
      <c r="RA264" s="9"/>
      <c r="RB264" s="9"/>
      <c r="RC264" s="9"/>
      <c r="RD264" s="9"/>
      <c r="RE264" s="9"/>
      <c r="RF264" s="9"/>
      <c r="RG264" s="9"/>
      <c r="RH264" s="9"/>
      <c r="RI264" s="9"/>
      <c r="RJ264" s="9"/>
      <c r="RK264" s="9"/>
      <c r="RL264" s="9"/>
      <c r="RM264" s="9"/>
      <c r="RN264" s="9"/>
      <c r="RO264" s="9"/>
      <c r="RP264" s="9"/>
      <c r="RQ264" s="9"/>
      <c r="RR264" s="9"/>
      <c r="RS264" s="9"/>
      <c r="RT264" s="9"/>
      <c r="RU264" s="9"/>
      <c r="RV264" s="9"/>
      <c r="RW264" s="9"/>
      <c r="RX264" s="9"/>
      <c r="RY264" s="9"/>
      <c r="RZ264" s="9"/>
      <c r="SA264" s="9"/>
      <c r="SB264" s="9"/>
      <c r="SC264" s="9"/>
      <c r="SD264" s="9"/>
      <c r="SE264" s="9"/>
      <c r="SF264" s="9"/>
      <c r="SG264" s="9"/>
      <c r="SH264" s="9"/>
      <c r="SI264" s="9"/>
      <c r="SJ264" s="9"/>
      <c r="SK264" s="9"/>
      <c r="SL264" s="9"/>
      <c r="SM264" s="9"/>
      <c r="SN264" s="9"/>
      <c r="SO264" s="9"/>
      <c r="SP264" s="9"/>
      <c r="SQ264" s="9"/>
      <c r="SR264" s="9"/>
      <c r="SS264" s="9"/>
      <c r="ST264" s="9"/>
      <c r="SU264" s="9"/>
      <c r="SV264" s="9"/>
      <c r="SW264" s="9"/>
      <c r="SX264" s="9"/>
      <c r="SY264" s="9"/>
      <c r="SZ264" s="9"/>
      <c r="TA264" s="9"/>
      <c r="TB264" s="9"/>
      <c r="TC264" s="9"/>
      <c r="TD264" s="9"/>
      <c r="TE264" s="9"/>
      <c r="TF264" s="9"/>
      <c r="TG264" s="9"/>
      <c r="TH264" s="9"/>
      <c r="TI264" s="9"/>
      <c r="TJ264" s="9"/>
      <c r="TK264" s="9"/>
      <c r="TL264" s="9"/>
      <c r="TM264" s="9"/>
      <c r="TN264" s="9"/>
      <c r="TO264" s="9"/>
      <c r="TP264" s="9"/>
      <c r="TQ264" s="9"/>
      <c r="TR264" s="9"/>
      <c r="TS264" s="9"/>
      <c r="TT264" s="9"/>
      <c r="TU264" s="9"/>
      <c r="TV264" s="9"/>
      <c r="TW264" s="9"/>
      <c r="TX264" s="9"/>
      <c r="TY264" s="9"/>
      <c r="TZ264" s="9"/>
      <c r="UA264" s="9"/>
      <c r="UB264" s="9"/>
      <c r="UC264" s="9"/>
      <c r="UD264" s="9"/>
      <c r="UE264" s="9"/>
      <c r="UF264" s="9"/>
      <c r="UG264" s="9"/>
      <c r="UH264" s="9"/>
      <c r="UI264" s="9"/>
      <c r="UJ264" s="9"/>
      <c r="UK264" s="9"/>
      <c r="UL264" s="9"/>
      <c r="UM264" s="9"/>
      <c r="UN264" s="9"/>
      <c r="UO264" s="9"/>
      <c r="UP264" s="9"/>
      <c r="UQ264" s="9"/>
      <c r="UR264" s="9"/>
      <c r="US264" s="9"/>
      <c r="UT264" s="9"/>
      <c r="UU264" s="9"/>
      <c r="UV264" s="9"/>
      <c r="UW264" s="9"/>
      <c r="UX264" s="9"/>
      <c r="UY264" s="9"/>
      <c r="UZ264" s="9"/>
      <c r="VA264" s="9"/>
      <c r="VB264" s="9"/>
      <c r="VC264" s="9"/>
      <c r="VD264" s="9"/>
      <c r="VE264" s="9"/>
      <c r="VF264" s="9"/>
      <c r="VG264" s="9"/>
      <c r="VH264" s="9"/>
      <c r="VI264" s="9"/>
      <c r="VJ264" s="9"/>
      <c r="VK264" s="9"/>
      <c r="VL264" s="9"/>
      <c r="VM264" s="9"/>
      <c r="VN264" s="9"/>
      <c r="VO264" s="9"/>
      <c r="VP264" s="9"/>
      <c r="VQ264" s="9"/>
      <c r="VR264" s="9"/>
      <c r="VS264" s="9"/>
      <c r="VT264" s="9"/>
      <c r="VU264" s="9"/>
      <c r="VV264" s="9"/>
      <c r="VW264" s="9"/>
      <c r="VX264" s="9"/>
      <c r="VY264" s="9"/>
      <c r="VZ264" s="9"/>
      <c r="WA264" s="9"/>
      <c r="WB264" s="9"/>
      <c r="WC264" s="9"/>
      <c r="WD264" s="9"/>
      <c r="WE264" s="9"/>
      <c r="WF264" s="9"/>
      <c r="WG264" s="9"/>
      <c r="WH264" s="9"/>
      <c r="WI264" s="9"/>
      <c r="WJ264" s="9"/>
      <c r="WK264" s="9"/>
      <c r="WL264" s="9"/>
      <c r="WM264" s="9"/>
      <c r="WN264" s="9"/>
      <c r="WO264" s="9"/>
      <c r="WP264" s="9"/>
      <c r="WQ264" s="9"/>
      <c r="WR264" s="9"/>
      <c r="WS264" s="9"/>
      <c r="WT264" s="9"/>
      <c r="WU264" s="9"/>
      <c r="WV264" s="9"/>
      <c r="WW264" s="9"/>
      <c r="WX264" s="9"/>
      <c r="WY264" s="9"/>
      <c r="WZ264" s="9"/>
      <c r="XA264" s="9"/>
      <c r="XB264" s="9"/>
      <c r="XC264" s="9"/>
      <c r="XD264" s="9"/>
      <c r="XE264" s="9"/>
      <c r="XF264" s="9"/>
      <c r="XG264" s="9"/>
      <c r="XH264" s="9"/>
      <c r="XI264" s="9"/>
      <c r="XJ264" s="9"/>
      <c r="XK264" s="9"/>
      <c r="XL264" s="9"/>
      <c r="XM264" s="9"/>
      <c r="XN264" s="9"/>
      <c r="XO264" s="9"/>
      <c r="XP264" s="9"/>
      <c r="XQ264" s="9"/>
      <c r="XR264" s="9"/>
      <c r="XS264" s="9"/>
      <c r="XT264" s="9"/>
      <c r="XU264" s="9"/>
      <c r="XV264" s="9"/>
      <c r="XW264" s="9"/>
      <c r="XX264" s="9"/>
      <c r="XY264" s="9"/>
      <c r="XZ264" s="9"/>
      <c r="YA264" s="9"/>
      <c r="YB264" s="9"/>
      <c r="YC264" s="9"/>
      <c r="YD264" s="9"/>
      <c r="YE264" s="9"/>
      <c r="YF264" s="9"/>
      <c r="YG264" s="9"/>
      <c r="YH264" s="9"/>
      <c r="YI264" s="9"/>
      <c r="YJ264" s="9"/>
      <c r="YK264" s="9"/>
      <c r="YL264" s="9"/>
      <c r="YM264" s="9"/>
      <c r="YN264" s="9"/>
      <c r="YO264" s="9"/>
      <c r="YP264" s="9"/>
      <c r="YQ264" s="9"/>
      <c r="YR264" s="9"/>
      <c r="YS264" s="9"/>
      <c r="YT264" s="9"/>
      <c r="YU264" s="9"/>
      <c r="YV264" s="9"/>
      <c r="YW264" s="9"/>
      <c r="YX264" s="9"/>
      <c r="YY264" s="9"/>
      <c r="YZ264" s="9"/>
      <c r="ZA264" s="9"/>
      <c r="ZB264" s="9"/>
      <c r="ZC264" s="9"/>
      <c r="ZD264" s="9"/>
      <c r="ZE264" s="9"/>
      <c r="ZF264" s="9"/>
      <c r="ZG264" s="9"/>
      <c r="ZH264" s="9"/>
      <c r="ZI264" s="9"/>
      <c r="ZJ264" s="9"/>
      <c r="ZK264" s="9"/>
      <c r="ZL264" s="9"/>
      <c r="ZM264" s="9"/>
      <c r="ZN264" s="9"/>
      <c r="ZO264" s="9"/>
      <c r="ZP264" s="9"/>
      <c r="ZQ264" s="9"/>
      <c r="ZR264" s="9"/>
      <c r="ZS264" s="9"/>
      <c r="ZT264" s="9"/>
      <c r="ZU264" s="9"/>
      <c r="ZV264" s="9"/>
      <c r="ZW264" s="9"/>
      <c r="ZX264" s="9"/>
      <c r="ZY264" s="9"/>
      <c r="ZZ264" s="9"/>
      <c r="AAA264" s="9"/>
      <c r="AAB264" s="9"/>
      <c r="AAC264" s="9"/>
      <c r="AAD264" s="9"/>
      <c r="AAE264" s="9"/>
      <c r="AAF264" s="9"/>
      <c r="AAG264" s="9"/>
      <c r="AAH264" s="9"/>
      <c r="AAI264" s="9"/>
      <c r="AAJ264" s="9"/>
      <c r="AAK264" s="9"/>
      <c r="AAL264" s="9"/>
      <c r="AAM264" s="9"/>
      <c r="AAN264" s="9"/>
      <c r="AAO264" s="9"/>
      <c r="AAP264" s="9"/>
      <c r="AAQ264" s="9"/>
      <c r="AAR264" s="9"/>
      <c r="AAS264" s="9"/>
      <c r="AAT264" s="9"/>
      <c r="AAU264" s="9"/>
      <c r="AAV264" s="9"/>
      <c r="AAW264" s="9"/>
      <c r="AAX264" s="9"/>
      <c r="AAY264" s="9"/>
      <c r="AAZ264" s="9"/>
      <c r="ABA264" s="9"/>
      <c r="ABB264" s="9"/>
      <c r="ABC264" s="9"/>
      <c r="ABD264" s="9"/>
      <c r="ABE264" s="9"/>
      <c r="ABF264" s="9"/>
      <c r="ABG264" s="9"/>
      <c r="ABH264" s="9"/>
      <c r="ABI264" s="9"/>
      <c r="ABJ264" s="9"/>
      <c r="ABK264" s="9"/>
      <c r="ABL264" s="9"/>
      <c r="ABM264" s="9"/>
      <c r="ABN264" s="9"/>
      <c r="ABO264" s="9"/>
      <c r="ABP264" s="9"/>
      <c r="ABQ264" s="9"/>
      <c r="ABR264" s="9"/>
      <c r="ABS264" s="9"/>
      <c r="ABT264" s="9"/>
      <c r="ABU264" s="9"/>
      <c r="ABV264" s="9"/>
      <c r="ABW264" s="9"/>
      <c r="ABX264" s="9"/>
      <c r="ABY264" s="9"/>
      <c r="ABZ264" s="9"/>
      <c r="ACA264" s="9"/>
      <c r="ACB264" s="9"/>
      <c r="ACC264" s="9"/>
      <c r="ACD264" s="9"/>
      <c r="ACE264" s="9"/>
      <c r="ACF264" s="9"/>
      <c r="ACG264" s="9"/>
      <c r="ACH264" s="9"/>
      <c r="ACI264" s="9"/>
      <c r="ACJ264" s="9"/>
      <c r="ACK264" s="9"/>
      <c r="ACL264" s="9"/>
      <c r="ACM264" s="9"/>
      <c r="ACN264" s="9"/>
      <c r="ACO264" s="9"/>
      <c r="ACP264" s="9"/>
      <c r="ACQ264" s="9"/>
      <c r="ACR264" s="9"/>
      <c r="ACS264" s="9"/>
      <c r="ACT264" s="9"/>
      <c r="ACU264" s="9"/>
      <c r="ACV264" s="9"/>
      <c r="ACW264" s="9"/>
      <c r="ACX264" s="9"/>
      <c r="ACY264" s="9"/>
      <c r="ACZ264" s="9"/>
      <c r="ADA264" s="9"/>
      <c r="ADB264" s="9"/>
      <c r="ADC264" s="9"/>
      <c r="ADD264" s="9"/>
      <c r="ADE264" s="9"/>
      <c r="ADF264" s="9"/>
      <c r="ADG264" s="9"/>
      <c r="ADH264" s="9"/>
      <c r="ADI264" s="9"/>
      <c r="ADJ264" s="9"/>
      <c r="ADK264" s="9"/>
      <c r="ADL264" s="9"/>
      <c r="ADM264" s="9"/>
      <c r="ADN264" s="9"/>
      <c r="ADO264" s="9"/>
      <c r="ADP264" s="9"/>
      <c r="ADQ264" s="9"/>
      <c r="ADR264" s="9"/>
      <c r="ADS264" s="9"/>
      <c r="ADT264" s="9"/>
      <c r="ADU264" s="9"/>
      <c r="ADV264" s="9"/>
      <c r="ADW264" s="9"/>
      <c r="ADX264" s="9"/>
      <c r="ADY264" s="9"/>
      <c r="ADZ264" s="9"/>
      <c r="AEA264" s="9"/>
      <c r="AEB264" s="9"/>
      <c r="AEC264" s="9"/>
      <c r="AED264" s="9"/>
      <c r="AEE264" s="9"/>
      <c r="AEF264" s="9"/>
      <c r="AEG264" s="9"/>
      <c r="AEH264" s="9"/>
      <c r="AEI264" s="9"/>
      <c r="AEJ264" s="9"/>
      <c r="AEK264" s="9"/>
      <c r="AEL264" s="9"/>
      <c r="AEM264" s="9"/>
      <c r="AEN264" s="9"/>
      <c r="AEO264" s="9"/>
      <c r="AEP264" s="9"/>
      <c r="AEQ264" s="9"/>
      <c r="AER264" s="9"/>
      <c r="AES264" s="9"/>
      <c r="AET264" s="9"/>
      <c r="AEU264" s="9"/>
      <c r="AEV264" s="9"/>
      <c r="AEW264" s="9"/>
      <c r="AEX264" s="9"/>
      <c r="AEY264" s="9"/>
      <c r="AEZ264" s="9"/>
      <c r="AFA264" s="9"/>
      <c r="AFB264" s="9"/>
      <c r="AFC264" s="9"/>
      <c r="AFD264" s="9"/>
      <c r="AFE264" s="9"/>
      <c r="AFF264" s="9"/>
      <c r="AFG264" s="9"/>
      <c r="AFH264" s="9"/>
      <c r="AFI264" s="9"/>
      <c r="AFJ264" s="9"/>
      <c r="AFK264" s="9"/>
      <c r="AFL264" s="9"/>
      <c r="AFM264" s="9"/>
      <c r="AFN264" s="9"/>
      <c r="AFO264" s="9"/>
      <c r="AFP264" s="9"/>
      <c r="AFQ264" s="9"/>
      <c r="AFR264" s="9"/>
      <c r="AFS264" s="9"/>
      <c r="AFT264" s="9"/>
      <c r="AFU264" s="9"/>
      <c r="AFV264" s="9"/>
      <c r="AFW264" s="9"/>
      <c r="AFX264" s="9"/>
      <c r="AFY264" s="9"/>
      <c r="AFZ264" s="9"/>
      <c r="AGA264" s="9"/>
      <c r="AGB264" s="9"/>
      <c r="AGC264" s="9"/>
      <c r="AGD264" s="9"/>
      <c r="AGE264" s="9"/>
      <c r="AGF264" s="9"/>
      <c r="AGG264" s="9"/>
      <c r="AGH264" s="9"/>
      <c r="AGI264" s="9"/>
      <c r="AGJ264" s="9"/>
      <c r="AGK264" s="9"/>
      <c r="AGL264" s="9"/>
      <c r="AGM264" s="9"/>
      <c r="AGN264" s="9"/>
      <c r="AGO264" s="9"/>
      <c r="AGP264" s="9"/>
      <c r="AGQ264" s="9"/>
      <c r="AGR264" s="9"/>
      <c r="AGS264" s="9"/>
      <c r="AGT264" s="9"/>
      <c r="AGU264" s="9"/>
      <c r="AGV264" s="9"/>
      <c r="AGW264" s="9"/>
      <c r="AGX264" s="9"/>
      <c r="AGY264" s="9"/>
      <c r="AGZ264" s="9"/>
      <c r="AHA264" s="9"/>
      <c r="AHB264" s="9"/>
      <c r="AHC264" s="9"/>
      <c r="AHD264" s="9"/>
      <c r="AHE264" s="9"/>
      <c r="AHF264" s="9"/>
      <c r="AHG264" s="9"/>
      <c r="AHH264" s="9"/>
      <c r="AHI264" s="9"/>
      <c r="AHJ264" s="9"/>
      <c r="AHK264" s="9"/>
      <c r="AHL264" s="9"/>
      <c r="AHM264" s="9"/>
      <c r="AHN264" s="9"/>
      <c r="AHO264" s="9"/>
      <c r="AHP264" s="9"/>
      <c r="AHQ264" s="9"/>
      <c r="AHR264" s="9"/>
      <c r="AHS264" s="9"/>
      <c r="AHT264" s="9"/>
      <c r="AHU264" s="9"/>
      <c r="AHV264" s="9"/>
      <c r="AHW264" s="9"/>
      <c r="AHX264" s="9"/>
      <c r="AHY264" s="9"/>
      <c r="AHZ264" s="9"/>
      <c r="AIA264" s="9"/>
      <c r="AIB264" s="9"/>
      <c r="AIC264" s="9"/>
      <c r="AID264" s="9"/>
      <c r="AIE264" s="9"/>
      <c r="AIF264" s="9"/>
      <c r="AIG264" s="9"/>
      <c r="AIH264" s="9"/>
      <c r="AII264" s="9"/>
      <c r="AIJ264" s="9"/>
      <c r="AIK264" s="9"/>
      <c r="AIL264" s="9"/>
      <c r="AIM264" s="9"/>
      <c r="AIN264" s="9"/>
      <c r="AIO264" s="9"/>
      <c r="AIP264" s="9"/>
      <c r="AIQ264" s="9"/>
      <c r="AIR264" s="9"/>
      <c r="AIS264" s="9"/>
      <c r="AIT264" s="9"/>
      <c r="AIU264" s="9"/>
      <c r="AIV264" s="9"/>
      <c r="AIW264" s="9"/>
      <c r="AIX264" s="9"/>
      <c r="AIY264" s="9"/>
      <c r="AIZ264" s="9"/>
      <c r="AJA264" s="9"/>
      <c r="AJB264" s="9"/>
      <c r="AJC264" s="9"/>
      <c r="AJD264" s="9"/>
      <c r="AJE264" s="9"/>
      <c r="AJF264" s="9"/>
      <c r="AJG264" s="9"/>
      <c r="AJH264" s="9"/>
      <c r="AJI264" s="9"/>
      <c r="AJJ264" s="9"/>
      <c r="AJK264" s="9"/>
      <c r="AJL264" s="9"/>
      <c r="AJM264" s="9"/>
      <c r="AJN264" s="9"/>
      <c r="AJO264" s="9"/>
      <c r="AJP264" s="9"/>
      <c r="AJQ264" s="9"/>
      <c r="AJR264" s="9"/>
      <c r="AJS264" s="9"/>
      <c r="AJT264" s="9"/>
      <c r="AJU264" s="9"/>
      <c r="AJV264" s="9"/>
      <c r="AJW264" s="9"/>
      <c r="AJX264" s="9"/>
      <c r="AJY264" s="9"/>
      <c r="AJZ264" s="9"/>
      <c r="AKA264" s="9"/>
      <c r="AKB264" s="9"/>
      <c r="AKC264" s="9"/>
      <c r="AKD264" s="9"/>
      <c r="AKE264" s="9"/>
      <c r="AKF264" s="9"/>
      <c r="AKG264" s="9"/>
      <c r="AKH264" s="9"/>
      <c r="AKI264" s="9"/>
      <c r="AKJ264" s="9"/>
      <c r="AKK264" s="9"/>
      <c r="AKL264" s="9"/>
      <c r="AKM264" s="9"/>
      <c r="AKN264" s="9"/>
      <c r="AKO264" s="9"/>
      <c r="AKP264" s="9"/>
      <c r="AKQ264" s="9"/>
      <c r="AKR264" s="9"/>
      <c r="AKS264" s="9"/>
      <c r="AKT264" s="9"/>
      <c r="AKU264" s="9"/>
      <c r="AKV264" s="9"/>
      <c r="AKW264" s="9"/>
      <c r="AKX264" s="9"/>
      <c r="AKY264" s="9"/>
      <c r="AKZ264" s="9"/>
      <c r="ALA264" s="9"/>
      <c r="ALB264" s="9"/>
      <c r="ALC264" s="9"/>
      <c r="ALD264" s="9"/>
      <c r="ALE264" s="9"/>
      <c r="ALF264" s="9"/>
      <c r="ALG264" s="9"/>
      <c r="ALH264" s="9"/>
      <c r="ALI264" s="9"/>
      <c r="ALJ264" s="9"/>
      <c r="ALK264" s="9"/>
      <c r="ALL264" s="9"/>
      <c r="ALM264" s="9"/>
      <c r="ALN264" s="9"/>
      <c r="ALO264" s="9"/>
      <c r="ALP264" s="9"/>
      <c r="ALQ264" s="9"/>
      <c r="ALR264" s="9"/>
      <c r="ALS264" s="9"/>
      <c r="ALT264" s="9"/>
      <c r="ALU264" s="9"/>
      <c r="ALV264" s="9"/>
      <c r="ALW264" s="9"/>
      <c r="ALX264" s="9"/>
      <c r="ALY264" s="9"/>
      <c r="ALZ264" s="9"/>
      <c r="AMA264" s="9"/>
      <c r="AMB264" s="9"/>
      <c r="AMC264" s="9"/>
      <c r="AMD264" s="9"/>
      <c r="AME264" s="9"/>
      <c r="AMF264" s="9"/>
      <c r="AMG264" s="9"/>
      <c r="AMH264" s="9"/>
      <c r="AMI264" s="9"/>
      <c r="AMJ264" s="9"/>
    </row>
    <row r="265" spans="1:1024" ht="17.100000000000001" customHeight="1">
      <c r="A265" s="6" t="s">
        <v>229</v>
      </c>
      <c r="B265" s="7">
        <f>SUM(C265:U265)</f>
        <v>34</v>
      </c>
      <c r="C265" s="7">
        <v>0</v>
      </c>
      <c r="D265" s="7">
        <v>0</v>
      </c>
      <c r="E265" s="8"/>
      <c r="F265" s="8">
        <f>SUM(34)</f>
        <v>34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024" ht="17.100000000000001" customHeight="1">
      <c r="A266" s="6" t="s">
        <v>230</v>
      </c>
      <c r="B266" s="7">
        <f>SUM(C266:U266)</f>
        <v>34</v>
      </c>
      <c r="C266" s="7">
        <v>0</v>
      </c>
      <c r="D266" s="7">
        <v>0</v>
      </c>
      <c r="E266" s="8"/>
      <c r="F266" s="8">
        <f>SUM(34)</f>
        <v>34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024" ht="17.100000000000001" customHeight="1">
      <c r="A267" s="6" t="s">
        <v>231</v>
      </c>
      <c r="B267" s="7">
        <f>SUM(C267:U267)</f>
        <v>34</v>
      </c>
      <c r="C267" s="7">
        <v>0</v>
      </c>
      <c r="D267" s="7">
        <v>0</v>
      </c>
      <c r="E267" s="8"/>
      <c r="F267" s="8">
        <f>SUM(34)</f>
        <v>34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024" ht="17.100000000000001" customHeight="1">
      <c r="A268" s="15" t="s">
        <v>232</v>
      </c>
      <c r="B268" s="7">
        <f>SUM(C268:U268)</f>
        <v>34</v>
      </c>
      <c r="C268" s="7">
        <v>0</v>
      </c>
      <c r="D268" s="7">
        <v>0</v>
      </c>
      <c r="E268" s="8"/>
      <c r="F268" s="8">
        <f>SUM(34)</f>
        <v>34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024" ht="17.100000000000001" customHeight="1">
      <c r="A269" s="6" t="s">
        <v>233</v>
      </c>
      <c r="B269" s="7">
        <f>SUM(C269:U269)</f>
        <v>34</v>
      </c>
      <c r="C269" s="7">
        <v>0</v>
      </c>
      <c r="D269" s="7">
        <v>0</v>
      </c>
      <c r="E269" s="8"/>
      <c r="F269" s="8">
        <f>SUM(34)</f>
        <v>34</v>
      </c>
    </row>
    <row r="270" spans="1:1024" ht="17.100000000000001" customHeight="1">
      <c r="A270" s="10" t="s">
        <v>234</v>
      </c>
      <c r="B270" s="7">
        <f>SUM(C270:U270)</f>
        <v>34</v>
      </c>
      <c r="C270" s="7">
        <v>0</v>
      </c>
      <c r="D270" s="7">
        <v>0</v>
      </c>
      <c r="E270" s="9">
        <f>SUM(34)</f>
        <v>34</v>
      </c>
      <c r="F270" s="9"/>
    </row>
    <row r="271" spans="1:1024" ht="17.100000000000001" customHeight="1">
      <c r="A271" s="10" t="s">
        <v>235</v>
      </c>
      <c r="B271" s="7">
        <f>SUM(C271:U271)</f>
        <v>34</v>
      </c>
      <c r="C271" s="7">
        <v>0</v>
      </c>
      <c r="D271" s="7">
        <v>0</v>
      </c>
      <c r="E271" s="9">
        <f>SUM(34)</f>
        <v>34</v>
      </c>
      <c r="F271" s="9"/>
    </row>
    <row r="272" spans="1:1024" ht="17.100000000000001" customHeight="1">
      <c r="A272" s="10" t="s">
        <v>236</v>
      </c>
      <c r="B272" s="7">
        <f>SUM(C272:U272)</f>
        <v>34</v>
      </c>
      <c r="C272" s="7">
        <v>0</v>
      </c>
      <c r="D272" s="7">
        <v>0</v>
      </c>
      <c r="E272" s="9">
        <f>SUM(34)</f>
        <v>34</v>
      </c>
      <c r="F272" s="9"/>
    </row>
    <row r="273" spans="1:1024" ht="17.100000000000001" customHeight="1">
      <c r="A273" s="6" t="s">
        <v>238</v>
      </c>
      <c r="B273" s="7">
        <f>SUM(C273:U273)</f>
        <v>34</v>
      </c>
      <c r="C273" s="7">
        <v>0</v>
      </c>
      <c r="D273" s="7">
        <v>0</v>
      </c>
      <c r="E273" s="9">
        <f>SUM(34)</f>
        <v>34</v>
      </c>
      <c r="F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9"/>
      <c r="JS273" s="9"/>
      <c r="JT273" s="9"/>
      <c r="JU273" s="9"/>
      <c r="JV273" s="9"/>
      <c r="JW273" s="9"/>
      <c r="JX273" s="9"/>
      <c r="JY273" s="9"/>
      <c r="JZ273" s="9"/>
      <c r="KA273" s="9"/>
      <c r="KB273" s="9"/>
      <c r="KC273" s="9"/>
      <c r="KD273" s="9"/>
      <c r="KE273" s="9"/>
      <c r="KF273" s="9"/>
      <c r="KG273" s="9"/>
      <c r="KH273" s="9"/>
      <c r="KI273" s="9"/>
      <c r="KJ273" s="9"/>
      <c r="KK273" s="9"/>
      <c r="KL273" s="9"/>
      <c r="KM273" s="9"/>
      <c r="KN273" s="9"/>
      <c r="KO273" s="9"/>
      <c r="KP273" s="9"/>
      <c r="KQ273" s="9"/>
      <c r="KR273" s="9"/>
      <c r="KS273" s="9"/>
      <c r="KT273" s="9"/>
      <c r="KU273" s="9"/>
      <c r="KV273" s="9"/>
      <c r="KW273" s="9"/>
      <c r="KX273" s="9"/>
      <c r="KY273" s="9"/>
      <c r="KZ273" s="9"/>
      <c r="LA273" s="9"/>
      <c r="LB273" s="9"/>
      <c r="LC273" s="9"/>
      <c r="LD273" s="9"/>
      <c r="LE273" s="9"/>
      <c r="LF273" s="9"/>
      <c r="LG273" s="9"/>
      <c r="LH273" s="9"/>
      <c r="LI273" s="9"/>
      <c r="LJ273" s="9"/>
      <c r="LK273" s="9"/>
      <c r="LL273" s="9"/>
      <c r="LM273" s="9"/>
      <c r="LN273" s="9"/>
      <c r="LO273" s="9"/>
      <c r="LP273" s="9"/>
      <c r="LQ273" s="9"/>
      <c r="LR273" s="9"/>
      <c r="LS273" s="9"/>
      <c r="LT273" s="9"/>
      <c r="LU273" s="9"/>
      <c r="LV273" s="9"/>
      <c r="LW273" s="9"/>
      <c r="LX273" s="9"/>
      <c r="LY273" s="9"/>
      <c r="LZ273" s="9"/>
      <c r="MA273" s="9"/>
      <c r="MB273" s="9"/>
      <c r="MC273" s="9"/>
      <c r="MD273" s="9"/>
      <c r="ME273" s="9"/>
      <c r="MF273" s="9"/>
      <c r="MG273" s="9"/>
      <c r="MH273" s="9"/>
      <c r="MI273" s="9"/>
      <c r="MJ273" s="9"/>
      <c r="MK273" s="9"/>
      <c r="ML273" s="9"/>
      <c r="MM273" s="9"/>
      <c r="MN273" s="9"/>
      <c r="MO273" s="9"/>
      <c r="MP273" s="9"/>
      <c r="MQ273" s="9"/>
      <c r="MR273" s="9"/>
      <c r="MS273" s="9"/>
      <c r="MT273" s="9"/>
      <c r="MU273" s="9"/>
      <c r="MV273" s="9"/>
      <c r="MW273" s="9"/>
      <c r="MX273" s="9"/>
      <c r="MY273" s="9"/>
      <c r="MZ273" s="9"/>
      <c r="NA273" s="9"/>
      <c r="NB273" s="9"/>
      <c r="NC273" s="9"/>
      <c r="ND273" s="9"/>
      <c r="NE273" s="9"/>
      <c r="NF273" s="9"/>
      <c r="NG273" s="9"/>
      <c r="NH273" s="9"/>
      <c r="NI273" s="9"/>
      <c r="NJ273" s="9"/>
      <c r="NK273" s="9"/>
      <c r="NL273" s="9"/>
      <c r="NM273" s="9"/>
      <c r="NN273" s="9"/>
      <c r="NO273" s="9"/>
      <c r="NP273" s="9"/>
      <c r="NQ273" s="9"/>
      <c r="NR273" s="9"/>
      <c r="NS273" s="9"/>
      <c r="NT273" s="9"/>
      <c r="NU273" s="9"/>
      <c r="NV273" s="9"/>
      <c r="NW273" s="9"/>
      <c r="NX273" s="9"/>
      <c r="NY273" s="9"/>
      <c r="NZ273" s="9"/>
      <c r="OA273" s="9"/>
      <c r="OB273" s="9"/>
      <c r="OC273" s="9"/>
      <c r="OD273" s="9"/>
      <c r="OE273" s="9"/>
      <c r="OF273" s="9"/>
      <c r="OG273" s="9"/>
      <c r="OH273" s="9"/>
      <c r="OI273" s="9"/>
      <c r="OJ273" s="9"/>
      <c r="OK273" s="9"/>
      <c r="OL273" s="9"/>
      <c r="OM273" s="9"/>
      <c r="ON273" s="9"/>
      <c r="OO273" s="9"/>
      <c r="OP273" s="9"/>
      <c r="OQ273" s="9"/>
      <c r="OR273" s="9"/>
      <c r="OS273" s="9"/>
      <c r="OT273" s="9"/>
      <c r="OU273" s="9"/>
      <c r="OV273" s="9"/>
      <c r="OW273" s="9"/>
      <c r="OX273" s="9"/>
      <c r="OY273" s="9"/>
      <c r="OZ273" s="9"/>
      <c r="PA273" s="9"/>
      <c r="PB273" s="9"/>
      <c r="PC273" s="9"/>
      <c r="PD273" s="9"/>
      <c r="PE273" s="9"/>
      <c r="PF273" s="9"/>
      <c r="PG273" s="9"/>
      <c r="PH273" s="9"/>
      <c r="PI273" s="9"/>
      <c r="PJ273" s="9"/>
      <c r="PK273" s="9"/>
      <c r="PL273" s="9"/>
      <c r="PM273" s="9"/>
      <c r="PN273" s="9"/>
      <c r="PO273" s="9"/>
      <c r="PP273" s="9"/>
      <c r="PQ273" s="9"/>
      <c r="PR273" s="9"/>
      <c r="PS273" s="9"/>
      <c r="PT273" s="9"/>
      <c r="PU273" s="9"/>
      <c r="PV273" s="9"/>
      <c r="PW273" s="9"/>
      <c r="PX273" s="9"/>
      <c r="PY273" s="9"/>
      <c r="PZ273" s="9"/>
      <c r="QA273" s="9"/>
      <c r="QB273" s="9"/>
      <c r="QC273" s="9"/>
      <c r="QD273" s="9"/>
      <c r="QE273" s="9"/>
      <c r="QF273" s="9"/>
      <c r="QG273" s="9"/>
      <c r="QH273" s="9"/>
      <c r="QI273" s="9"/>
      <c r="QJ273" s="9"/>
      <c r="QK273" s="9"/>
      <c r="QL273" s="9"/>
      <c r="QM273" s="9"/>
      <c r="QN273" s="9"/>
      <c r="QO273" s="9"/>
      <c r="QP273" s="9"/>
      <c r="QQ273" s="9"/>
      <c r="QR273" s="9"/>
      <c r="QS273" s="9"/>
      <c r="QT273" s="9"/>
      <c r="QU273" s="9"/>
      <c r="QV273" s="9"/>
      <c r="QW273" s="9"/>
      <c r="QX273" s="9"/>
      <c r="QY273" s="9"/>
      <c r="QZ273" s="9"/>
      <c r="RA273" s="9"/>
      <c r="RB273" s="9"/>
      <c r="RC273" s="9"/>
      <c r="RD273" s="9"/>
      <c r="RE273" s="9"/>
      <c r="RF273" s="9"/>
      <c r="RG273" s="9"/>
      <c r="RH273" s="9"/>
      <c r="RI273" s="9"/>
      <c r="RJ273" s="9"/>
      <c r="RK273" s="9"/>
      <c r="RL273" s="9"/>
      <c r="RM273" s="9"/>
      <c r="RN273" s="9"/>
      <c r="RO273" s="9"/>
      <c r="RP273" s="9"/>
      <c r="RQ273" s="9"/>
      <c r="RR273" s="9"/>
      <c r="RS273" s="9"/>
      <c r="RT273" s="9"/>
      <c r="RU273" s="9"/>
      <c r="RV273" s="9"/>
      <c r="RW273" s="9"/>
      <c r="RX273" s="9"/>
      <c r="RY273" s="9"/>
      <c r="RZ273" s="9"/>
      <c r="SA273" s="9"/>
      <c r="SB273" s="9"/>
      <c r="SC273" s="9"/>
      <c r="SD273" s="9"/>
      <c r="SE273" s="9"/>
      <c r="SF273" s="9"/>
      <c r="SG273" s="9"/>
      <c r="SH273" s="9"/>
      <c r="SI273" s="9"/>
      <c r="SJ273" s="9"/>
      <c r="SK273" s="9"/>
      <c r="SL273" s="9"/>
      <c r="SM273" s="9"/>
      <c r="SN273" s="9"/>
      <c r="SO273" s="9"/>
      <c r="SP273" s="9"/>
      <c r="SQ273" s="9"/>
      <c r="SR273" s="9"/>
      <c r="SS273" s="9"/>
      <c r="ST273" s="9"/>
      <c r="SU273" s="9"/>
      <c r="SV273" s="9"/>
      <c r="SW273" s="9"/>
      <c r="SX273" s="9"/>
      <c r="SY273" s="9"/>
      <c r="SZ273" s="9"/>
      <c r="TA273" s="9"/>
      <c r="TB273" s="9"/>
      <c r="TC273" s="9"/>
      <c r="TD273" s="9"/>
      <c r="TE273" s="9"/>
      <c r="TF273" s="9"/>
      <c r="TG273" s="9"/>
      <c r="TH273" s="9"/>
      <c r="TI273" s="9"/>
      <c r="TJ273" s="9"/>
      <c r="TK273" s="9"/>
      <c r="TL273" s="9"/>
      <c r="TM273" s="9"/>
      <c r="TN273" s="9"/>
      <c r="TO273" s="9"/>
      <c r="TP273" s="9"/>
      <c r="TQ273" s="9"/>
      <c r="TR273" s="9"/>
      <c r="TS273" s="9"/>
      <c r="TT273" s="9"/>
      <c r="TU273" s="9"/>
      <c r="TV273" s="9"/>
      <c r="TW273" s="9"/>
      <c r="TX273" s="9"/>
      <c r="TY273" s="9"/>
      <c r="TZ273" s="9"/>
      <c r="UA273" s="9"/>
      <c r="UB273" s="9"/>
      <c r="UC273" s="9"/>
      <c r="UD273" s="9"/>
      <c r="UE273" s="9"/>
      <c r="UF273" s="9"/>
      <c r="UG273" s="9"/>
      <c r="UH273" s="9"/>
      <c r="UI273" s="9"/>
      <c r="UJ273" s="9"/>
      <c r="UK273" s="9"/>
      <c r="UL273" s="9"/>
      <c r="UM273" s="9"/>
      <c r="UN273" s="9"/>
      <c r="UO273" s="9"/>
      <c r="UP273" s="9"/>
      <c r="UQ273" s="9"/>
      <c r="UR273" s="9"/>
      <c r="US273" s="9"/>
      <c r="UT273" s="9"/>
      <c r="UU273" s="9"/>
      <c r="UV273" s="9"/>
      <c r="UW273" s="9"/>
      <c r="UX273" s="9"/>
      <c r="UY273" s="9"/>
      <c r="UZ273" s="9"/>
      <c r="VA273" s="9"/>
      <c r="VB273" s="9"/>
      <c r="VC273" s="9"/>
      <c r="VD273" s="9"/>
      <c r="VE273" s="9"/>
      <c r="VF273" s="9"/>
      <c r="VG273" s="9"/>
      <c r="VH273" s="9"/>
      <c r="VI273" s="9"/>
      <c r="VJ273" s="9"/>
      <c r="VK273" s="9"/>
      <c r="VL273" s="9"/>
      <c r="VM273" s="9"/>
      <c r="VN273" s="9"/>
      <c r="VO273" s="9"/>
      <c r="VP273" s="9"/>
      <c r="VQ273" s="9"/>
      <c r="VR273" s="9"/>
      <c r="VS273" s="9"/>
      <c r="VT273" s="9"/>
      <c r="VU273" s="9"/>
      <c r="VV273" s="9"/>
      <c r="VW273" s="9"/>
      <c r="VX273" s="9"/>
      <c r="VY273" s="9"/>
      <c r="VZ273" s="9"/>
      <c r="WA273" s="9"/>
      <c r="WB273" s="9"/>
      <c r="WC273" s="9"/>
      <c r="WD273" s="9"/>
      <c r="WE273" s="9"/>
      <c r="WF273" s="9"/>
      <c r="WG273" s="9"/>
      <c r="WH273" s="9"/>
      <c r="WI273" s="9"/>
      <c r="WJ273" s="9"/>
      <c r="WK273" s="9"/>
      <c r="WL273" s="9"/>
      <c r="WM273" s="9"/>
      <c r="WN273" s="9"/>
      <c r="WO273" s="9"/>
      <c r="WP273" s="9"/>
      <c r="WQ273" s="9"/>
      <c r="WR273" s="9"/>
      <c r="WS273" s="9"/>
      <c r="WT273" s="9"/>
      <c r="WU273" s="9"/>
      <c r="WV273" s="9"/>
      <c r="WW273" s="9"/>
      <c r="WX273" s="9"/>
      <c r="WY273" s="9"/>
      <c r="WZ273" s="9"/>
      <c r="XA273" s="9"/>
      <c r="XB273" s="9"/>
      <c r="XC273" s="9"/>
      <c r="XD273" s="9"/>
      <c r="XE273" s="9"/>
      <c r="XF273" s="9"/>
      <c r="XG273" s="9"/>
      <c r="XH273" s="9"/>
      <c r="XI273" s="9"/>
      <c r="XJ273" s="9"/>
      <c r="XK273" s="9"/>
      <c r="XL273" s="9"/>
      <c r="XM273" s="9"/>
      <c r="XN273" s="9"/>
      <c r="XO273" s="9"/>
      <c r="XP273" s="9"/>
      <c r="XQ273" s="9"/>
      <c r="XR273" s="9"/>
      <c r="XS273" s="9"/>
      <c r="XT273" s="9"/>
      <c r="XU273" s="9"/>
      <c r="XV273" s="9"/>
      <c r="XW273" s="9"/>
      <c r="XX273" s="9"/>
      <c r="XY273" s="9"/>
      <c r="XZ273" s="9"/>
      <c r="YA273" s="9"/>
      <c r="YB273" s="9"/>
      <c r="YC273" s="9"/>
      <c r="YD273" s="9"/>
      <c r="YE273" s="9"/>
      <c r="YF273" s="9"/>
      <c r="YG273" s="9"/>
      <c r="YH273" s="9"/>
      <c r="YI273" s="9"/>
      <c r="YJ273" s="9"/>
      <c r="YK273" s="9"/>
      <c r="YL273" s="9"/>
      <c r="YM273" s="9"/>
      <c r="YN273" s="9"/>
      <c r="YO273" s="9"/>
      <c r="YP273" s="9"/>
      <c r="YQ273" s="9"/>
      <c r="YR273" s="9"/>
      <c r="YS273" s="9"/>
      <c r="YT273" s="9"/>
      <c r="YU273" s="9"/>
      <c r="YV273" s="9"/>
      <c r="YW273" s="9"/>
      <c r="YX273" s="9"/>
      <c r="YY273" s="9"/>
      <c r="YZ273" s="9"/>
      <c r="ZA273" s="9"/>
      <c r="ZB273" s="9"/>
      <c r="ZC273" s="9"/>
      <c r="ZD273" s="9"/>
      <c r="ZE273" s="9"/>
      <c r="ZF273" s="9"/>
      <c r="ZG273" s="9"/>
      <c r="ZH273" s="9"/>
      <c r="ZI273" s="9"/>
      <c r="ZJ273" s="9"/>
      <c r="ZK273" s="9"/>
      <c r="ZL273" s="9"/>
      <c r="ZM273" s="9"/>
      <c r="ZN273" s="9"/>
      <c r="ZO273" s="9"/>
      <c r="ZP273" s="9"/>
      <c r="ZQ273" s="9"/>
      <c r="ZR273" s="9"/>
      <c r="ZS273" s="9"/>
      <c r="ZT273" s="9"/>
      <c r="ZU273" s="9"/>
      <c r="ZV273" s="9"/>
      <c r="ZW273" s="9"/>
      <c r="ZX273" s="9"/>
      <c r="ZY273" s="9"/>
      <c r="ZZ273" s="9"/>
      <c r="AAA273" s="9"/>
      <c r="AAB273" s="9"/>
      <c r="AAC273" s="9"/>
      <c r="AAD273" s="9"/>
      <c r="AAE273" s="9"/>
      <c r="AAF273" s="9"/>
      <c r="AAG273" s="9"/>
      <c r="AAH273" s="9"/>
      <c r="AAI273" s="9"/>
      <c r="AAJ273" s="9"/>
      <c r="AAK273" s="9"/>
      <c r="AAL273" s="9"/>
      <c r="AAM273" s="9"/>
      <c r="AAN273" s="9"/>
      <c r="AAO273" s="9"/>
      <c r="AAP273" s="9"/>
      <c r="AAQ273" s="9"/>
      <c r="AAR273" s="9"/>
      <c r="AAS273" s="9"/>
      <c r="AAT273" s="9"/>
      <c r="AAU273" s="9"/>
      <c r="AAV273" s="9"/>
      <c r="AAW273" s="9"/>
      <c r="AAX273" s="9"/>
      <c r="AAY273" s="9"/>
      <c r="AAZ273" s="9"/>
      <c r="ABA273" s="9"/>
      <c r="ABB273" s="9"/>
      <c r="ABC273" s="9"/>
      <c r="ABD273" s="9"/>
      <c r="ABE273" s="9"/>
      <c r="ABF273" s="9"/>
      <c r="ABG273" s="9"/>
      <c r="ABH273" s="9"/>
      <c r="ABI273" s="9"/>
      <c r="ABJ273" s="9"/>
      <c r="ABK273" s="9"/>
      <c r="ABL273" s="9"/>
      <c r="ABM273" s="9"/>
      <c r="ABN273" s="9"/>
      <c r="ABO273" s="9"/>
      <c r="ABP273" s="9"/>
      <c r="ABQ273" s="9"/>
      <c r="ABR273" s="9"/>
      <c r="ABS273" s="9"/>
      <c r="ABT273" s="9"/>
      <c r="ABU273" s="9"/>
      <c r="ABV273" s="9"/>
      <c r="ABW273" s="9"/>
      <c r="ABX273" s="9"/>
      <c r="ABY273" s="9"/>
      <c r="ABZ273" s="9"/>
      <c r="ACA273" s="9"/>
      <c r="ACB273" s="9"/>
      <c r="ACC273" s="9"/>
      <c r="ACD273" s="9"/>
      <c r="ACE273" s="9"/>
      <c r="ACF273" s="9"/>
      <c r="ACG273" s="9"/>
      <c r="ACH273" s="9"/>
      <c r="ACI273" s="9"/>
      <c r="ACJ273" s="9"/>
      <c r="ACK273" s="9"/>
      <c r="ACL273" s="9"/>
      <c r="ACM273" s="9"/>
      <c r="ACN273" s="9"/>
      <c r="ACO273" s="9"/>
      <c r="ACP273" s="9"/>
      <c r="ACQ273" s="9"/>
      <c r="ACR273" s="9"/>
      <c r="ACS273" s="9"/>
      <c r="ACT273" s="9"/>
      <c r="ACU273" s="9"/>
      <c r="ACV273" s="9"/>
      <c r="ACW273" s="9"/>
      <c r="ACX273" s="9"/>
      <c r="ACY273" s="9"/>
      <c r="ACZ273" s="9"/>
      <c r="ADA273" s="9"/>
      <c r="ADB273" s="9"/>
      <c r="ADC273" s="9"/>
      <c r="ADD273" s="9"/>
      <c r="ADE273" s="9"/>
      <c r="ADF273" s="9"/>
      <c r="ADG273" s="9"/>
      <c r="ADH273" s="9"/>
      <c r="ADI273" s="9"/>
      <c r="ADJ273" s="9"/>
      <c r="ADK273" s="9"/>
      <c r="ADL273" s="9"/>
      <c r="ADM273" s="9"/>
      <c r="ADN273" s="9"/>
      <c r="ADO273" s="9"/>
      <c r="ADP273" s="9"/>
      <c r="ADQ273" s="9"/>
      <c r="ADR273" s="9"/>
      <c r="ADS273" s="9"/>
      <c r="ADT273" s="9"/>
      <c r="ADU273" s="9"/>
      <c r="ADV273" s="9"/>
      <c r="ADW273" s="9"/>
      <c r="ADX273" s="9"/>
      <c r="ADY273" s="9"/>
      <c r="ADZ273" s="9"/>
      <c r="AEA273" s="9"/>
      <c r="AEB273" s="9"/>
      <c r="AEC273" s="9"/>
      <c r="AED273" s="9"/>
      <c r="AEE273" s="9"/>
      <c r="AEF273" s="9"/>
      <c r="AEG273" s="9"/>
      <c r="AEH273" s="9"/>
      <c r="AEI273" s="9"/>
      <c r="AEJ273" s="9"/>
      <c r="AEK273" s="9"/>
      <c r="AEL273" s="9"/>
      <c r="AEM273" s="9"/>
      <c r="AEN273" s="9"/>
      <c r="AEO273" s="9"/>
      <c r="AEP273" s="9"/>
      <c r="AEQ273" s="9"/>
      <c r="AER273" s="9"/>
      <c r="AES273" s="9"/>
      <c r="AET273" s="9"/>
      <c r="AEU273" s="9"/>
      <c r="AEV273" s="9"/>
      <c r="AEW273" s="9"/>
      <c r="AEX273" s="9"/>
      <c r="AEY273" s="9"/>
      <c r="AEZ273" s="9"/>
      <c r="AFA273" s="9"/>
      <c r="AFB273" s="9"/>
      <c r="AFC273" s="9"/>
      <c r="AFD273" s="9"/>
      <c r="AFE273" s="9"/>
      <c r="AFF273" s="9"/>
      <c r="AFG273" s="9"/>
      <c r="AFH273" s="9"/>
      <c r="AFI273" s="9"/>
      <c r="AFJ273" s="9"/>
      <c r="AFK273" s="9"/>
      <c r="AFL273" s="9"/>
      <c r="AFM273" s="9"/>
      <c r="AFN273" s="9"/>
      <c r="AFO273" s="9"/>
      <c r="AFP273" s="9"/>
      <c r="AFQ273" s="9"/>
      <c r="AFR273" s="9"/>
      <c r="AFS273" s="9"/>
      <c r="AFT273" s="9"/>
      <c r="AFU273" s="9"/>
      <c r="AFV273" s="9"/>
      <c r="AFW273" s="9"/>
      <c r="AFX273" s="9"/>
      <c r="AFY273" s="9"/>
      <c r="AFZ273" s="9"/>
      <c r="AGA273" s="9"/>
      <c r="AGB273" s="9"/>
      <c r="AGC273" s="9"/>
      <c r="AGD273" s="9"/>
      <c r="AGE273" s="9"/>
      <c r="AGF273" s="9"/>
      <c r="AGG273" s="9"/>
      <c r="AGH273" s="9"/>
      <c r="AGI273" s="9"/>
      <c r="AGJ273" s="9"/>
      <c r="AGK273" s="9"/>
      <c r="AGL273" s="9"/>
      <c r="AGM273" s="9"/>
      <c r="AGN273" s="9"/>
      <c r="AGO273" s="9"/>
      <c r="AGP273" s="9"/>
      <c r="AGQ273" s="9"/>
      <c r="AGR273" s="9"/>
      <c r="AGS273" s="9"/>
      <c r="AGT273" s="9"/>
      <c r="AGU273" s="9"/>
      <c r="AGV273" s="9"/>
      <c r="AGW273" s="9"/>
      <c r="AGX273" s="9"/>
      <c r="AGY273" s="9"/>
      <c r="AGZ273" s="9"/>
      <c r="AHA273" s="9"/>
      <c r="AHB273" s="9"/>
      <c r="AHC273" s="9"/>
      <c r="AHD273" s="9"/>
      <c r="AHE273" s="9"/>
      <c r="AHF273" s="9"/>
      <c r="AHG273" s="9"/>
      <c r="AHH273" s="9"/>
      <c r="AHI273" s="9"/>
      <c r="AHJ273" s="9"/>
      <c r="AHK273" s="9"/>
      <c r="AHL273" s="9"/>
      <c r="AHM273" s="9"/>
      <c r="AHN273" s="9"/>
      <c r="AHO273" s="9"/>
      <c r="AHP273" s="9"/>
      <c r="AHQ273" s="9"/>
      <c r="AHR273" s="9"/>
      <c r="AHS273" s="9"/>
      <c r="AHT273" s="9"/>
      <c r="AHU273" s="9"/>
      <c r="AHV273" s="9"/>
      <c r="AHW273" s="9"/>
      <c r="AHX273" s="9"/>
      <c r="AHY273" s="9"/>
      <c r="AHZ273" s="9"/>
      <c r="AIA273" s="9"/>
      <c r="AIB273" s="9"/>
      <c r="AIC273" s="9"/>
      <c r="AID273" s="9"/>
      <c r="AIE273" s="9"/>
      <c r="AIF273" s="9"/>
      <c r="AIG273" s="9"/>
      <c r="AIH273" s="9"/>
      <c r="AII273" s="9"/>
      <c r="AIJ273" s="9"/>
      <c r="AIK273" s="9"/>
      <c r="AIL273" s="9"/>
      <c r="AIM273" s="9"/>
      <c r="AIN273" s="9"/>
      <c r="AIO273" s="9"/>
      <c r="AIP273" s="9"/>
      <c r="AIQ273" s="9"/>
      <c r="AIR273" s="9"/>
      <c r="AIS273" s="9"/>
      <c r="AIT273" s="9"/>
      <c r="AIU273" s="9"/>
      <c r="AIV273" s="9"/>
      <c r="AIW273" s="9"/>
      <c r="AIX273" s="9"/>
      <c r="AIY273" s="9"/>
      <c r="AIZ273" s="9"/>
      <c r="AJA273" s="9"/>
      <c r="AJB273" s="9"/>
      <c r="AJC273" s="9"/>
      <c r="AJD273" s="9"/>
      <c r="AJE273" s="9"/>
      <c r="AJF273" s="9"/>
      <c r="AJG273" s="9"/>
      <c r="AJH273" s="9"/>
      <c r="AJI273" s="9"/>
      <c r="AJJ273" s="9"/>
      <c r="AJK273" s="9"/>
      <c r="AJL273" s="9"/>
      <c r="AJM273" s="9"/>
      <c r="AJN273" s="9"/>
      <c r="AJO273" s="9"/>
      <c r="AJP273" s="9"/>
      <c r="AJQ273" s="9"/>
      <c r="AJR273" s="9"/>
      <c r="AJS273" s="9"/>
      <c r="AJT273" s="9"/>
      <c r="AJU273" s="9"/>
      <c r="AJV273" s="9"/>
      <c r="AJW273" s="9"/>
      <c r="AJX273" s="9"/>
      <c r="AJY273" s="9"/>
      <c r="AJZ273" s="9"/>
      <c r="AKA273" s="9"/>
      <c r="AKB273" s="9"/>
      <c r="AKC273" s="9"/>
      <c r="AKD273" s="9"/>
      <c r="AKE273" s="9"/>
      <c r="AKF273" s="9"/>
      <c r="AKG273" s="9"/>
      <c r="AKH273" s="9"/>
      <c r="AKI273" s="9"/>
      <c r="AKJ273" s="9"/>
      <c r="AKK273" s="9"/>
      <c r="AKL273" s="9"/>
      <c r="AKM273" s="9"/>
      <c r="AKN273" s="9"/>
      <c r="AKO273" s="9"/>
      <c r="AKP273" s="9"/>
      <c r="AKQ273" s="9"/>
      <c r="AKR273" s="9"/>
      <c r="AKS273" s="9"/>
      <c r="AKT273" s="9"/>
      <c r="AKU273" s="9"/>
      <c r="AKV273" s="9"/>
      <c r="AKW273" s="9"/>
      <c r="AKX273" s="9"/>
      <c r="AKY273" s="9"/>
      <c r="AKZ273" s="9"/>
      <c r="ALA273" s="9"/>
      <c r="ALB273" s="9"/>
      <c r="ALC273" s="9"/>
      <c r="ALD273" s="9"/>
      <c r="ALE273" s="9"/>
      <c r="ALF273" s="9"/>
      <c r="ALG273" s="9"/>
      <c r="ALH273" s="9"/>
      <c r="ALI273" s="9"/>
      <c r="ALJ273" s="9"/>
      <c r="ALK273" s="9"/>
      <c r="ALL273" s="9"/>
      <c r="ALM273" s="9"/>
      <c r="ALN273" s="9"/>
      <c r="ALO273" s="9"/>
      <c r="ALP273" s="9"/>
      <c r="ALQ273" s="9"/>
      <c r="ALR273" s="9"/>
      <c r="ALS273" s="9"/>
      <c r="ALT273" s="9"/>
      <c r="ALU273" s="9"/>
      <c r="ALV273" s="9"/>
      <c r="ALW273" s="9"/>
      <c r="ALX273" s="9"/>
      <c r="ALY273" s="9"/>
      <c r="ALZ273" s="9"/>
      <c r="AMA273" s="9"/>
      <c r="AMB273" s="9"/>
      <c r="AMC273" s="9"/>
      <c r="AMD273" s="9"/>
      <c r="AME273" s="9"/>
      <c r="AMF273" s="9"/>
      <c r="AMG273" s="9"/>
      <c r="AMH273" s="9"/>
      <c r="AMI273" s="9"/>
      <c r="AMJ273" s="9"/>
    </row>
    <row r="274" spans="1:1024" ht="17.100000000000001" customHeight="1">
      <c r="A274" s="15" t="s">
        <v>239</v>
      </c>
      <c r="B274" s="7">
        <f>SUM(C274:U274)</f>
        <v>34</v>
      </c>
      <c r="C274" s="7">
        <v>0</v>
      </c>
      <c r="D274" s="7">
        <f>SUM(34)</f>
        <v>34</v>
      </c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  <c r="JZ274" s="9"/>
      <c r="KA274" s="9"/>
      <c r="KB274" s="9"/>
      <c r="KC274" s="9"/>
      <c r="KD274" s="9"/>
      <c r="KE274" s="9"/>
      <c r="KF274" s="9"/>
      <c r="KG274" s="9"/>
      <c r="KH274" s="9"/>
      <c r="KI274" s="9"/>
      <c r="KJ274" s="9"/>
      <c r="KK274" s="9"/>
      <c r="KL274" s="9"/>
      <c r="KM274" s="9"/>
      <c r="KN274" s="9"/>
      <c r="KO274" s="9"/>
      <c r="KP274" s="9"/>
      <c r="KQ274" s="9"/>
      <c r="KR274" s="9"/>
      <c r="KS274" s="9"/>
      <c r="KT274" s="9"/>
      <c r="KU274" s="9"/>
      <c r="KV274" s="9"/>
      <c r="KW274" s="9"/>
      <c r="KX274" s="9"/>
      <c r="KY274" s="9"/>
      <c r="KZ274" s="9"/>
      <c r="LA274" s="9"/>
      <c r="LB274" s="9"/>
      <c r="LC274" s="9"/>
      <c r="LD274" s="9"/>
      <c r="LE274" s="9"/>
      <c r="LF274" s="9"/>
      <c r="LG274" s="9"/>
      <c r="LH274" s="9"/>
      <c r="LI274" s="9"/>
      <c r="LJ274" s="9"/>
      <c r="LK274" s="9"/>
      <c r="LL274" s="9"/>
      <c r="LM274" s="9"/>
      <c r="LN274" s="9"/>
      <c r="LO274" s="9"/>
      <c r="LP274" s="9"/>
      <c r="LQ274" s="9"/>
      <c r="LR274" s="9"/>
      <c r="LS274" s="9"/>
      <c r="LT274" s="9"/>
      <c r="LU274" s="9"/>
      <c r="LV274" s="9"/>
      <c r="LW274" s="9"/>
      <c r="LX274" s="9"/>
      <c r="LY274" s="9"/>
      <c r="LZ274" s="9"/>
      <c r="MA274" s="9"/>
      <c r="MB274" s="9"/>
      <c r="MC274" s="9"/>
      <c r="MD274" s="9"/>
      <c r="ME274" s="9"/>
      <c r="MF274" s="9"/>
      <c r="MG274" s="9"/>
      <c r="MH274" s="9"/>
      <c r="MI274" s="9"/>
      <c r="MJ274" s="9"/>
      <c r="MK274" s="9"/>
      <c r="ML274" s="9"/>
      <c r="MM274" s="9"/>
      <c r="MN274" s="9"/>
      <c r="MO274" s="9"/>
      <c r="MP274" s="9"/>
      <c r="MQ274" s="9"/>
      <c r="MR274" s="9"/>
      <c r="MS274" s="9"/>
      <c r="MT274" s="9"/>
      <c r="MU274" s="9"/>
      <c r="MV274" s="9"/>
      <c r="MW274" s="9"/>
      <c r="MX274" s="9"/>
      <c r="MY274" s="9"/>
      <c r="MZ274" s="9"/>
      <c r="NA274" s="9"/>
      <c r="NB274" s="9"/>
      <c r="NC274" s="9"/>
      <c r="ND274" s="9"/>
      <c r="NE274" s="9"/>
      <c r="NF274" s="9"/>
      <c r="NG274" s="9"/>
      <c r="NH274" s="9"/>
      <c r="NI274" s="9"/>
      <c r="NJ274" s="9"/>
      <c r="NK274" s="9"/>
      <c r="NL274" s="9"/>
      <c r="NM274" s="9"/>
      <c r="NN274" s="9"/>
      <c r="NO274" s="9"/>
      <c r="NP274" s="9"/>
      <c r="NQ274" s="9"/>
      <c r="NR274" s="9"/>
      <c r="NS274" s="9"/>
      <c r="NT274" s="9"/>
      <c r="NU274" s="9"/>
      <c r="NV274" s="9"/>
      <c r="NW274" s="9"/>
      <c r="NX274" s="9"/>
      <c r="NY274" s="9"/>
      <c r="NZ274" s="9"/>
      <c r="OA274" s="9"/>
      <c r="OB274" s="9"/>
      <c r="OC274" s="9"/>
      <c r="OD274" s="9"/>
      <c r="OE274" s="9"/>
      <c r="OF274" s="9"/>
      <c r="OG274" s="9"/>
      <c r="OH274" s="9"/>
      <c r="OI274" s="9"/>
      <c r="OJ274" s="9"/>
      <c r="OK274" s="9"/>
      <c r="OL274" s="9"/>
      <c r="OM274" s="9"/>
      <c r="ON274" s="9"/>
      <c r="OO274" s="9"/>
      <c r="OP274" s="9"/>
      <c r="OQ274" s="9"/>
      <c r="OR274" s="9"/>
      <c r="OS274" s="9"/>
      <c r="OT274" s="9"/>
      <c r="OU274" s="9"/>
      <c r="OV274" s="9"/>
      <c r="OW274" s="9"/>
      <c r="OX274" s="9"/>
      <c r="OY274" s="9"/>
      <c r="OZ274" s="9"/>
      <c r="PA274" s="9"/>
      <c r="PB274" s="9"/>
      <c r="PC274" s="9"/>
      <c r="PD274" s="9"/>
      <c r="PE274" s="9"/>
      <c r="PF274" s="9"/>
      <c r="PG274" s="9"/>
      <c r="PH274" s="9"/>
      <c r="PI274" s="9"/>
      <c r="PJ274" s="9"/>
      <c r="PK274" s="9"/>
      <c r="PL274" s="9"/>
      <c r="PM274" s="9"/>
      <c r="PN274" s="9"/>
      <c r="PO274" s="9"/>
      <c r="PP274" s="9"/>
      <c r="PQ274" s="9"/>
      <c r="PR274" s="9"/>
      <c r="PS274" s="9"/>
      <c r="PT274" s="9"/>
      <c r="PU274" s="9"/>
      <c r="PV274" s="9"/>
      <c r="PW274" s="9"/>
      <c r="PX274" s="9"/>
      <c r="PY274" s="9"/>
      <c r="PZ274" s="9"/>
      <c r="QA274" s="9"/>
      <c r="QB274" s="9"/>
      <c r="QC274" s="9"/>
      <c r="QD274" s="9"/>
      <c r="QE274" s="9"/>
      <c r="QF274" s="9"/>
      <c r="QG274" s="9"/>
      <c r="QH274" s="9"/>
      <c r="QI274" s="9"/>
      <c r="QJ274" s="9"/>
      <c r="QK274" s="9"/>
      <c r="QL274" s="9"/>
      <c r="QM274" s="9"/>
      <c r="QN274" s="9"/>
      <c r="QO274" s="9"/>
      <c r="QP274" s="9"/>
      <c r="QQ274" s="9"/>
      <c r="QR274" s="9"/>
      <c r="QS274" s="9"/>
      <c r="QT274" s="9"/>
      <c r="QU274" s="9"/>
      <c r="QV274" s="9"/>
      <c r="QW274" s="9"/>
      <c r="QX274" s="9"/>
      <c r="QY274" s="9"/>
      <c r="QZ274" s="9"/>
      <c r="RA274" s="9"/>
      <c r="RB274" s="9"/>
      <c r="RC274" s="9"/>
      <c r="RD274" s="9"/>
      <c r="RE274" s="9"/>
      <c r="RF274" s="9"/>
      <c r="RG274" s="9"/>
      <c r="RH274" s="9"/>
      <c r="RI274" s="9"/>
      <c r="RJ274" s="9"/>
      <c r="RK274" s="9"/>
      <c r="RL274" s="9"/>
      <c r="RM274" s="9"/>
      <c r="RN274" s="9"/>
      <c r="RO274" s="9"/>
      <c r="RP274" s="9"/>
      <c r="RQ274" s="9"/>
      <c r="RR274" s="9"/>
      <c r="RS274" s="9"/>
      <c r="RT274" s="9"/>
      <c r="RU274" s="9"/>
      <c r="RV274" s="9"/>
      <c r="RW274" s="9"/>
      <c r="RX274" s="9"/>
      <c r="RY274" s="9"/>
      <c r="RZ274" s="9"/>
      <c r="SA274" s="9"/>
      <c r="SB274" s="9"/>
      <c r="SC274" s="9"/>
      <c r="SD274" s="9"/>
      <c r="SE274" s="9"/>
      <c r="SF274" s="9"/>
      <c r="SG274" s="9"/>
      <c r="SH274" s="9"/>
      <c r="SI274" s="9"/>
      <c r="SJ274" s="9"/>
      <c r="SK274" s="9"/>
      <c r="SL274" s="9"/>
      <c r="SM274" s="9"/>
      <c r="SN274" s="9"/>
      <c r="SO274" s="9"/>
      <c r="SP274" s="9"/>
      <c r="SQ274" s="9"/>
      <c r="SR274" s="9"/>
      <c r="SS274" s="9"/>
      <c r="ST274" s="9"/>
      <c r="SU274" s="9"/>
      <c r="SV274" s="9"/>
      <c r="SW274" s="9"/>
      <c r="SX274" s="9"/>
      <c r="SY274" s="9"/>
      <c r="SZ274" s="9"/>
      <c r="TA274" s="9"/>
      <c r="TB274" s="9"/>
      <c r="TC274" s="9"/>
      <c r="TD274" s="9"/>
      <c r="TE274" s="9"/>
      <c r="TF274" s="9"/>
      <c r="TG274" s="9"/>
      <c r="TH274" s="9"/>
      <c r="TI274" s="9"/>
      <c r="TJ274" s="9"/>
      <c r="TK274" s="9"/>
      <c r="TL274" s="9"/>
      <c r="TM274" s="9"/>
      <c r="TN274" s="9"/>
      <c r="TO274" s="9"/>
      <c r="TP274" s="9"/>
      <c r="TQ274" s="9"/>
      <c r="TR274" s="9"/>
      <c r="TS274" s="9"/>
      <c r="TT274" s="9"/>
      <c r="TU274" s="9"/>
      <c r="TV274" s="9"/>
      <c r="TW274" s="9"/>
      <c r="TX274" s="9"/>
      <c r="TY274" s="9"/>
      <c r="TZ274" s="9"/>
      <c r="UA274" s="9"/>
      <c r="UB274" s="9"/>
      <c r="UC274" s="9"/>
      <c r="UD274" s="9"/>
      <c r="UE274" s="9"/>
      <c r="UF274" s="9"/>
      <c r="UG274" s="9"/>
      <c r="UH274" s="9"/>
      <c r="UI274" s="9"/>
      <c r="UJ274" s="9"/>
      <c r="UK274" s="9"/>
      <c r="UL274" s="9"/>
      <c r="UM274" s="9"/>
      <c r="UN274" s="9"/>
      <c r="UO274" s="9"/>
      <c r="UP274" s="9"/>
      <c r="UQ274" s="9"/>
      <c r="UR274" s="9"/>
      <c r="US274" s="9"/>
      <c r="UT274" s="9"/>
      <c r="UU274" s="9"/>
      <c r="UV274" s="9"/>
      <c r="UW274" s="9"/>
      <c r="UX274" s="9"/>
      <c r="UY274" s="9"/>
      <c r="UZ274" s="9"/>
      <c r="VA274" s="9"/>
      <c r="VB274" s="9"/>
      <c r="VC274" s="9"/>
      <c r="VD274" s="9"/>
      <c r="VE274" s="9"/>
      <c r="VF274" s="9"/>
      <c r="VG274" s="9"/>
      <c r="VH274" s="9"/>
      <c r="VI274" s="9"/>
      <c r="VJ274" s="9"/>
      <c r="VK274" s="9"/>
      <c r="VL274" s="9"/>
      <c r="VM274" s="9"/>
      <c r="VN274" s="9"/>
      <c r="VO274" s="9"/>
      <c r="VP274" s="9"/>
      <c r="VQ274" s="9"/>
      <c r="VR274" s="9"/>
      <c r="VS274" s="9"/>
      <c r="VT274" s="9"/>
      <c r="VU274" s="9"/>
      <c r="VV274" s="9"/>
      <c r="VW274" s="9"/>
      <c r="VX274" s="9"/>
      <c r="VY274" s="9"/>
      <c r="VZ274" s="9"/>
      <c r="WA274" s="9"/>
      <c r="WB274" s="9"/>
      <c r="WC274" s="9"/>
      <c r="WD274" s="9"/>
      <c r="WE274" s="9"/>
      <c r="WF274" s="9"/>
      <c r="WG274" s="9"/>
      <c r="WH274" s="9"/>
      <c r="WI274" s="9"/>
      <c r="WJ274" s="9"/>
      <c r="WK274" s="9"/>
      <c r="WL274" s="9"/>
      <c r="WM274" s="9"/>
      <c r="WN274" s="9"/>
      <c r="WO274" s="9"/>
      <c r="WP274" s="9"/>
      <c r="WQ274" s="9"/>
      <c r="WR274" s="9"/>
      <c r="WS274" s="9"/>
      <c r="WT274" s="9"/>
      <c r="WU274" s="9"/>
      <c r="WV274" s="9"/>
      <c r="WW274" s="9"/>
      <c r="WX274" s="9"/>
      <c r="WY274" s="9"/>
      <c r="WZ274" s="9"/>
      <c r="XA274" s="9"/>
      <c r="XB274" s="9"/>
      <c r="XC274" s="9"/>
      <c r="XD274" s="9"/>
      <c r="XE274" s="9"/>
      <c r="XF274" s="9"/>
      <c r="XG274" s="9"/>
      <c r="XH274" s="9"/>
      <c r="XI274" s="9"/>
      <c r="XJ274" s="9"/>
      <c r="XK274" s="9"/>
      <c r="XL274" s="9"/>
      <c r="XM274" s="9"/>
      <c r="XN274" s="9"/>
      <c r="XO274" s="9"/>
      <c r="XP274" s="9"/>
      <c r="XQ274" s="9"/>
      <c r="XR274" s="9"/>
      <c r="XS274" s="9"/>
      <c r="XT274" s="9"/>
      <c r="XU274" s="9"/>
      <c r="XV274" s="9"/>
      <c r="XW274" s="9"/>
      <c r="XX274" s="9"/>
      <c r="XY274" s="9"/>
      <c r="XZ274" s="9"/>
      <c r="YA274" s="9"/>
      <c r="YB274" s="9"/>
      <c r="YC274" s="9"/>
      <c r="YD274" s="9"/>
      <c r="YE274" s="9"/>
      <c r="YF274" s="9"/>
      <c r="YG274" s="9"/>
      <c r="YH274" s="9"/>
      <c r="YI274" s="9"/>
      <c r="YJ274" s="9"/>
      <c r="YK274" s="9"/>
      <c r="YL274" s="9"/>
      <c r="YM274" s="9"/>
      <c r="YN274" s="9"/>
      <c r="YO274" s="9"/>
      <c r="YP274" s="9"/>
      <c r="YQ274" s="9"/>
      <c r="YR274" s="9"/>
      <c r="YS274" s="9"/>
      <c r="YT274" s="9"/>
      <c r="YU274" s="9"/>
      <c r="YV274" s="9"/>
      <c r="YW274" s="9"/>
      <c r="YX274" s="9"/>
      <c r="YY274" s="9"/>
      <c r="YZ274" s="9"/>
      <c r="ZA274" s="9"/>
      <c r="ZB274" s="9"/>
      <c r="ZC274" s="9"/>
      <c r="ZD274" s="9"/>
      <c r="ZE274" s="9"/>
      <c r="ZF274" s="9"/>
      <c r="ZG274" s="9"/>
      <c r="ZH274" s="9"/>
      <c r="ZI274" s="9"/>
      <c r="ZJ274" s="9"/>
      <c r="ZK274" s="9"/>
      <c r="ZL274" s="9"/>
      <c r="ZM274" s="9"/>
      <c r="ZN274" s="9"/>
      <c r="ZO274" s="9"/>
      <c r="ZP274" s="9"/>
      <c r="ZQ274" s="9"/>
      <c r="ZR274" s="9"/>
      <c r="ZS274" s="9"/>
      <c r="ZT274" s="9"/>
      <c r="ZU274" s="9"/>
      <c r="ZV274" s="9"/>
      <c r="ZW274" s="9"/>
      <c r="ZX274" s="9"/>
      <c r="ZY274" s="9"/>
      <c r="ZZ274" s="9"/>
      <c r="AAA274" s="9"/>
      <c r="AAB274" s="9"/>
      <c r="AAC274" s="9"/>
      <c r="AAD274" s="9"/>
      <c r="AAE274" s="9"/>
      <c r="AAF274" s="9"/>
      <c r="AAG274" s="9"/>
      <c r="AAH274" s="9"/>
      <c r="AAI274" s="9"/>
      <c r="AAJ274" s="9"/>
      <c r="AAK274" s="9"/>
      <c r="AAL274" s="9"/>
      <c r="AAM274" s="9"/>
      <c r="AAN274" s="9"/>
      <c r="AAO274" s="9"/>
      <c r="AAP274" s="9"/>
      <c r="AAQ274" s="9"/>
      <c r="AAR274" s="9"/>
      <c r="AAS274" s="9"/>
      <c r="AAT274" s="9"/>
      <c r="AAU274" s="9"/>
      <c r="AAV274" s="9"/>
      <c r="AAW274" s="9"/>
      <c r="AAX274" s="9"/>
      <c r="AAY274" s="9"/>
      <c r="AAZ274" s="9"/>
      <c r="ABA274" s="9"/>
      <c r="ABB274" s="9"/>
      <c r="ABC274" s="9"/>
      <c r="ABD274" s="9"/>
      <c r="ABE274" s="9"/>
      <c r="ABF274" s="9"/>
      <c r="ABG274" s="9"/>
      <c r="ABH274" s="9"/>
      <c r="ABI274" s="9"/>
      <c r="ABJ274" s="9"/>
      <c r="ABK274" s="9"/>
      <c r="ABL274" s="9"/>
      <c r="ABM274" s="9"/>
      <c r="ABN274" s="9"/>
      <c r="ABO274" s="9"/>
      <c r="ABP274" s="9"/>
      <c r="ABQ274" s="9"/>
      <c r="ABR274" s="9"/>
      <c r="ABS274" s="9"/>
      <c r="ABT274" s="9"/>
      <c r="ABU274" s="9"/>
      <c r="ABV274" s="9"/>
      <c r="ABW274" s="9"/>
      <c r="ABX274" s="9"/>
      <c r="ABY274" s="9"/>
      <c r="ABZ274" s="9"/>
      <c r="ACA274" s="9"/>
      <c r="ACB274" s="9"/>
      <c r="ACC274" s="9"/>
      <c r="ACD274" s="9"/>
      <c r="ACE274" s="9"/>
      <c r="ACF274" s="9"/>
      <c r="ACG274" s="9"/>
      <c r="ACH274" s="9"/>
      <c r="ACI274" s="9"/>
      <c r="ACJ274" s="9"/>
      <c r="ACK274" s="9"/>
      <c r="ACL274" s="9"/>
      <c r="ACM274" s="9"/>
      <c r="ACN274" s="9"/>
      <c r="ACO274" s="9"/>
      <c r="ACP274" s="9"/>
      <c r="ACQ274" s="9"/>
      <c r="ACR274" s="9"/>
      <c r="ACS274" s="9"/>
      <c r="ACT274" s="9"/>
      <c r="ACU274" s="9"/>
      <c r="ACV274" s="9"/>
      <c r="ACW274" s="9"/>
      <c r="ACX274" s="9"/>
      <c r="ACY274" s="9"/>
      <c r="ACZ274" s="9"/>
      <c r="ADA274" s="9"/>
      <c r="ADB274" s="9"/>
      <c r="ADC274" s="9"/>
      <c r="ADD274" s="9"/>
      <c r="ADE274" s="9"/>
      <c r="ADF274" s="9"/>
      <c r="ADG274" s="9"/>
      <c r="ADH274" s="9"/>
      <c r="ADI274" s="9"/>
      <c r="ADJ274" s="9"/>
      <c r="ADK274" s="9"/>
      <c r="ADL274" s="9"/>
      <c r="ADM274" s="9"/>
      <c r="ADN274" s="9"/>
      <c r="ADO274" s="9"/>
      <c r="ADP274" s="9"/>
      <c r="ADQ274" s="9"/>
      <c r="ADR274" s="9"/>
      <c r="ADS274" s="9"/>
      <c r="ADT274" s="9"/>
      <c r="ADU274" s="9"/>
      <c r="ADV274" s="9"/>
      <c r="ADW274" s="9"/>
      <c r="ADX274" s="9"/>
      <c r="ADY274" s="9"/>
      <c r="ADZ274" s="9"/>
      <c r="AEA274" s="9"/>
      <c r="AEB274" s="9"/>
      <c r="AEC274" s="9"/>
      <c r="AED274" s="9"/>
      <c r="AEE274" s="9"/>
      <c r="AEF274" s="9"/>
      <c r="AEG274" s="9"/>
      <c r="AEH274" s="9"/>
      <c r="AEI274" s="9"/>
      <c r="AEJ274" s="9"/>
      <c r="AEK274" s="9"/>
      <c r="AEL274" s="9"/>
      <c r="AEM274" s="9"/>
      <c r="AEN274" s="9"/>
      <c r="AEO274" s="9"/>
      <c r="AEP274" s="9"/>
      <c r="AEQ274" s="9"/>
      <c r="AER274" s="9"/>
      <c r="AES274" s="9"/>
      <c r="AET274" s="9"/>
      <c r="AEU274" s="9"/>
      <c r="AEV274" s="9"/>
      <c r="AEW274" s="9"/>
      <c r="AEX274" s="9"/>
      <c r="AEY274" s="9"/>
      <c r="AEZ274" s="9"/>
      <c r="AFA274" s="9"/>
      <c r="AFB274" s="9"/>
      <c r="AFC274" s="9"/>
      <c r="AFD274" s="9"/>
      <c r="AFE274" s="9"/>
      <c r="AFF274" s="9"/>
      <c r="AFG274" s="9"/>
      <c r="AFH274" s="9"/>
      <c r="AFI274" s="9"/>
      <c r="AFJ274" s="9"/>
      <c r="AFK274" s="9"/>
      <c r="AFL274" s="9"/>
      <c r="AFM274" s="9"/>
      <c r="AFN274" s="9"/>
      <c r="AFO274" s="9"/>
      <c r="AFP274" s="9"/>
      <c r="AFQ274" s="9"/>
      <c r="AFR274" s="9"/>
      <c r="AFS274" s="9"/>
      <c r="AFT274" s="9"/>
      <c r="AFU274" s="9"/>
      <c r="AFV274" s="9"/>
      <c r="AFW274" s="9"/>
      <c r="AFX274" s="9"/>
      <c r="AFY274" s="9"/>
      <c r="AFZ274" s="9"/>
      <c r="AGA274" s="9"/>
      <c r="AGB274" s="9"/>
      <c r="AGC274" s="9"/>
      <c r="AGD274" s="9"/>
      <c r="AGE274" s="9"/>
      <c r="AGF274" s="9"/>
      <c r="AGG274" s="9"/>
      <c r="AGH274" s="9"/>
      <c r="AGI274" s="9"/>
      <c r="AGJ274" s="9"/>
      <c r="AGK274" s="9"/>
      <c r="AGL274" s="9"/>
      <c r="AGM274" s="9"/>
      <c r="AGN274" s="9"/>
      <c r="AGO274" s="9"/>
      <c r="AGP274" s="9"/>
      <c r="AGQ274" s="9"/>
      <c r="AGR274" s="9"/>
      <c r="AGS274" s="9"/>
      <c r="AGT274" s="9"/>
      <c r="AGU274" s="9"/>
      <c r="AGV274" s="9"/>
      <c r="AGW274" s="9"/>
      <c r="AGX274" s="9"/>
      <c r="AGY274" s="9"/>
      <c r="AGZ274" s="9"/>
      <c r="AHA274" s="9"/>
      <c r="AHB274" s="9"/>
      <c r="AHC274" s="9"/>
      <c r="AHD274" s="9"/>
      <c r="AHE274" s="9"/>
      <c r="AHF274" s="9"/>
      <c r="AHG274" s="9"/>
      <c r="AHH274" s="9"/>
      <c r="AHI274" s="9"/>
      <c r="AHJ274" s="9"/>
      <c r="AHK274" s="9"/>
      <c r="AHL274" s="9"/>
      <c r="AHM274" s="9"/>
      <c r="AHN274" s="9"/>
      <c r="AHO274" s="9"/>
      <c r="AHP274" s="9"/>
      <c r="AHQ274" s="9"/>
      <c r="AHR274" s="9"/>
      <c r="AHS274" s="9"/>
      <c r="AHT274" s="9"/>
      <c r="AHU274" s="9"/>
      <c r="AHV274" s="9"/>
      <c r="AHW274" s="9"/>
      <c r="AHX274" s="9"/>
      <c r="AHY274" s="9"/>
      <c r="AHZ274" s="9"/>
      <c r="AIA274" s="9"/>
      <c r="AIB274" s="9"/>
      <c r="AIC274" s="9"/>
      <c r="AID274" s="9"/>
      <c r="AIE274" s="9"/>
      <c r="AIF274" s="9"/>
      <c r="AIG274" s="9"/>
      <c r="AIH274" s="9"/>
      <c r="AII274" s="9"/>
      <c r="AIJ274" s="9"/>
      <c r="AIK274" s="9"/>
      <c r="AIL274" s="9"/>
      <c r="AIM274" s="9"/>
      <c r="AIN274" s="9"/>
      <c r="AIO274" s="9"/>
      <c r="AIP274" s="9"/>
      <c r="AIQ274" s="9"/>
      <c r="AIR274" s="9"/>
      <c r="AIS274" s="9"/>
      <c r="AIT274" s="9"/>
      <c r="AIU274" s="9"/>
      <c r="AIV274" s="9"/>
      <c r="AIW274" s="9"/>
      <c r="AIX274" s="9"/>
      <c r="AIY274" s="9"/>
      <c r="AIZ274" s="9"/>
      <c r="AJA274" s="9"/>
      <c r="AJB274" s="9"/>
      <c r="AJC274" s="9"/>
      <c r="AJD274" s="9"/>
      <c r="AJE274" s="9"/>
      <c r="AJF274" s="9"/>
      <c r="AJG274" s="9"/>
      <c r="AJH274" s="9"/>
      <c r="AJI274" s="9"/>
      <c r="AJJ274" s="9"/>
      <c r="AJK274" s="9"/>
      <c r="AJL274" s="9"/>
      <c r="AJM274" s="9"/>
      <c r="AJN274" s="9"/>
      <c r="AJO274" s="9"/>
      <c r="AJP274" s="9"/>
      <c r="AJQ274" s="9"/>
      <c r="AJR274" s="9"/>
      <c r="AJS274" s="9"/>
      <c r="AJT274" s="9"/>
      <c r="AJU274" s="9"/>
      <c r="AJV274" s="9"/>
      <c r="AJW274" s="9"/>
      <c r="AJX274" s="9"/>
      <c r="AJY274" s="9"/>
      <c r="AJZ274" s="9"/>
      <c r="AKA274" s="9"/>
      <c r="AKB274" s="9"/>
      <c r="AKC274" s="9"/>
      <c r="AKD274" s="9"/>
      <c r="AKE274" s="9"/>
      <c r="AKF274" s="9"/>
      <c r="AKG274" s="9"/>
      <c r="AKH274" s="9"/>
      <c r="AKI274" s="9"/>
      <c r="AKJ274" s="9"/>
      <c r="AKK274" s="9"/>
      <c r="AKL274" s="9"/>
      <c r="AKM274" s="9"/>
      <c r="AKN274" s="9"/>
      <c r="AKO274" s="9"/>
      <c r="AKP274" s="9"/>
      <c r="AKQ274" s="9"/>
      <c r="AKR274" s="9"/>
      <c r="AKS274" s="9"/>
      <c r="AKT274" s="9"/>
      <c r="AKU274" s="9"/>
      <c r="AKV274" s="9"/>
      <c r="AKW274" s="9"/>
      <c r="AKX274" s="9"/>
      <c r="AKY274" s="9"/>
      <c r="AKZ274" s="9"/>
      <c r="ALA274" s="9"/>
      <c r="ALB274" s="9"/>
      <c r="ALC274" s="9"/>
      <c r="ALD274" s="9"/>
      <c r="ALE274" s="9"/>
      <c r="ALF274" s="9"/>
      <c r="ALG274" s="9"/>
      <c r="ALH274" s="9"/>
      <c r="ALI274" s="9"/>
      <c r="ALJ274" s="9"/>
      <c r="ALK274" s="9"/>
      <c r="ALL274" s="9"/>
      <c r="ALM274" s="9"/>
      <c r="ALN274" s="9"/>
      <c r="ALO274" s="9"/>
      <c r="ALP274" s="9"/>
      <c r="ALQ274" s="9"/>
      <c r="ALR274" s="9"/>
      <c r="ALS274" s="9"/>
      <c r="ALT274" s="9"/>
      <c r="ALU274" s="9"/>
      <c r="ALV274" s="9"/>
      <c r="ALW274" s="9"/>
      <c r="ALX274" s="9"/>
      <c r="ALY274" s="9"/>
      <c r="ALZ274" s="9"/>
      <c r="AMA274" s="9"/>
      <c r="AMB274" s="9"/>
      <c r="AMC274" s="9"/>
      <c r="AMD274" s="9"/>
      <c r="AME274" s="9"/>
      <c r="AMF274" s="9"/>
      <c r="AMG274" s="9"/>
      <c r="AMH274" s="9"/>
      <c r="AMI274" s="9"/>
      <c r="AMJ274" s="9"/>
    </row>
    <row r="275" spans="1:1024" ht="17.100000000000001" customHeight="1">
      <c r="A275" s="15" t="s">
        <v>240</v>
      </c>
      <c r="B275" s="7">
        <f>SUM(C275:U275)</f>
        <v>33.6</v>
      </c>
      <c r="C275" s="7">
        <v>0</v>
      </c>
      <c r="D275" s="7">
        <f>SUM(33.6)</f>
        <v>33.6</v>
      </c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9"/>
      <c r="JS275" s="9"/>
      <c r="JT275" s="9"/>
      <c r="JU275" s="9"/>
      <c r="JV275" s="9"/>
      <c r="JW275" s="9"/>
      <c r="JX275" s="9"/>
      <c r="JY275" s="9"/>
      <c r="JZ275" s="9"/>
      <c r="KA275" s="9"/>
      <c r="KB275" s="9"/>
      <c r="KC275" s="9"/>
      <c r="KD275" s="9"/>
      <c r="KE275" s="9"/>
      <c r="KF275" s="9"/>
      <c r="KG275" s="9"/>
      <c r="KH275" s="9"/>
      <c r="KI275" s="9"/>
      <c r="KJ275" s="9"/>
      <c r="KK275" s="9"/>
      <c r="KL275" s="9"/>
      <c r="KM275" s="9"/>
      <c r="KN275" s="9"/>
      <c r="KO275" s="9"/>
      <c r="KP275" s="9"/>
      <c r="KQ275" s="9"/>
      <c r="KR275" s="9"/>
      <c r="KS275" s="9"/>
      <c r="KT275" s="9"/>
      <c r="KU275" s="9"/>
      <c r="KV275" s="9"/>
      <c r="KW275" s="9"/>
      <c r="KX275" s="9"/>
      <c r="KY275" s="9"/>
      <c r="KZ275" s="9"/>
      <c r="LA275" s="9"/>
      <c r="LB275" s="9"/>
      <c r="LC275" s="9"/>
      <c r="LD275" s="9"/>
      <c r="LE275" s="9"/>
      <c r="LF275" s="9"/>
      <c r="LG275" s="9"/>
      <c r="LH275" s="9"/>
      <c r="LI275" s="9"/>
      <c r="LJ275" s="9"/>
      <c r="LK275" s="9"/>
      <c r="LL275" s="9"/>
      <c r="LM275" s="9"/>
      <c r="LN275" s="9"/>
      <c r="LO275" s="9"/>
      <c r="LP275" s="9"/>
      <c r="LQ275" s="9"/>
      <c r="LR275" s="9"/>
      <c r="LS275" s="9"/>
      <c r="LT275" s="9"/>
      <c r="LU275" s="9"/>
      <c r="LV275" s="9"/>
      <c r="LW275" s="9"/>
      <c r="LX275" s="9"/>
      <c r="LY275" s="9"/>
      <c r="LZ275" s="9"/>
      <c r="MA275" s="9"/>
      <c r="MB275" s="9"/>
      <c r="MC275" s="9"/>
      <c r="MD275" s="9"/>
      <c r="ME275" s="9"/>
      <c r="MF275" s="9"/>
      <c r="MG275" s="9"/>
      <c r="MH275" s="9"/>
      <c r="MI275" s="9"/>
      <c r="MJ275" s="9"/>
      <c r="MK275" s="9"/>
      <c r="ML275" s="9"/>
      <c r="MM275" s="9"/>
      <c r="MN275" s="9"/>
      <c r="MO275" s="9"/>
      <c r="MP275" s="9"/>
      <c r="MQ275" s="9"/>
      <c r="MR275" s="9"/>
      <c r="MS275" s="9"/>
      <c r="MT275" s="9"/>
      <c r="MU275" s="9"/>
      <c r="MV275" s="9"/>
      <c r="MW275" s="9"/>
      <c r="MX275" s="9"/>
      <c r="MY275" s="9"/>
      <c r="MZ275" s="9"/>
      <c r="NA275" s="9"/>
      <c r="NB275" s="9"/>
      <c r="NC275" s="9"/>
      <c r="ND275" s="9"/>
      <c r="NE275" s="9"/>
      <c r="NF275" s="9"/>
      <c r="NG275" s="9"/>
      <c r="NH275" s="9"/>
      <c r="NI275" s="9"/>
      <c r="NJ275" s="9"/>
      <c r="NK275" s="9"/>
      <c r="NL275" s="9"/>
      <c r="NM275" s="9"/>
      <c r="NN275" s="9"/>
      <c r="NO275" s="9"/>
      <c r="NP275" s="9"/>
      <c r="NQ275" s="9"/>
      <c r="NR275" s="9"/>
      <c r="NS275" s="9"/>
      <c r="NT275" s="9"/>
      <c r="NU275" s="9"/>
      <c r="NV275" s="9"/>
      <c r="NW275" s="9"/>
      <c r="NX275" s="9"/>
      <c r="NY275" s="9"/>
      <c r="NZ275" s="9"/>
      <c r="OA275" s="9"/>
      <c r="OB275" s="9"/>
      <c r="OC275" s="9"/>
      <c r="OD275" s="9"/>
      <c r="OE275" s="9"/>
      <c r="OF275" s="9"/>
      <c r="OG275" s="9"/>
      <c r="OH275" s="9"/>
      <c r="OI275" s="9"/>
      <c r="OJ275" s="9"/>
      <c r="OK275" s="9"/>
      <c r="OL275" s="9"/>
      <c r="OM275" s="9"/>
      <c r="ON275" s="9"/>
      <c r="OO275" s="9"/>
      <c r="OP275" s="9"/>
      <c r="OQ275" s="9"/>
      <c r="OR275" s="9"/>
      <c r="OS275" s="9"/>
      <c r="OT275" s="9"/>
      <c r="OU275" s="9"/>
      <c r="OV275" s="9"/>
      <c r="OW275" s="9"/>
      <c r="OX275" s="9"/>
      <c r="OY275" s="9"/>
      <c r="OZ275" s="9"/>
      <c r="PA275" s="9"/>
      <c r="PB275" s="9"/>
      <c r="PC275" s="9"/>
      <c r="PD275" s="9"/>
      <c r="PE275" s="9"/>
      <c r="PF275" s="9"/>
      <c r="PG275" s="9"/>
      <c r="PH275" s="9"/>
      <c r="PI275" s="9"/>
      <c r="PJ275" s="9"/>
      <c r="PK275" s="9"/>
      <c r="PL275" s="9"/>
      <c r="PM275" s="9"/>
      <c r="PN275" s="9"/>
      <c r="PO275" s="9"/>
      <c r="PP275" s="9"/>
      <c r="PQ275" s="9"/>
      <c r="PR275" s="9"/>
      <c r="PS275" s="9"/>
      <c r="PT275" s="9"/>
      <c r="PU275" s="9"/>
      <c r="PV275" s="9"/>
      <c r="PW275" s="9"/>
      <c r="PX275" s="9"/>
      <c r="PY275" s="9"/>
      <c r="PZ275" s="9"/>
      <c r="QA275" s="9"/>
      <c r="QB275" s="9"/>
      <c r="QC275" s="9"/>
      <c r="QD275" s="9"/>
      <c r="QE275" s="9"/>
      <c r="QF275" s="9"/>
      <c r="QG275" s="9"/>
      <c r="QH275" s="9"/>
      <c r="QI275" s="9"/>
      <c r="QJ275" s="9"/>
      <c r="QK275" s="9"/>
      <c r="QL275" s="9"/>
      <c r="QM275" s="9"/>
      <c r="QN275" s="9"/>
      <c r="QO275" s="9"/>
      <c r="QP275" s="9"/>
      <c r="QQ275" s="9"/>
      <c r="QR275" s="9"/>
      <c r="QS275" s="9"/>
      <c r="QT275" s="9"/>
      <c r="QU275" s="9"/>
      <c r="QV275" s="9"/>
      <c r="QW275" s="9"/>
      <c r="QX275" s="9"/>
      <c r="QY275" s="9"/>
      <c r="QZ275" s="9"/>
      <c r="RA275" s="9"/>
      <c r="RB275" s="9"/>
      <c r="RC275" s="9"/>
      <c r="RD275" s="9"/>
      <c r="RE275" s="9"/>
      <c r="RF275" s="9"/>
      <c r="RG275" s="9"/>
      <c r="RH275" s="9"/>
      <c r="RI275" s="9"/>
      <c r="RJ275" s="9"/>
      <c r="RK275" s="9"/>
      <c r="RL275" s="9"/>
      <c r="RM275" s="9"/>
      <c r="RN275" s="9"/>
      <c r="RO275" s="9"/>
      <c r="RP275" s="9"/>
      <c r="RQ275" s="9"/>
      <c r="RR275" s="9"/>
      <c r="RS275" s="9"/>
      <c r="RT275" s="9"/>
      <c r="RU275" s="9"/>
      <c r="RV275" s="9"/>
      <c r="RW275" s="9"/>
      <c r="RX275" s="9"/>
      <c r="RY275" s="9"/>
      <c r="RZ275" s="9"/>
      <c r="SA275" s="9"/>
      <c r="SB275" s="9"/>
      <c r="SC275" s="9"/>
      <c r="SD275" s="9"/>
      <c r="SE275" s="9"/>
      <c r="SF275" s="9"/>
      <c r="SG275" s="9"/>
      <c r="SH275" s="9"/>
      <c r="SI275" s="9"/>
      <c r="SJ275" s="9"/>
      <c r="SK275" s="9"/>
      <c r="SL275" s="9"/>
      <c r="SM275" s="9"/>
      <c r="SN275" s="9"/>
      <c r="SO275" s="9"/>
      <c r="SP275" s="9"/>
      <c r="SQ275" s="9"/>
      <c r="SR275" s="9"/>
      <c r="SS275" s="9"/>
      <c r="ST275" s="9"/>
      <c r="SU275" s="9"/>
      <c r="SV275" s="9"/>
      <c r="SW275" s="9"/>
      <c r="SX275" s="9"/>
      <c r="SY275" s="9"/>
      <c r="SZ275" s="9"/>
      <c r="TA275" s="9"/>
      <c r="TB275" s="9"/>
      <c r="TC275" s="9"/>
      <c r="TD275" s="9"/>
      <c r="TE275" s="9"/>
      <c r="TF275" s="9"/>
      <c r="TG275" s="9"/>
      <c r="TH275" s="9"/>
      <c r="TI275" s="9"/>
      <c r="TJ275" s="9"/>
      <c r="TK275" s="9"/>
      <c r="TL275" s="9"/>
      <c r="TM275" s="9"/>
      <c r="TN275" s="9"/>
      <c r="TO275" s="9"/>
      <c r="TP275" s="9"/>
      <c r="TQ275" s="9"/>
      <c r="TR275" s="9"/>
      <c r="TS275" s="9"/>
      <c r="TT275" s="9"/>
      <c r="TU275" s="9"/>
      <c r="TV275" s="9"/>
      <c r="TW275" s="9"/>
      <c r="TX275" s="9"/>
      <c r="TY275" s="9"/>
      <c r="TZ275" s="9"/>
      <c r="UA275" s="9"/>
      <c r="UB275" s="9"/>
      <c r="UC275" s="9"/>
      <c r="UD275" s="9"/>
      <c r="UE275" s="9"/>
      <c r="UF275" s="9"/>
      <c r="UG275" s="9"/>
      <c r="UH275" s="9"/>
      <c r="UI275" s="9"/>
      <c r="UJ275" s="9"/>
      <c r="UK275" s="9"/>
      <c r="UL275" s="9"/>
      <c r="UM275" s="9"/>
      <c r="UN275" s="9"/>
      <c r="UO275" s="9"/>
      <c r="UP275" s="9"/>
      <c r="UQ275" s="9"/>
      <c r="UR275" s="9"/>
      <c r="US275" s="9"/>
      <c r="UT275" s="9"/>
      <c r="UU275" s="9"/>
      <c r="UV275" s="9"/>
      <c r="UW275" s="9"/>
      <c r="UX275" s="9"/>
      <c r="UY275" s="9"/>
      <c r="UZ275" s="9"/>
      <c r="VA275" s="9"/>
      <c r="VB275" s="9"/>
      <c r="VC275" s="9"/>
      <c r="VD275" s="9"/>
      <c r="VE275" s="9"/>
      <c r="VF275" s="9"/>
      <c r="VG275" s="9"/>
      <c r="VH275" s="9"/>
      <c r="VI275" s="9"/>
      <c r="VJ275" s="9"/>
      <c r="VK275" s="9"/>
      <c r="VL275" s="9"/>
      <c r="VM275" s="9"/>
      <c r="VN275" s="9"/>
      <c r="VO275" s="9"/>
      <c r="VP275" s="9"/>
      <c r="VQ275" s="9"/>
      <c r="VR275" s="9"/>
      <c r="VS275" s="9"/>
      <c r="VT275" s="9"/>
      <c r="VU275" s="9"/>
      <c r="VV275" s="9"/>
      <c r="VW275" s="9"/>
      <c r="VX275" s="9"/>
      <c r="VY275" s="9"/>
      <c r="VZ275" s="9"/>
      <c r="WA275" s="9"/>
      <c r="WB275" s="9"/>
      <c r="WC275" s="9"/>
      <c r="WD275" s="9"/>
      <c r="WE275" s="9"/>
      <c r="WF275" s="9"/>
      <c r="WG275" s="9"/>
      <c r="WH275" s="9"/>
      <c r="WI275" s="9"/>
      <c r="WJ275" s="9"/>
      <c r="WK275" s="9"/>
      <c r="WL275" s="9"/>
      <c r="WM275" s="9"/>
      <c r="WN275" s="9"/>
      <c r="WO275" s="9"/>
      <c r="WP275" s="9"/>
      <c r="WQ275" s="9"/>
      <c r="WR275" s="9"/>
      <c r="WS275" s="9"/>
      <c r="WT275" s="9"/>
      <c r="WU275" s="9"/>
      <c r="WV275" s="9"/>
      <c r="WW275" s="9"/>
      <c r="WX275" s="9"/>
      <c r="WY275" s="9"/>
      <c r="WZ275" s="9"/>
      <c r="XA275" s="9"/>
      <c r="XB275" s="9"/>
      <c r="XC275" s="9"/>
      <c r="XD275" s="9"/>
      <c r="XE275" s="9"/>
      <c r="XF275" s="9"/>
      <c r="XG275" s="9"/>
      <c r="XH275" s="9"/>
      <c r="XI275" s="9"/>
      <c r="XJ275" s="9"/>
      <c r="XK275" s="9"/>
      <c r="XL275" s="9"/>
      <c r="XM275" s="9"/>
      <c r="XN275" s="9"/>
      <c r="XO275" s="9"/>
      <c r="XP275" s="9"/>
      <c r="XQ275" s="9"/>
      <c r="XR275" s="9"/>
      <c r="XS275" s="9"/>
      <c r="XT275" s="9"/>
      <c r="XU275" s="9"/>
      <c r="XV275" s="9"/>
      <c r="XW275" s="9"/>
      <c r="XX275" s="9"/>
      <c r="XY275" s="9"/>
      <c r="XZ275" s="9"/>
      <c r="YA275" s="9"/>
      <c r="YB275" s="9"/>
      <c r="YC275" s="9"/>
      <c r="YD275" s="9"/>
      <c r="YE275" s="9"/>
      <c r="YF275" s="9"/>
      <c r="YG275" s="9"/>
      <c r="YH275" s="9"/>
      <c r="YI275" s="9"/>
      <c r="YJ275" s="9"/>
      <c r="YK275" s="9"/>
      <c r="YL275" s="9"/>
      <c r="YM275" s="9"/>
      <c r="YN275" s="9"/>
      <c r="YO275" s="9"/>
      <c r="YP275" s="9"/>
      <c r="YQ275" s="9"/>
      <c r="YR275" s="9"/>
      <c r="YS275" s="9"/>
      <c r="YT275" s="9"/>
      <c r="YU275" s="9"/>
      <c r="YV275" s="9"/>
      <c r="YW275" s="9"/>
      <c r="YX275" s="9"/>
      <c r="YY275" s="9"/>
      <c r="YZ275" s="9"/>
      <c r="ZA275" s="9"/>
      <c r="ZB275" s="9"/>
      <c r="ZC275" s="9"/>
      <c r="ZD275" s="9"/>
      <c r="ZE275" s="9"/>
      <c r="ZF275" s="9"/>
      <c r="ZG275" s="9"/>
      <c r="ZH275" s="9"/>
      <c r="ZI275" s="9"/>
      <c r="ZJ275" s="9"/>
      <c r="ZK275" s="9"/>
      <c r="ZL275" s="9"/>
      <c r="ZM275" s="9"/>
      <c r="ZN275" s="9"/>
      <c r="ZO275" s="9"/>
      <c r="ZP275" s="9"/>
      <c r="ZQ275" s="9"/>
      <c r="ZR275" s="9"/>
      <c r="ZS275" s="9"/>
      <c r="ZT275" s="9"/>
      <c r="ZU275" s="9"/>
      <c r="ZV275" s="9"/>
      <c r="ZW275" s="9"/>
      <c r="ZX275" s="9"/>
      <c r="ZY275" s="9"/>
      <c r="ZZ275" s="9"/>
      <c r="AAA275" s="9"/>
      <c r="AAB275" s="9"/>
      <c r="AAC275" s="9"/>
      <c r="AAD275" s="9"/>
      <c r="AAE275" s="9"/>
      <c r="AAF275" s="9"/>
      <c r="AAG275" s="9"/>
      <c r="AAH275" s="9"/>
      <c r="AAI275" s="9"/>
      <c r="AAJ275" s="9"/>
      <c r="AAK275" s="9"/>
      <c r="AAL275" s="9"/>
      <c r="AAM275" s="9"/>
      <c r="AAN275" s="9"/>
      <c r="AAO275" s="9"/>
      <c r="AAP275" s="9"/>
      <c r="AAQ275" s="9"/>
      <c r="AAR275" s="9"/>
      <c r="AAS275" s="9"/>
      <c r="AAT275" s="9"/>
      <c r="AAU275" s="9"/>
      <c r="AAV275" s="9"/>
      <c r="AAW275" s="9"/>
      <c r="AAX275" s="9"/>
      <c r="AAY275" s="9"/>
      <c r="AAZ275" s="9"/>
      <c r="ABA275" s="9"/>
      <c r="ABB275" s="9"/>
      <c r="ABC275" s="9"/>
      <c r="ABD275" s="9"/>
      <c r="ABE275" s="9"/>
      <c r="ABF275" s="9"/>
      <c r="ABG275" s="9"/>
      <c r="ABH275" s="9"/>
      <c r="ABI275" s="9"/>
      <c r="ABJ275" s="9"/>
      <c r="ABK275" s="9"/>
      <c r="ABL275" s="9"/>
      <c r="ABM275" s="9"/>
      <c r="ABN275" s="9"/>
      <c r="ABO275" s="9"/>
      <c r="ABP275" s="9"/>
      <c r="ABQ275" s="9"/>
      <c r="ABR275" s="9"/>
      <c r="ABS275" s="9"/>
      <c r="ABT275" s="9"/>
      <c r="ABU275" s="9"/>
      <c r="ABV275" s="9"/>
      <c r="ABW275" s="9"/>
      <c r="ABX275" s="9"/>
      <c r="ABY275" s="9"/>
      <c r="ABZ275" s="9"/>
      <c r="ACA275" s="9"/>
      <c r="ACB275" s="9"/>
      <c r="ACC275" s="9"/>
      <c r="ACD275" s="9"/>
      <c r="ACE275" s="9"/>
      <c r="ACF275" s="9"/>
      <c r="ACG275" s="9"/>
      <c r="ACH275" s="9"/>
      <c r="ACI275" s="9"/>
      <c r="ACJ275" s="9"/>
      <c r="ACK275" s="9"/>
      <c r="ACL275" s="9"/>
      <c r="ACM275" s="9"/>
      <c r="ACN275" s="9"/>
      <c r="ACO275" s="9"/>
      <c r="ACP275" s="9"/>
      <c r="ACQ275" s="9"/>
      <c r="ACR275" s="9"/>
      <c r="ACS275" s="9"/>
      <c r="ACT275" s="9"/>
      <c r="ACU275" s="9"/>
      <c r="ACV275" s="9"/>
      <c r="ACW275" s="9"/>
      <c r="ACX275" s="9"/>
      <c r="ACY275" s="9"/>
      <c r="ACZ275" s="9"/>
      <c r="ADA275" s="9"/>
      <c r="ADB275" s="9"/>
      <c r="ADC275" s="9"/>
      <c r="ADD275" s="9"/>
      <c r="ADE275" s="9"/>
      <c r="ADF275" s="9"/>
      <c r="ADG275" s="9"/>
      <c r="ADH275" s="9"/>
      <c r="ADI275" s="9"/>
      <c r="ADJ275" s="9"/>
      <c r="ADK275" s="9"/>
      <c r="ADL275" s="9"/>
      <c r="ADM275" s="9"/>
      <c r="ADN275" s="9"/>
      <c r="ADO275" s="9"/>
      <c r="ADP275" s="9"/>
      <c r="ADQ275" s="9"/>
      <c r="ADR275" s="9"/>
      <c r="ADS275" s="9"/>
      <c r="ADT275" s="9"/>
      <c r="ADU275" s="9"/>
      <c r="ADV275" s="9"/>
      <c r="ADW275" s="9"/>
      <c r="ADX275" s="9"/>
      <c r="ADY275" s="9"/>
      <c r="ADZ275" s="9"/>
      <c r="AEA275" s="9"/>
      <c r="AEB275" s="9"/>
      <c r="AEC275" s="9"/>
      <c r="AED275" s="9"/>
      <c r="AEE275" s="9"/>
      <c r="AEF275" s="9"/>
      <c r="AEG275" s="9"/>
      <c r="AEH275" s="9"/>
      <c r="AEI275" s="9"/>
      <c r="AEJ275" s="9"/>
      <c r="AEK275" s="9"/>
      <c r="AEL275" s="9"/>
      <c r="AEM275" s="9"/>
      <c r="AEN275" s="9"/>
      <c r="AEO275" s="9"/>
      <c r="AEP275" s="9"/>
      <c r="AEQ275" s="9"/>
      <c r="AER275" s="9"/>
      <c r="AES275" s="9"/>
      <c r="AET275" s="9"/>
      <c r="AEU275" s="9"/>
      <c r="AEV275" s="9"/>
      <c r="AEW275" s="9"/>
      <c r="AEX275" s="9"/>
      <c r="AEY275" s="9"/>
      <c r="AEZ275" s="9"/>
      <c r="AFA275" s="9"/>
      <c r="AFB275" s="9"/>
      <c r="AFC275" s="9"/>
      <c r="AFD275" s="9"/>
      <c r="AFE275" s="9"/>
      <c r="AFF275" s="9"/>
      <c r="AFG275" s="9"/>
      <c r="AFH275" s="9"/>
      <c r="AFI275" s="9"/>
      <c r="AFJ275" s="9"/>
      <c r="AFK275" s="9"/>
      <c r="AFL275" s="9"/>
      <c r="AFM275" s="9"/>
      <c r="AFN275" s="9"/>
      <c r="AFO275" s="9"/>
      <c r="AFP275" s="9"/>
      <c r="AFQ275" s="9"/>
      <c r="AFR275" s="9"/>
      <c r="AFS275" s="9"/>
      <c r="AFT275" s="9"/>
      <c r="AFU275" s="9"/>
      <c r="AFV275" s="9"/>
      <c r="AFW275" s="9"/>
      <c r="AFX275" s="9"/>
      <c r="AFY275" s="9"/>
      <c r="AFZ275" s="9"/>
      <c r="AGA275" s="9"/>
      <c r="AGB275" s="9"/>
      <c r="AGC275" s="9"/>
      <c r="AGD275" s="9"/>
      <c r="AGE275" s="9"/>
      <c r="AGF275" s="9"/>
      <c r="AGG275" s="9"/>
      <c r="AGH275" s="9"/>
      <c r="AGI275" s="9"/>
      <c r="AGJ275" s="9"/>
      <c r="AGK275" s="9"/>
      <c r="AGL275" s="9"/>
      <c r="AGM275" s="9"/>
      <c r="AGN275" s="9"/>
      <c r="AGO275" s="9"/>
      <c r="AGP275" s="9"/>
      <c r="AGQ275" s="9"/>
      <c r="AGR275" s="9"/>
      <c r="AGS275" s="9"/>
      <c r="AGT275" s="9"/>
      <c r="AGU275" s="9"/>
      <c r="AGV275" s="9"/>
      <c r="AGW275" s="9"/>
      <c r="AGX275" s="9"/>
      <c r="AGY275" s="9"/>
      <c r="AGZ275" s="9"/>
      <c r="AHA275" s="9"/>
      <c r="AHB275" s="9"/>
      <c r="AHC275" s="9"/>
      <c r="AHD275" s="9"/>
      <c r="AHE275" s="9"/>
      <c r="AHF275" s="9"/>
      <c r="AHG275" s="9"/>
      <c r="AHH275" s="9"/>
      <c r="AHI275" s="9"/>
      <c r="AHJ275" s="9"/>
      <c r="AHK275" s="9"/>
      <c r="AHL275" s="9"/>
      <c r="AHM275" s="9"/>
      <c r="AHN275" s="9"/>
      <c r="AHO275" s="9"/>
      <c r="AHP275" s="9"/>
      <c r="AHQ275" s="9"/>
      <c r="AHR275" s="9"/>
      <c r="AHS275" s="9"/>
      <c r="AHT275" s="9"/>
      <c r="AHU275" s="9"/>
      <c r="AHV275" s="9"/>
      <c r="AHW275" s="9"/>
      <c r="AHX275" s="9"/>
      <c r="AHY275" s="9"/>
      <c r="AHZ275" s="9"/>
      <c r="AIA275" s="9"/>
      <c r="AIB275" s="9"/>
      <c r="AIC275" s="9"/>
      <c r="AID275" s="9"/>
      <c r="AIE275" s="9"/>
      <c r="AIF275" s="9"/>
      <c r="AIG275" s="9"/>
      <c r="AIH275" s="9"/>
      <c r="AII275" s="9"/>
      <c r="AIJ275" s="9"/>
      <c r="AIK275" s="9"/>
      <c r="AIL275" s="9"/>
      <c r="AIM275" s="9"/>
      <c r="AIN275" s="9"/>
      <c r="AIO275" s="9"/>
      <c r="AIP275" s="9"/>
      <c r="AIQ275" s="9"/>
      <c r="AIR275" s="9"/>
      <c r="AIS275" s="9"/>
      <c r="AIT275" s="9"/>
      <c r="AIU275" s="9"/>
      <c r="AIV275" s="9"/>
      <c r="AIW275" s="9"/>
      <c r="AIX275" s="9"/>
      <c r="AIY275" s="9"/>
      <c r="AIZ275" s="9"/>
      <c r="AJA275" s="9"/>
      <c r="AJB275" s="9"/>
      <c r="AJC275" s="9"/>
      <c r="AJD275" s="9"/>
      <c r="AJE275" s="9"/>
      <c r="AJF275" s="9"/>
      <c r="AJG275" s="9"/>
      <c r="AJH275" s="9"/>
      <c r="AJI275" s="9"/>
      <c r="AJJ275" s="9"/>
      <c r="AJK275" s="9"/>
      <c r="AJL275" s="9"/>
      <c r="AJM275" s="9"/>
      <c r="AJN275" s="9"/>
      <c r="AJO275" s="9"/>
      <c r="AJP275" s="9"/>
      <c r="AJQ275" s="9"/>
      <c r="AJR275" s="9"/>
      <c r="AJS275" s="9"/>
      <c r="AJT275" s="9"/>
      <c r="AJU275" s="9"/>
      <c r="AJV275" s="9"/>
      <c r="AJW275" s="9"/>
      <c r="AJX275" s="9"/>
      <c r="AJY275" s="9"/>
      <c r="AJZ275" s="9"/>
      <c r="AKA275" s="9"/>
      <c r="AKB275" s="9"/>
      <c r="AKC275" s="9"/>
      <c r="AKD275" s="9"/>
      <c r="AKE275" s="9"/>
      <c r="AKF275" s="9"/>
      <c r="AKG275" s="9"/>
      <c r="AKH275" s="9"/>
      <c r="AKI275" s="9"/>
      <c r="AKJ275" s="9"/>
      <c r="AKK275" s="9"/>
      <c r="AKL275" s="9"/>
      <c r="AKM275" s="9"/>
      <c r="AKN275" s="9"/>
      <c r="AKO275" s="9"/>
      <c r="AKP275" s="9"/>
      <c r="AKQ275" s="9"/>
      <c r="AKR275" s="9"/>
      <c r="AKS275" s="9"/>
      <c r="AKT275" s="9"/>
      <c r="AKU275" s="9"/>
      <c r="AKV275" s="9"/>
      <c r="AKW275" s="9"/>
      <c r="AKX275" s="9"/>
      <c r="AKY275" s="9"/>
      <c r="AKZ275" s="9"/>
      <c r="ALA275" s="9"/>
      <c r="ALB275" s="9"/>
      <c r="ALC275" s="9"/>
      <c r="ALD275" s="9"/>
      <c r="ALE275" s="9"/>
      <c r="ALF275" s="9"/>
      <c r="ALG275" s="9"/>
      <c r="ALH275" s="9"/>
      <c r="ALI275" s="9"/>
      <c r="ALJ275" s="9"/>
      <c r="ALK275" s="9"/>
      <c r="ALL275" s="9"/>
      <c r="ALM275" s="9"/>
      <c r="ALN275" s="9"/>
      <c r="ALO275" s="9"/>
      <c r="ALP275" s="9"/>
      <c r="ALQ275" s="9"/>
      <c r="ALR275" s="9"/>
      <c r="ALS275" s="9"/>
      <c r="ALT275" s="9"/>
      <c r="ALU275" s="9"/>
      <c r="ALV275" s="9"/>
      <c r="ALW275" s="9"/>
      <c r="ALX275" s="9"/>
      <c r="ALY275" s="9"/>
      <c r="ALZ275" s="9"/>
      <c r="AMA275" s="9"/>
      <c r="AMB275" s="9"/>
      <c r="AMC275" s="9"/>
      <c r="AMD275" s="9"/>
      <c r="AME275" s="9"/>
      <c r="AMF275" s="9"/>
      <c r="AMG275" s="9"/>
      <c r="AMH275" s="9"/>
      <c r="AMI275" s="9"/>
      <c r="AMJ275" s="9"/>
    </row>
    <row r="276" spans="1:1024" ht="17.100000000000001" customHeight="1">
      <c r="A276" s="15" t="s">
        <v>241</v>
      </c>
      <c r="B276" s="7">
        <f>SUM(C276:U276)</f>
        <v>33</v>
      </c>
      <c r="C276" s="7">
        <v>0</v>
      </c>
      <c r="D276" s="7">
        <v>0</v>
      </c>
      <c r="E276" s="8"/>
      <c r="F276" s="8"/>
      <c r="G276" s="8"/>
      <c r="H276" s="8"/>
      <c r="I276" s="8"/>
      <c r="J276" s="8">
        <v>33</v>
      </c>
      <c r="K276" s="8"/>
      <c r="L276" s="8"/>
      <c r="M276" s="8"/>
      <c r="N276" s="8"/>
      <c r="O276" s="8"/>
      <c r="P276" s="8"/>
      <c r="Q276" s="8"/>
      <c r="R276" s="8"/>
      <c r="S276" s="8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9"/>
      <c r="JS276" s="9"/>
      <c r="JT276" s="9"/>
      <c r="JU276" s="9"/>
      <c r="JV276" s="9"/>
      <c r="JW276" s="9"/>
      <c r="JX276" s="9"/>
      <c r="JY276" s="9"/>
      <c r="JZ276" s="9"/>
      <c r="KA276" s="9"/>
      <c r="KB276" s="9"/>
      <c r="KC276" s="9"/>
      <c r="KD276" s="9"/>
      <c r="KE276" s="9"/>
      <c r="KF276" s="9"/>
      <c r="KG276" s="9"/>
      <c r="KH276" s="9"/>
      <c r="KI276" s="9"/>
      <c r="KJ276" s="9"/>
      <c r="KK276" s="9"/>
      <c r="KL276" s="9"/>
      <c r="KM276" s="9"/>
      <c r="KN276" s="9"/>
      <c r="KO276" s="9"/>
      <c r="KP276" s="9"/>
      <c r="KQ276" s="9"/>
      <c r="KR276" s="9"/>
      <c r="KS276" s="9"/>
      <c r="KT276" s="9"/>
      <c r="KU276" s="9"/>
      <c r="KV276" s="9"/>
      <c r="KW276" s="9"/>
      <c r="KX276" s="9"/>
      <c r="KY276" s="9"/>
      <c r="KZ276" s="9"/>
      <c r="LA276" s="9"/>
      <c r="LB276" s="9"/>
      <c r="LC276" s="9"/>
      <c r="LD276" s="9"/>
      <c r="LE276" s="9"/>
      <c r="LF276" s="9"/>
      <c r="LG276" s="9"/>
      <c r="LH276" s="9"/>
      <c r="LI276" s="9"/>
      <c r="LJ276" s="9"/>
      <c r="LK276" s="9"/>
      <c r="LL276" s="9"/>
      <c r="LM276" s="9"/>
      <c r="LN276" s="9"/>
      <c r="LO276" s="9"/>
      <c r="LP276" s="9"/>
      <c r="LQ276" s="9"/>
      <c r="LR276" s="9"/>
      <c r="LS276" s="9"/>
      <c r="LT276" s="9"/>
      <c r="LU276" s="9"/>
      <c r="LV276" s="9"/>
      <c r="LW276" s="9"/>
      <c r="LX276" s="9"/>
      <c r="LY276" s="9"/>
      <c r="LZ276" s="9"/>
      <c r="MA276" s="9"/>
      <c r="MB276" s="9"/>
      <c r="MC276" s="9"/>
      <c r="MD276" s="9"/>
      <c r="ME276" s="9"/>
      <c r="MF276" s="9"/>
      <c r="MG276" s="9"/>
      <c r="MH276" s="9"/>
      <c r="MI276" s="9"/>
      <c r="MJ276" s="9"/>
      <c r="MK276" s="9"/>
      <c r="ML276" s="9"/>
      <c r="MM276" s="9"/>
      <c r="MN276" s="9"/>
      <c r="MO276" s="9"/>
      <c r="MP276" s="9"/>
      <c r="MQ276" s="9"/>
      <c r="MR276" s="9"/>
      <c r="MS276" s="9"/>
      <c r="MT276" s="9"/>
      <c r="MU276" s="9"/>
      <c r="MV276" s="9"/>
      <c r="MW276" s="9"/>
      <c r="MX276" s="9"/>
      <c r="MY276" s="9"/>
      <c r="MZ276" s="9"/>
      <c r="NA276" s="9"/>
      <c r="NB276" s="9"/>
      <c r="NC276" s="9"/>
      <c r="ND276" s="9"/>
      <c r="NE276" s="9"/>
      <c r="NF276" s="9"/>
      <c r="NG276" s="9"/>
      <c r="NH276" s="9"/>
      <c r="NI276" s="9"/>
      <c r="NJ276" s="9"/>
      <c r="NK276" s="9"/>
      <c r="NL276" s="9"/>
      <c r="NM276" s="9"/>
      <c r="NN276" s="9"/>
      <c r="NO276" s="9"/>
      <c r="NP276" s="9"/>
      <c r="NQ276" s="9"/>
      <c r="NR276" s="9"/>
      <c r="NS276" s="9"/>
      <c r="NT276" s="9"/>
      <c r="NU276" s="9"/>
      <c r="NV276" s="9"/>
      <c r="NW276" s="9"/>
      <c r="NX276" s="9"/>
      <c r="NY276" s="9"/>
      <c r="NZ276" s="9"/>
      <c r="OA276" s="9"/>
      <c r="OB276" s="9"/>
      <c r="OC276" s="9"/>
      <c r="OD276" s="9"/>
      <c r="OE276" s="9"/>
      <c r="OF276" s="9"/>
      <c r="OG276" s="9"/>
      <c r="OH276" s="9"/>
      <c r="OI276" s="9"/>
      <c r="OJ276" s="9"/>
      <c r="OK276" s="9"/>
      <c r="OL276" s="9"/>
      <c r="OM276" s="9"/>
      <c r="ON276" s="9"/>
      <c r="OO276" s="9"/>
      <c r="OP276" s="9"/>
      <c r="OQ276" s="9"/>
      <c r="OR276" s="9"/>
      <c r="OS276" s="9"/>
      <c r="OT276" s="9"/>
      <c r="OU276" s="9"/>
      <c r="OV276" s="9"/>
      <c r="OW276" s="9"/>
      <c r="OX276" s="9"/>
      <c r="OY276" s="9"/>
      <c r="OZ276" s="9"/>
      <c r="PA276" s="9"/>
      <c r="PB276" s="9"/>
      <c r="PC276" s="9"/>
      <c r="PD276" s="9"/>
      <c r="PE276" s="9"/>
      <c r="PF276" s="9"/>
      <c r="PG276" s="9"/>
      <c r="PH276" s="9"/>
      <c r="PI276" s="9"/>
      <c r="PJ276" s="9"/>
      <c r="PK276" s="9"/>
      <c r="PL276" s="9"/>
      <c r="PM276" s="9"/>
      <c r="PN276" s="9"/>
      <c r="PO276" s="9"/>
      <c r="PP276" s="9"/>
      <c r="PQ276" s="9"/>
      <c r="PR276" s="9"/>
      <c r="PS276" s="9"/>
      <c r="PT276" s="9"/>
      <c r="PU276" s="9"/>
      <c r="PV276" s="9"/>
      <c r="PW276" s="9"/>
      <c r="PX276" s="9"/>
      <c r="PY276" s="9"/>
      <c r="PZ276" s="9"/>
      <c r="QA276" s="9"/>
      <c r="QB276" s="9"/>
      <c r="QC276" s="9"/>
      <c r="QD276" s="9"/>
      <c r="QE276" s="9"/>
      <c r="QF276" s="9"/>
      <c r="QG276" s="9"/>
      <c r="QH276" s="9"/>
      <c r="QI276" s="9"/>
      <c r="QJ276" s="9"/>
      <c r="QK276" s="9"/>
      <c r="QL276" s="9"/>
      <c r="QM276" s="9"/>
      <c r="QN276" s="9"/>
      <c r="QO276" s="9"/>
      <c r="QP276" s="9"/>
      <c r="QQ276" s="9"/>
      <c r="QR276" s="9"/>
      <c r="QS276" s="9"/>
      <c r="QT276" s="9"/>
      <c r="QU276" s="9"/>
      <c r="QV276" s="9"/>
      <c r="QW276" s="9"/>
      <c r="QX276" s="9"/>
      <c r="QY276" s="9"/>
      <c r="QZ276" s="9"/>
      <c r="RA276" s="9"/>
      <c r="RB276" s="9"/>
      <c r="RC276" s="9"/>
      <c r="RD276" s="9"/>
      <c r="RE276" s="9"/>
      <c r="RF276" s="9"/>
      <c r="RG276" s="9"/>
      <c r="RH276" s="9"/>
      <c r="RI276" s="9"/>
      <c r="RJ276" s="9"/>
      <c r="RK276" s="9"/>
      <c r="RL276" s="9"/>
      <c r="RM276" s="9"/>
      <c r="RN276" s="9"/>
      <c r="RO276" s="9"/>
      <c r="RP276" s="9"/>
      <c r="RQ276" s="9"/>
      <c r="RR276" s="9"/>
      <c r="RS276" s="9"/>
      <c r="RT276" s="9"/>
      <c r="RU276" s="9"/>
      <c r="RV276" s="9"/>
      <c r="RW276" s="9"/>
      <c r="RX276" s="9"/>
      <c r="RY276" s="9"/>
      <c r="RZ276" s="9"/>
      <c r="SA276" s="9"/>
      <c r="SB276" s="9"/>
      <c r="SC276" s="9"/>
      <c r="SD276" s="9"/>
      <c r="SE276" s="9"/>
      <c r="SF276" s="9"/>
      <c r="SG276" s="9"/>
      <c r="SH276" s="9"/>
      <c r="SI276" s="9"/>
      <c r="SJ276" s="9"/>
      <c r="SK276" s="9"/>
      <c r="SL276" s="9"/>
      <c r="SM276" s="9"/>
      <c r="SN276" s="9"/>
      <c r="SO276" s="9"/>
      <c r="SP276" s="9"/>
      <c r="SQ276" s="9"/>
      <c r="SR276" s="9"/>
      <c r="SS276" s="9"/>
      <c r="ST276" s="9"/>
      <c r="SU276" s="9"/>
      <c r="SV276" s="9"/>
      <c r="SW276" s="9"/>
      <c r="SX276" s="9"/>
      <c r="SY276" s="9"/>
      <c r="SZ276" s="9"/>
      <c r="TA276" s="9"/>
      <c r="TB276" s="9"/>
      <c r="TC276" s="9"/>
      <c r="TD276" s="9"/>
      <c r="TE276" s="9"/>
      <c r="TF276" s="9"/>
      <c r="TG276" s="9"/>
      <c r="TH276" s="9"/>
      <c r="TI276" s="9"/>
      <c r="TJ276" s="9"/>
      <c r="TK276" s="9"/>
      <c r="TL276" s="9"/>
      <c r="TM276" s="9"/>
      <c r="TN276" s="9"/>
      <c r="TO276" s="9"/>
      <c r="TP276" s="9"/>
      <c r="TQ276" s="9"/>
      <c r="TR276" s="9"/>
      <c r="TS276" s="9"/>
      <c r="TT276" s="9"/>
      <c r="TU276" s="9"/>
      <c r="TV276" s="9"/>
      <c r="TW276" s="9"/>
      <c r="TX276" s="9"/>
      <c r="TY276" s="9"/>
      <c r="TZ276" s="9"/>
      <c r="UA276" s="9"/>
      <c r="UB276" s="9"/>
      <c r="UC276" s="9"/>
      <c r="UD276" s="9"/>
      <c r="UE276" s="9"/>
      <c r="UF276" s="9"/>
      <c r="UG276" s="9"/>
      <c r="UH276" s="9"/>
      <c r="UI276" s="9"/>
      <c r="UJ276" s="9"/>
      <c r="UK276" s="9"/>
      <c r="UL276" s="9"/>
      <c r="UM276" s="9"/>
      <c r="UN276" s="9"/>
      <c r="UO276" s="9"/>
      <c r="UP276" s="9"/>
      <c r="UQ276" s="9"/>
      <c r="UR276" s="9"/>
      <c r="US276" s="9"/>
      <c r="UT276" s="9"/>
      <c r="UU276" s="9"/>
      <c r="UV276" s="9"/>
      <c r="UW276" s="9"/>
      <c r="UX276" s="9"/>
      <c r="UY276" s="9"/>
      <c r="UZ276" s="9"/>
      <c r="VA276" s="9"/>
      <c r="VB276" s="9"/>
      <c r="VC276" s="9"/>
      <c r="VD276" s="9"/>
      <c r="VE276" s="9"/>
      <c r="VF276" s="9"/>
      <c r="VG276" s="9"/>
      <c r="VH276" s="9"/>
      <c r="VI276" s="9"/>
      <c r="VJ276" s="9"/>
      <c r="VK276" s="9"/>
      <c r="VL276" s="9"/>
      <c r="VM276" s="9"/>
      <c r="VN276" s="9"/>
      <c r="VO276" s="9"/>
      <c r="VP276" s="9"/>
      <c r="VQ276" s="9"/>
      <c r="VR276" s="9"/>
      <c r="VS276" s="9"/>
      <c r="VT276" s="9"/>
      <c r="VU276" s="9"/>
      <c r="VV276" s="9"/>
      <c r="VW276" s="9"/>
      <c r="VX276" s="9"/>
      <c r="VY276" s="9"/>
      <c r="VZ276" s="9"/>
      <c r="WA276" s="9"/>
      <c r="WB276" s="9"/>
      <c r="WC276" s="9"/>
      <c r="WD276" s="9"/>
      <c r="WE276" s="9"/>
      <c r="WF276" s="9"/>
      <c r="WG276" s="9"/>
      <c r="WH276" s="9"/>
      <c r="WI276" s="9"/>
      <c r="WJ276" s="9"/>
      <c r="WK276" s="9"/>
      <c r="WL276" s="9"/>
      <c r="WM276" s="9"/>
      <c r="WN276" s="9"/>
      <c r="WO276" s="9"/>
      <c r="WP276" s="9"/>
      <c r="WQ276" s="9"/>
      <c r="WR276" s="9"/>
      <c r="WS276" s="9"/>
      <c r="WT276" s="9"/>
      <c r="WU276" s="9"/>
      <c r="WV276" s="9"/>
      <c r="WW276" s="9"/>
      <c r="WX276" s="9"/>
      <c r="WY276" s="9"/>
      <c r="WZ276" s="9"/>
      <c r="XA276" s="9"/>
      <c r="XB276" s="9"/>
      <c r="XC276" s="9"/>
      <c r="XD276" s="9"/>
      <c r="XE276" s="9"/>
      <c r="XF276" s="9"/>
      <c r="XG276" s="9"/>
      <c r="XH276" s="9"/>
      <c r="XI276" s="9"/>
      <c r="XJ276" s="9"/>
      <c r="XK276" s="9"/>
      <c r="XL276" s="9"/>
      <c r="XM276" s="9"/>
      <c r="XN276" s="9"/>
      <c r="XO276" s="9"/>
      <c r="XP276" s="9"/>
      <c r="XQ276" s="9"/>
      <c r="XR276" s="9"/>
      <c r="XS276" s="9"/>
      <c r="XT276" s="9"/>
      <c r="XU276" s="9"/>
      <c r="XV276" s="9"/>
      <c r="XW276" s="9"/>
      <c r="XX276" s="9"/>
      <c r="XY276" s="9"/>
      <c r="XZ276" s="9"/>
      <c r="YA276" s="9"/>
      <c r="YB276" s="9"/>
      <c r="YC276" s="9"/>
      <c r="YD276" s="9"/>
      <c r="YE276" s="9"/>
      <c r="YF276" s="9"/>
      <c r="YG276" s="9"/>
      <c r="YH276" s="9"/>
      <c r="YI276" s="9"/>
      <c r="YJ276" s="9"/>
      <c r="YK276" s="9"/>
      <c r="YL276" s="9"/>
      <c r="YM276" s="9"/>
      <c r="YN276" s="9"/>
      <c r="YO276" s="9"/>
      <c r="YP276" s="9"/>
      <c r="YQ276" s="9"/>
      <c r="YR276" s="9"/>
      <c r="YS276" s="9"/>
      <c r="YT276" s="9"/>
      <c r="YU276" s="9"/>
      <c r="YV276" s="9"/>
      <c r="YW276" s="9"/>
      <c r="YX276" s="9"/>
      <c r="YY276" s="9"/>
      <c r="YZ276" s="9"/>
      <c r="ZA276" s="9"/>
      <c r="ZB276" s="9"/>
      <c r="ZC276" s="9"/>
      <c r="ZD276" s="9"/>
      <c r="ZE276" s="9"/>
      <c r="ZF276" s="9"/>
      <c r="ZG276" s="9"/>
      <c r="ZH276" s="9"/>
      <c r="ZI276" s="9"/>
      <c r="ZJ276" s="9"/>
      <c r="ZK276" s="9"/>
      <c r="ZL276" s="9"/>
      <c r="ZM276" s="9"/>
      <c r="ZN276" s="9"/>
      <c r="ZO276" s="9"/>
      <c r="ZP276" s="9"/>
      <c r="ZQ276" s="9"/>
      <c r="ZR276" s="9"/>
      <c r="ZS276" s="9"/>
      <c r="ZT276" s="9"/>
      <c r="ZU276" s="9"/>
      <c r="ZV276" s="9"/>
      <c r="ZW276" s="9"/>
      <c r="ZX276" s="9"/>
      <c r="ZY276" s="9"/>
      <c r="ZZ276" s="9"/>
      <c r="AAA276" s="9"/>
      <c r="AAB276" s="9"/>
      <c r="AAC276" s="9"/>
      <c r="AAD276" s="9"/>
      <c r="AAE276" s="9"/>
      <c r="AAF276" s="9"/>
      <c r="AAG276" s="9"/>
      <c r="AAH276" s="9"/>
      <c r="AAI276" s="9"/>
      <c r="AAJ276" s="9"/>
      <c r="AAK276" s="9"/>
      <c r="AAL276" s="9"/>
      <c r="AAM276" s="9"/>
      <c r="AAN276" s="9"/>
      <c r="AAO276" s="9"/>
      <c r="AAP276" s="9"/>
      <c r="AAQ276" s="9"/>
      <c r="AAR276" s="9"/>
      <c r="AAS276" s="9"/>
      <c r="AAT276" s="9"/>
      <c r="AAU276" s="9"/>
      <c r="AAV276" s="9"/>
      <c r="AAW276" s="9"/>
      <c r="AAX276" s="9"/>
      <c r="AAY276" s="9"/>
      <c r="AAZ276" s="9"/>
      <c r="ABA276" s="9"/>
      <c r="ABB276" s="9"/>
      <c r="ABC276" s="9"/>
      <c r="ABD276" s="9"/>
      <c r="ABE276" s="9"/>
      <c r="ABF276" s="9"/>
      <c r="ABG276" s="9"/>
      <c r="ABH276" s="9"/>
      <c r="ABI276" s="9"/>
      <c r="ABJ276" s="9"/>
      <c r="ABK276" s="9"/>
      <c r="ABL276" s="9"/>
      <c r="ABM276" s="9"/>
      <c r="ABN276" s="9"/>
      <c r="ABO276" s="9"/>
      <c r="ABP276" s="9"/>
      <c r="ABQ276" s="9"/>
      <c r="ABR276" s="9"/>
      <c r="ABS276" s="9"/>
      <c r="ABT276" s="9"/>
      <c r="ABU276" s="9"/>
      <c r="ABV276" s="9"/>
      <c r="ABW276" s="9"/>
      <c r="ABX276" s="9"/>
      <c r="ABY276" s="9"/>
      <c r="ABZ276" s="9"/>
      <c r="ACA276" s="9"/>
      <c r="ACB276" s="9"/>
      <c r="ACC276" s="9"/>
      <c r="ACD276" s="9"/>
      <c r="ACE276" s="9"/>
      <c r="ACF276" s="9"/>
      <c r="ACG276" s="9"/>
      <c r="ACH276" s="9"/>
      <c r="ACI276" s="9"/>
      <c r="ACJ276" s="9"/>
      <c r="ACK276" s="9"/>
      <c r="ACL276" s="9"/>
      <c r="ACM276" s="9"/>
      <c r="ACN276" s="9"/>
      <c r="ACO276" s="9"/>
      <c r="ACP276" s="9"/>
      <c r="ACQ276" s="9"/>
      <c r="ACR276" s="9"/>
      <c r="ACS276" s="9"/>
      <c r="ACT276" s="9"/>
      <c r="ACU276" s="9"/>
      <c r="ACV276" s="9"/>
      <c r="ACW276" s="9"/>
      <c r="ACX276" s="9"/>
      <c r="ACY276" s="9"/>
      <c r="ACZ276" s="9"/>
      <c r="ADA276" s="9"/>
      <c r="ADB276" s="9"/>
      <c r="ADC276" s="9"/>
      <c r="ADD276" s="9"/>
      <c r="ADE276" s="9"/>
      <c r="ADF276" s="9"/>
      <c r="ADG276" s="9"/>
      <c r="ADH276" s="9"/>
      <c r="ADI276" s="9"/>
      <c r="ADJ276" s="9"/>
      <c r="ADK276" s="9"/>
      <c r="ADL276" s="9"/>
      <c r="ADM276" s="9"/>
      <c r="ADN276" s="9"/>
      <c r="ADO276" s="9"/>
      <c r="ADP276" s="9"/>
      <c r="ADQ276" s="9"/>
      <c r="ADR276" s="9"/>
      <c r="ADS276" s="9"/>
      <c r="ADT276" s="9"/>
      <c r="ADU276" s="9"/>
      <c r="ADV276" s="9"/>
      <c r="ADW276" s="9"/>
      <c r="ADX276" s="9"/>
      <c r="ADY276" s="9"/>
      <c r="ADZ276" s="9"/>
      <c r="AEA276" s="9"/>
      <c r="AEB276" s="9"/>
      <c r="AEC276" s="9"/>
      <c r="AED276" s="9"/>
      <c r="AEE276" s="9"/>
      <c r="AEF276" s="9"/>
      <c r="AEG276" s="9"/>
      <c r="AEH276" s="9"/>
      <c r="AEI276" s="9"/>
      <c r="AEJ276" s="9"/>
      <c r="AEK276" s="9"/>
      <c r="AEL276" s="9"/>
      <c r="AEM276" s="9"/>
      <c r="AEN276" s="9"/>
      <c r="AEO276" s="9"/>
      <c r="AEP276" s="9"/>
      <c r="AEQ276" s="9"/>
      <c r="AER276" s="9"/>
      <c r="AES276" s="9"/>
      <c r="AET276" s="9"/>
      <c r="AEU276" s="9"/>
      <c r="AEV276" s="9"/>
      <c r="AEW276" s="9"/>
      <c r="AEX276" s="9"/>
      <c r="AEY276" s="9"/>
      <c r="AEZ276" s="9"/>
      <c r="AFA276" s="9"/>
      <c r="AFB276" s="9"/>
      <c r="AFC276" s="9"/>
      <c r="AFD276" s="9"/>
      <c r="AFE276" s="9"/>
      <c r="AFF276" s="9"/>
      <c r="AFG276" s="9"/>
      <c r="AFH276" s="9"/>
      <c r="AFI276" s="9"/>
      <c r="AFJ276" s="9"/>
      <c r="AFK276" s="9"/>
      <c r="AFL276" s="9"/>
      <c r="AFM276" s="9"/>
      <c r="AFN276" s="9"/>
      <c r="AFO276" s="9"/>
      <c r="AFP276" s="9"/>
      <c r="AFQ276" s="9"/>
      <c r="AFR276" s="9"/>
      <c r="AFS276" s="9"/>
      <c r="AFT276" s="9"/>
      <c r="AFU276" s="9"/>
      <c r="AFV276" s="9"/>
      <c r="AFW276" s="9"/>
      <c r="AFX276" s="9"/>
      <c r="AFY276" s="9"/>
      <c r="AFZ276" s="9"/>
      <c r="AGA276" s="9"/>
      <c r="AGB276" s="9"/>
      <c r="AGC276" s="9"/>
      <c r="AGD276" s="9"/>
      <c r="AGE276" s="9"/>
      <c r="AGF276" s="9"/>
      <c r="AGG276" s="9"/>
      <c r="AGH276" s="9"/>
      <c r="AGI276" s="9"/>
      <c r="AGJ276" s="9"/>
      <c r="AGK276" s="9"/>
      <c r="AGL276" s="9"/>
      <c r="AGM276" s="9"/>
      <c r="AGN276" s="9"/>
      <c r="AGO276" s="9"/>
      <c r="AGP276" s="9"/>
      <c r="AGQ276" s="9"/>
      <c r="AGR276" s="9"/>
      <c r="AGS276" s="9"/>
      <c r="AGT276" s="9"/>
      <c r="AGU276" s="9"/>
      <c r="AGV276" s="9"/>
      <c r="AGW276" s="9"/>
      <c r="AGX276" s="9"/>
      <c r="AGY276" s="9"/>
      <c r="AGZ276" s="9"/>
      <c r="AHA276" s="9"/>
      <c r="AHB276" s="9"/>
      <c r="AHC276" s="9"/>
      <c r="AHD276" s="9"/>
      <c r="AHE276" s="9"/>
      <c r="AHF276" s="9"/>
      <c r="AHG276" s="9"/>
      <c r="AHH276" s="9"/>
      <c r="AHI276" s="9"/>
      <c r="AHJ276" s="9"/>
      <c r="AHK276" s="9"/>
      <c r="AHL276" s="9"/>
      <c r="AHM276" s="9"/>
      <c r="AHN276" s="9"/>
      <c r="AHO276" s="9"/>
      <c r="AHP276" s="9"/>
      <c r="AHQ276" s="9"/>
      <c r="AHR276" s="9"/>
      <c r="AHS276" s="9"/>
      <c r="AHT276" s="9"/>
      <c r="AHU276" s="9"/>
      <c r="AHV276" s="9"/>
      <c r="AHW276" s="9"/>
      <c r="AHX276" s="9"/>
      <c r="AHY276" s="9"/>
      <c r="AHZ276" s="9"/>
      <c r="AIA276" s="9"/>
      <c r="AIB276" s="9"/>
      <c r="AIC276" s="9"/>
      <c r="AID276" s="9"/>
      <c r="AIE276" s="9"/>
      <c r="AIF276" s="9"/>
      <c r="AIG276" s="9"/>
      <c r="AIH276" s="9"/>
      <c r="AII276" s="9"/>
      <c r="AIJ276" s="9"/>
      <c r="AIK276" s="9"/>
      <c r="AIL276" s="9"/>
      <c r="AIM276" s="9"/>
      <c r="AIN276" s="9"/>
      <c r="AIO276" s="9"/>
      <c r="AIP276" s="9"/>
      <c r="AIQ276" s="9"/>
      <c r="AIR276" s="9"/>
      <c r="AIS276" s="9"/>
      <c r="AIT276" s="9"/>
      <c r="AIU276" s="9"/>
      <c r="AIV276" s="9"/>
      <c r="AIW276" s="9"/>
      <c r="AIX276" s="9"/>
      <c r="AIY276" s="9"/>
      <c r="AIZ276" s="9"/>
      <c r="AJA276" s="9"/>
      <c r="AJB276" s="9"/>
      <c r="AJC276" s="9"/>
      <c r="AJD276" s="9"/>
      <c r="AJE276" s="9"/>
      <c r="AJF276" s="9"/>
      <c r="AJG276" s="9"/>
      <c r="AJH276" s="9"/>
      <c r="AJI276" s="9"/>
      <c r="AJJ276" s="9"/>
      <c r="AJK276" s="9"/>
      <c r="AJL276" s="9"/>
      <c r="AJM276" s="9"/>
      <c r="AJN276" s="9"/>
      <c r="AJO276" s="9"/>
      <c r="AJP276" s="9"/>
      <c r="AJQ276" s="9"/>
      <c r="AJR276" s="9"/>
      <c r="AJS276" s="9"/>
      <c r="AJT276" s="9"/>
      <c r="AJU276" s="9"/>
      <c r="AJV276" s="9"/>
      <c r="AJW276" s="9"/>
      <c r="AJX276" s="9"/>
      <c r="AJY276" s="9"/>
      <c r="AJZ276" s="9"/>
      <c r="AKA276" s="9"/>
      <c r="AKB276" s="9"/>
      <c r="AKC276" s="9"/>
      <c r="AKD276" s="9"/>
      <c r="AKE276" s="9"/>
      <c r="AKF276" s="9"/>
      <c r="AKG276" s="9"/>
      <c r="AKH276" s="9"/>
      <c r="AKI276" s="9"/>
      <c r="AKJ276" s="9"/>
      <c r="AKK276" s="9"/>
      <c r="AKL276" s="9"/>
      <c r="AKM276" s="9"/>
      <c r="AKN276" s="9"/>
      <c r="AKO276" s="9"/>
      <c r="AKP276" s="9"/>
      <c r="AKQ276" s="9"/>
      <c r="AKR276" s="9"/>
      <c r="AKS276" s="9"/>
      <c r="AKT276" s="9"/>
      <c r="AKU276" s="9"/>
      <c r="AKV276" s="9"/>
      <c r="AKW276" s="9"/>
      <c r="AKX276" s="9"/>
      <c r="AKY276" s="9"/>
      <c r="AKZ276" s="9"/>
      <c r="ALA276" s="9"/>
      <c r="ALB276" s="9"/>
      <c r="ALC276" s="9"/>
      <c r="ALD276" s="9"/>
      <c r="ALE276" s="9"/>
      <c r="ALF276" s="9"/>
      <c r="ALG276" s="9"/>
      <c r="ALH276" s="9"/>
      <c r="ALI276" s="9"/>
      <c r="ALJ276" s="9"/>
      <c r="ALK276" s="9"/>
      <c r="ALL276" s="9"/>
      <c r="ALM276" s="9"/>
      <c r="ALN276" s="9"/>
      <c r="ALO276" s="9"/>
      <c r="ALP276" s="9"/>
      <c r="ALQ276" s="9"/>
      <c r="ALR276" s="9"/>
      <c r="ALS276" s="9"/>
      <c r="ALT276" s="9"/>
      <c r="ALU276" s="9"/>
      <c r="ALV276" s="9"/>
      <c r="ALW276" s="9"/>
      <c r="ALX276" s="9"/>
      <c r="ALY276" s="9"/>
      <c r="ALZ276" s="9"/>
      <c r="AMA276" s="9"/>
      <c r="AMB276" s="9"/>
      <c r="AMC276" s="9"/>
      <c r="AMD276" s="9"/>
      <c r="AME276" s="9"/>
      <c r="AMF276" s="9"/>
      <c r="AMG276" s="9"/>
      <c r="AMH276" s="9"/>
      <c r="AMI276" s="9"/>
      <c r="AMJ276" s="9"/>
    </row>
    <row r="277" spans="1:1024" ht="17.100000000000001" customHeight="1">
      <c r="A277" s="10" t="s">
        <v>242</v>
      </c>
      <c r="B277" s="7">
        <f>SUM(C277:U277)</f>
        <v>33</v>
      </c>
      <c r="C277" s="7">
        <v>0</v>
      </c>
      <c r="D277" s="7">
        <v>0</v>
      </c>
      <c r="E277" s="8"/>
      <c r="F277" s="8"/>
      <c r="G277" s="8"/>
      <c r="H277" s="8"/>
      <c r="I277" s="8"/>
      <c r="J277" s="8">
        <v>33</v>
      </c>
      <c r="K277" s="8"/>
      <c r="L277" s="8"/>
      <c r="M277" s="8"/>
      <c r="N277" s="8"/>
      <c r="O277" s="8"/>
      <c r="P277" s="8"/>
      <c r="Q277" s="8"/>
      <c r="R277" s="8"/>
      <c r="S277" s="8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9"/>
      <c r="JS277" s="9"/>
      <c r="JT277" s="9"/>
      <c r="JU277" s="9"/>
      <c r="JV277" s="9"/>
      <c r="JW277" s="9"/>
      <c r="JX277" s="9"/>
      <c r="JY277" s="9"/>
      <c r="JZ277" s="9"/>
      <c r="KA277" s="9"/>
      <c r="KB277" s="9"/>
      <c r="KC277" s="9"/>
      <c r="KD277" s="9"/>
      <c r="KE277" s="9"/>
      <c r="KF277" s="9"/>
      <c r="KG277" s="9"/>
      <c r="KH277" s="9"/>
      <c r="KI277" s="9"/>
      <c r="KJ277" s="9"/>
      <c r="KK277" s="9"/>
      <c r="KL277" s="9"/>
      <c r="KM277" s="9"/>
      <c r="KN277" s="9"/>
      <c r="KO277" s="9"/>
      <c r="KP277" s="9"/>
      <c r="KQ277" s="9"/>
      <c r="KR277" s="9"/>
      <c r="KS277" s="9"/>
      <c r="KT277" s="9"/>
      <c r="KU277" s="9"/>
      <c r="KV277" s="9"/>
      <c r="KW277" s="9"/>
      <c r="KX277" s="9"/>
      <c r="KY277" s="9"/>
      <c r="KZ277" s="9"/>
      <c r="LA277" s="9"/>
      <c r="LB277" s="9"/>
      <c r="LC277" s="9"/>
      <c r="LD277" s="9"/>
      <c r="LE277" s="9"/>
      <c r="LF277" s="9"/>
      <c r="LG277" s="9"/>
      <c r="LH277" s="9"/>
      <c r="LI277" s="9"/>
      <c r="LJ277" s="9"/>
      <c r="LK277" s="9"/>
      <c r="LL277" s="9"/>
      <c r="LM277" s="9"/>
      <c r="LN277" s="9"/>
      <c r="LO277" s="9"/>
      <c r="LP277" s="9"/>
      <c r="LQ277" s="9"/>
      <c r="LR277" s="9"/>
      <c r="LS277" s="9"/>
      <c r="LT277" s="9"/>
      <c r="LU277" s="9"/>
      <c r="LV277" s="9"/>
      <c r="LW277" s="9"/>
      <c r="LX277" s="9"/>
      <c r="LY277" s="9"/>
      <c r="LZ277" s="9"/>
      <c r="MA277" s="9"/>
      <c r="MB277" s="9"/>
      <c r="MC277" s="9"/>
      <c r="MD277" s="9"/>
      <c r="ME277" s="9"/>
      <c r="MF277" s="9"/>
      <c r="MG277" s="9"/>
      <c r="MH277" s="9"/>
      <c r="MI277" s="9"/>
      <c r="MJ277" s="9"/>
      <c r="MK277" s="9"/>
      <c r="ML277" s="9"/>
      <c r="MM277" s="9"/>
      <c r="MN277" s="9"/>
      <c r="MO277" s="9"/>
      <c r="MP277" s="9"/>
      <c r="MQ277" s="9"/>
      <c r="MR277" s="9"/>
      <c r="MS277" s="9"/>
      <c r="MT277" s="9"/>
      <c r="MU277" s="9"/>
      <c r="MV277" s="9"/>
      <c r="MW277" s="9"/>
      <c r="MX277" s="9"/>
      <c r="MY277" s="9"/>
      <c r="MZ277" s="9"/>
      <c r="NA277" s="9"/>
      <c r="NB277" s="9"/>
      <c r="NC277" s="9"/>
      <c r="ND277" s="9"/>
      <c r="NE277" s="9"/>
      <c r="NF277" s="9"/>
      <c r="NG277" s="9"/>
      <c r="NH277" s="9"/>
      <c r="NI277" s="9"/>
      <c r="NJ277" s="9"/>
      <c r="NK277" s="9"/>
      <c r="NL277" s="9"/>
      <c r="NM277" s="9"/>
      <c r="NN277" s="9"/>
      <c r="NO277" s="9"/>
      <c r="NP277" s="9"/>
      <c r="NQ277" s="9"/>
      <c r="NR277" s="9"/>
      <c r="NS277" s="9"/>
      <c r="NT277" s="9"/>
      <c r="NU277" s="9"/>
      <c r="NV277" s="9"/>
      <c r="NW277" s="9"/>
      <c r="NX277" s="9"/>
      <c r="NY277" s="9"/>
      <c r="NZ277" s="9"/>
      <c r="OA277" s="9"/>
      <c r="OB277" s="9"/>
      <c r="OC277" s="9"/>
      <c r="OD277" s="9"/>
      <c r="OE277" s="9"/>
      <c r="OF277" s="9"/>
      <c r="OG277" s="9"/>
      <c r="OH277" s="9"/>
      <c r="OI277" s="9"/>
      <c r="OJ277" s="9"/>
      <c r="OK277" s="9"/>
      <c r="OL277" s="9"/>
      <c r="OM277" s="9"/>
      <c r="ON277" s="9"/>
      <c r="OO277" s="9"/>
      <c r="OP277" s="9"/>
      <c r="OQ277" s="9"/>
      <c r="OR277" s="9"/>
      <c r="OS277" s="9"/>
      <c r="OT277" s="9"/>
      <c r="OU277" s="9"/>
      <c r="OV277" s="9"/>
      <c r="OW277" s="9"/>
      <c r="OX277" s="9"/>
      <c r="OY277" s="9"/>
      <c r="OZ277" s="9"/>
      <c r="PA277" s="9"/>
      <c r="PB277" s="9"/>
      <c r="PC277" s="9"/>
      <c r="PD277" s="9"/>
      <c r="PE277" s="9"/>
      <c r="PF277" s="9"/>
      <c r="PG277" s="9"/>
      <c r="PH277" s="9"/>
      <c r="PI277" s="9"/>
      <c r="PJ277" s="9"/>
      <c r="PK277" s="9"/>
      <c r="PL277" s="9"/>
      <c r="PM277" s="9"/>
      <c r="PN277" s="9"/>
      <c r="PO277" s="9"/>
      <c r="PP277" s="9"/>
      <c r="PQ277" s="9"/>
      <c r="PR277" s="9"/>
      <c r="PS277" s="9"/>
      <c r="PT277" s="9"/>
      <c r="PU277" s="9"/>
      <c r="PV277" s="9"/>
      <c r="PW277" s="9"/>
      <c r="PX277" s="9"/>
      <c r="PY277" s="9"/>
      <c r="PZ277" s="9"/>
      <c r="QA277" s="9"/>
      <c r="QB277" s="9"/>
      <c r="QC277" s="9"/>
      <c r="QD277" s="9"/>
      <c r="QE277" s="9"/>
      <c r="QF277" s="9"/>
      <c r="QG277" s="9"/>
      <c r="QH277" s="9"/>
      <c r="QI277" s="9"/>
      <c r="QJ277" s="9"/>
      <c r="QK277" s="9"/>
      <c r="QL277" s="9"/>
      <c r="QM277" s="9"/>
      <c r="QN277" s="9"/>
      <c r="QO277" s="9"/>
      <c r="QP277" s="9"/>
      <c r="QQ277" s="9"/>
      <c r="QR277" s="9"/>
      <c r="QS277" s="9"/>
      <c r="QT277" s="9"/>
      <c r="QU277" s="9"/>
      <c r="QV277" s="9"/>
      <c r="QW277" s="9"/>
      <c r="QX277" s="9"/>
      <c r="QY277" s="9"/>
      <c r="QZ277" s="9"/>
      <c r="RA277" s="9"/>
      <c r="RB277" s="9"/>
      <c r="RC277" s="9"/>
      <c r="RD277" s="9"/>
      <c r="RE277" s="9"/>
      <c r="RF277" s="9"/>
      <c r="RG277" s="9"/>
      <c r="RH277" s="9"/>
      <c r="RI277" s="9"/>
      <c r="RJ277" s="9"/>
      <c r="RK277" s="9"/>
      <c r="RL277" s="9"/>
      <c r="RM277" s="9"/>
      <c r="RN277" s="9"/>
      <c r="RO277" s="9"/>
      <c r="RP277" s="9"/>
      <c r="RQ277" s="9"/>
      <c r="RR277" s="9"/>
      <c r="RS277" s="9"/>
      <c r="RT277" s="9"/>
      <c r="RU277" s="9"/>
      <c r="RV277" s="9"/>
      <c r="RW277" s="9"/>
      <c r="RX277" s="9"/>
      <c r="RY277" s="9"/>
      <c r="RZ277" s="9"/>
      <c r="SA277" s="9"/>
      <c r="SB277" s="9"/>
      <c r="SC277" s="9"/>
      <c r="SD277" s="9"/>
      <c r="SE277" s="9"/>
      <c r="SF277" s="9"/>
      <c r="SG277" s="9"/>
      <c r="SH277" s="9"/>
      <c r="SI277" s="9"/>
      <c r="SJ277" s="9"/>
      <c r="SK277" s="9"/>
      <c r="SL277" s="9"/>
      <c r="SM277" s="9"/>
      <c r="SN277" s="9"/>
      <c r="SO277" s="9"/>
      <c r="SP277" s="9"/>
      <c r="SQ277" s="9"/>
      <c r="SR277" s="9"/>
      <c r="SS277" s="9"/>
      <c r="ST277" s="9"/>
      <c r="SU277" s="9"/>
      <c r="SV277" s="9"/>
      <c r="SW277" s="9"/>
      <c r="SX277" s="9"/>
      <c r="SY277" s="9"/>
      <c r="SZ277" s="9"/>
      <c r="TA277" s="9"/>
      <c r="TB277" s="9"/>
      <c r="TC277" s="9"/>
      <c r="TD277" s="9"/>
      <c r="TE277" s="9"/>
      <c r="TF277" s="9"/>
      <c r="TG277" s="9"/>
      <c r="TH277" s="9"/>
      <c r="TI277" s="9"/>
      <c r="TJ277" s="9"/>
      <c r="TK277" s="9"/>
      <c r="TL277" s="9"/>
      <c r="TM277" s="9"/>
      <c r="TN277" s="9"/>
      <c r="TO277" s="9"/>
      <c r="TP277" s="9"/>
      <c r="TQ277" s="9"/>
      <c r="TR277" s="9"/>
      <c r="TS277" s="9"/>
      <c r="TT277" s="9"/>
      <c r="TU277" s="9"/>
      <c r="TV277" s="9"/>
      <c r="TW277" s="9"/>
      <c r="TX277" s="9"/>
      <c r="TY277" s="9"/>
      <c r="TZ277" s="9"/>
      <c r="UA277" s="9"/>
      <c r="UB277" s="9"/>
      <c r="UC277" s="9"/>
      <c r="UD277" s="9"/>
      <c r="UE277" s="9"/>
      <c r="UF277" s="9"/>
      <c r="UG277" s="9"/>
      <c r="UH277" s="9"/>
      <c r="UI277" s="9"/>
      <c r="UJ277" s="9"/>
      <c r="UK277" s="9"/>
      <c r="UL277" s="9"/>
      <c r="UM277" s="9"/>
      <c r="UN277" s="9"/>
      <c r="UO277" s="9"/>
      <c r="UP277" s="9"/>
      <c r="UQ277" s="9"/>
      <c r="UR277" s="9"/>
      <c r="US277" s="9"/>
      <c r="UT277" s="9"/>
      <c r="UU277" s="9"/>
      <c r="UV277" s="9"/>
      <c r="UW277" s="9"/>
      <c r="UX277" s="9"/>
      <c r="UY277" s="9"/>
      <c r="UZ277" s="9"/>
      <c r="VA277" s="9"/>
      <c r="VB277" s="9"/>
      <c r="VC277" s="9"/>
      <c r="VD277" s="9"/>
      <c r="VE277" s="9"/>
      <c r="VF277" s="9"/>
      <c r="VG277" s="9"/>
      <c r="VH277" s="9"/>
      <c r="VI277" s="9"/>
      <c r="VJ277" s="9"/>
      <c r="VK277" s="9"/>
      <c r="VL277" s="9"/>
      <c r="VM277" s="9"/>
      <c r="VN277" s="9"/>
      <c r="VO277" s="9"/>
      <c r="VP277" s="9"/>
      <c r="VQ277" s="9"/>
      <c r="VR277" s="9"/>
      <c r="VS277" s="9"/>
      <c r="VT277" s="9"/>
      <c r="VU277" s="9"/>
      <c r="VV277" s="9"/>
      <c r="VW277" s="9"/>
      <c r="VX277" s="9"/>
      <c r="VY277" s="9"/>
      <c r="VZ277" s="9"/>
      <c r="WA277" s="9"/>
      <c r="WB277" s="9"/>
      <c r="WC277" s="9"/>
      <c r="WD277" s="9"/>
      <c r="WE277" s="9"/>
      <c r="WF277" s="9"/>
      <c r="WG277" s="9"/>
      <c r="WH277" s="9"/>
      <c r="WI277" s="9"/>
      <c r="WJ277" s="9"/>
      <c r="WK277" s="9"/>
      <c r="WL277" s="9"/>
      <c r="WM277" s="9"/>
      <c r="WN277" s="9"/>
      <c r="WO277" s="9"/>
      <c r="WP277" s="9"/>
      <c r="WQ277" s="9"/>
      <c r="WR277" s="9"/>
      <c r="WS277" s="9"/>
      <c r="WT277" s="9"/>
      <c r="WU277" s="9"/>
      <c r="WV277" s="9"/>
      <c r="WW277" s="9"/>
      <c r="WX277" s="9"/>
      <c r="WY277" s="9"/>
      <c r="WZ277" s="9"/>
      <c r="XA277" s="9"/>
      <c r="XB277" s="9"/>
      <c r="XC277" s="9"/>
      <c r="XD277" s="9"/>
      <c r="XE277" s="9"/>
      <c r="XF277" s="9"/>
      <c r="XG277" s="9"/>
      <c r="XH277" s="9"/>
      <c r="XI277" s="9"/>
      <c r="XJ277" s="9"/>
      <c r="XK277" s="9"/>
      <c r="XL277" s="9"/>
      <c r="XM277" s="9"/>
      <c r="XN277" s="9"/>
      <c r="XO277" s="9"/>
      <c r="XP277" s="9"/>
      <c r="XQ277" s="9"/>
      <c r="XR277" s="9"/>
      <c r="XS277" s="9"/>
      <c r="XT277" s="9"/>
      <c r="XU277" s="9"/>
      <c r="XV277" s="9"/>
      <c r="XW277" s="9"/>
      <c r="XX277" s="9"/>
      <c r="XY277" s="9"/>
      <c r="XZ277" s="9"/>
      <c r="YA277" s="9"/>
      <c r="YB277" s="9"/>
      <c r="YC277" s="9"/>
      <c r="YD277" s="9"/>
      <c r="YE277" s="9"/>
      <c r="YF277" s="9"/>
      <c r="YG277" s="9"/>
      <c r="YH277" s="9"/>
      <c r="YI277" s="9"/>
      <c r="YJ277" s="9"/>
      <c r="YK277" s="9"/>
      <c r="YL277" s="9"/>
      <c r="YM277" s="9"/>
      <c r="YN277" s="9"/>
      <c r="YO277" s="9"/>
      <c r="YP277" s="9"/>
      <c r="YQ277" s="9"/>
      <c r="YR277" s="9"/>
      <c r="YS277" s="9"/>
      <c r="YT277" s="9"/>
      <c r="YU277" s="9"/>
      <c r="YV277" s="9"/>
      <c r="YW277" s="9"/>
      <c r="YX277" s="9"/>
      <c r="YY277" s="9"/>
      <c r="YZ277" s="9"/>
      <c r="ZA277" s="9"/>
      <c r="ZB277" s="9"/>
      <c r="ZC277" s="9"/>
      <c r="ZD277" s="9"/>
      <c r="ZE277" s="9"/>
      <c r="ZF277" s="9"/>
      <c r="ZG277" s="9"/>
      <c r="ZH277" s="9"/>
      <c r="ZI277" s="9"/>
      <c r="ZJ277" s="9"/>
      <c r="ZK277" s="9"/>
      <c r="ZL277" s="9"/>
      <c r="ZM277" s="9"/>
      <c r="ZN277" s="9"/>
      <c r="ZO277" s="9"/>
      <c r="ZP277" s="9"/>
      <c r="ZQ277" s="9"/>
      <c r="ZR277" s="9"/>
      <c r="ZS277" s="9"/>
      <c r="ZT277" s="9"/>
      <c r="ZU277" s="9"/>
      <c r="ZV277" s="9"/>
      <c r="ZW277" s="9"/>
      <c r="ZX277" s="9"/>
      <c r="ZY277" s="9"/>
      <c r="ZZ277" s="9"/>
      <c r="AAA277" s="9"/>
      <c r="AAB277" s="9"/>
      <c r="AAC277" s="9"/>
      <c r="AAD277" s="9"/>
      <c r="AAE277" s="9"/>
      <c r="AAF277" s="9"/>
      <c r="AAG277" s="9"/>
      <c r="AAH277" s="9"/>
      <c r="AAI277" s="9"/>
      <c r="AAJ277" s="9"/>
      <c r="AAK277" s="9"/>
      <c r="AAL277" s="9"/>
      <c r="AAM277" s="9"/>
      <c r="AAN277" s="9"/>
      <c r="AAO277" s="9"/>
      <c r="AAP277" s="9"/>
      <c r="AAQ277" s="9"/>
      <c r="AAR277" s="9"/>
      <c r="AAS277" s="9"/>
      <c r="AAT277" s="9"/>
      <c r="AAU277" s="9"/>
      <c r="AAV277" s="9"/>
      <c r="AAW277" s="9"/>
      <c r="AAX277" s="9"/>
      <c r="AAY277" s="9"/>
      <c r="AAZ277" s="9"/>
      <c r="ABA277" s="9"/>
      <c r="ABB277" s="9"/>
      <c r="ABC277" s="9"/>
      <c r="ABD277" s="9"/>
      <c r="ABE277" s="9"/>
      <c r="ABF277" s="9"/>
      <c r="ABG277" s="9"/>
      <c r="ABH277" s="9"/>
      <c r="ABI277" s="9"/>
      <c r="ABJ277" s="9"/>
      <c r="ABK277" s="9"/>
      <c r="ABL277" s="9"/>
      <c r="ABM277" s="9"/>
      <c r="ABN277" s="9"/>
      <c r="ABO277" s="9"/>
      <c r="ABP277" s="9"/>
      <c r="ABQ277" s="9"/>
      <c r="ABR277" s="9"/>
      <c r="ABS277" s="9"/>
      <c r="ABT277" s="9"/>
      <c r="ABU277" s="9"/>
      <c r="ABV277" s="9"/>
      <c r="ABW277" s="9"/>
      <c r="ABX277" s="9"/>
      <c r="ABY277" s="9"/>
      <c r="ABZ277" s="9"/>
      <c r="ACA277" s="9"/>
      <c r="ACB277" s="9"/>
      <c r="ACC277" s="9"/>
      <c r="ACD277" s="9"/>
      <c r="ACE277" s="9"/>
      <c r="ACF277" s="9"/>
      <c r="ACG277" s="9"/>
      <c r="ACH277" s="9"/>
      <c r="ACI277" s="9"/>
      <c r="ACJ277" s="9"/>
      <c r="ACK277" s="9"/>
      <c r="ACL277" s="9"/>
      <c r="ACM277" s="9"/>
      <c r="ACN277" s="9"/>
      <c r="ACO277" s="9"/>
      <c r="ACP277" s="9"/>
      <c r="ACQ277" s="9"/>
      <c r="ACR277" s="9"/>
      <c r="ACS277" s="9"/>
      <c r="ACT277" s="9"/>
      <c r="ACU277" s="9"/>
      <c r="ACV277" s="9"/>
      <c r="ACW277" s="9"/>
      <c r="ACX277" s="9"/>
      <c r="ACY277" s="9"/>
      <c r="ACZ277" s="9"/>
      <c r="ADA277" s="9"/>
      <c r="ADB277" s="9"/>
      <c r="ADC277" s="9"/>
      <c r="ADD277" s="9"/>
      <c r="ADE277" s="9"/>
      <c r="ADF277" s="9"/>
      <c r="ADG277" s="9"/>
      <c r="ADH277" s="9"/>
      <c r="ADI277" s="9"/>
      <c r="ADJ277" s="9"/>
      <c r="ADK277" s="9"/>
      <c r="ADL277" s="9"/>
      <c r="ADM277" s="9"/>
      <c r="ADN277" s="9"/>
      <c r="ADO277" s="9"/>
      <c r="ADP277" s="9"/>
      <c r="ADQ277" s="9"/>
      <c r="ADR277" s="9"/>
      <c r="ADS277" s="9"/>
      <c r="ADT277" s="9"/>
      <c r="ADU277" s="9"/>
      <c r="ADV277" s="9"/>
      <c r="ADW277" s="9"/>
      <c r="ADX277" s="9"/>
      <c r="ADY277" s="9"/>
      <c r="ADZ277" s="9"/>
      <c r="AEA277" s="9"/>
      <c r="AEB277" s="9"/>
      <c r="AEC277" s="9"/>
      <c r="AED277" s="9"/>
      <c r="AEE277" s="9"/>
      <c r="AEF277" s="9"/>
      <c r="AEG277" s="9"/>
      <c r="AEH277" s="9"/>
      <c r="AEI277" s="9"/>
      <c r="AEJ277" s="9"/>
      <c r="AEK277" s="9"/>
      <c r="AEL277" s="9"/>
      <c r="AEM277" s="9"/>
      <c r="AEN277" s="9"/>
      <c r="AEO277" s="9"/>
      <c r="AEP277" s="9"/>
      <c r="AEQ277" s="9"/>
      <c r="AER277" s="9"/>
      <c r="AES277" s="9"/>
      <c r="AET277" s="9"/>
      <c r="AEU277" s="9"/>
      <c r="AEV277" s="9"/>
      <c r="AEW277" s="9"/>
      <c r="AEX277" s="9"/>
      <c r="AEY277" s="9"/>
      <c r="AEZ277" s="9"/>
      <c r="AFA277" s="9"/>
      <c r="AFB277" s="9"/>
      <c r="AFC277" s="9"/>
      <c r="AFD277" s="9"/>
      <c r="AFE277" s="9"/>
      <c r="AFF277" s="9"/>
      <c r="AFG277" s="9"/>
      <c r="AFH277" s="9"/>
      <c r="AFI277" s="9"/>
      <c r="AFJ277" s="9"/>
      <c r="AFK277" s="9"/>
      <c r="AFL277" s="9"/>
      <c r="AFM277" s="9"/>
      <c r="AFN277" s="9"/>
      <c r="AFO277" s="9"/>
      <c r="AFP277" s="9"/>
      <c r="AFQ277" s="9"/>
      <c r="AFR277" s="9"/>
      <c r="AFS277" s="9"/>
      <c r="AFT277" s="9"/>
      <c r="AFU277" s="9"/>
      <c r="AFV277" s="9"/>
      <c r="AFW277" s="9"/>
      <c r="AFX277" s="9"/>
      <c r="AFY277" s="9"/>
      <c r="AFZ277" s="9"/>
      <c r="AGA277" s="9"/>
      <c r="AGB277" s="9"/>
      <c r="AGC277" s="9"/>
      <c r="AGD277" s="9"/>
      <c r="AGE277" s="9"/>
      <c r="AGF277" s="9"/>
      <c r="AGG277" s="9"/>
      <c r="AGH277" s="9"/>
      <c r="AGI277" s="9"/>
      <c r="AGJ277" s="9"/>
      <c r="AGK277" s="9"/>
      <c r="AGL277" s="9"/>
      <c r="AGM277" s="9"/>
      <c r="AGN277" s="9"/>
      <c r="AGO277" s="9"/>
      <c r="AGP277" s="9"/>
      <c r="AGQ277" s="9"/>
      <c r="AGR277" s="9"/>
      <c r="AGS277" s="9"/>
      <c r="AGT277" s="9"/>
      <c r="AGU277" s="9"/>
      <c r="AGV277" s="9"/>
      <c r="AGW277" s="9"/>
      <c r="AGX277" s="9"/>
      <c r="AGY277" s="9"/>
      <c r="AGZ277" s="9"/>
      <c r="AHA277" s="9"/>
      <c r="AHB277" s="9"/>
      <c r="AHC277" s="9"/>
      <c r="AHD277" s="9"/>
      <c r="AHE277" s="9"/>
      <c r="AHF277" s="9"/>
      <c r="AHG277" s="9"/>
      <c r="AHH277" s="9"/>
      <c r="AHI277" s="9"/>
      <c r="AHJ277" s="9"/>
      <c r="AHK277" s="9"/>
      <c r="AHL277" s="9"/>
      <c r="AHM277" s="9"/>
      <c r="AHN277" s="9"/>
      <c r="AHO277" s="9"/>
      <c r="AHP277" s="9"/>
      <c r="AHQ277" s="9"/>
      <c r="AHR277" s="9"/>
      <c r="AHS277" s="9"/>
      <c r="AHT277" s="9"/>
      <c r="AHU277" s="9"/>
      <c r="AHV277" s="9"/>
      <c r="AHW277" s="9"/>
      <c r="AHX277" s="9"/>
      <c r="AHY277" s="9"/>
      <c r="AHZ277" s="9"/>
      <c r="AIA277" s="9"/>
      <c r="AIB277" s="9"/>
      <c r="AIC277" s="9"/>
      <c r="AID277" s="9"/>
      <c r="AIE277" s="9"/>
      <c r="AIF277" s="9"/>
      <c r="AIG277" s="9"/>
      <c r="AIH277" s="9"/>
      <c r="AII277" s="9"/>
      <c r="AIJ277" s="9"/>
      <c r="AIK277" s="9"/>
      <c r="AIL277" s="9"/>
      <c r="AIM277" s="9"/>
      <c r="AIN277" s="9"/>
      <c r="AIO277" s="9"/>
      <c r="AIP277" s="9"/>
      <c r="AIQ277" s="9"/>
      <c r="AIR277" s="9"/>
      <c r="AIS277" s="9"/>
      <c r="AIT277" s="9"/>
      <c r="AIU277" s="9"/>
      <c r="AIV277" s="9"/>
      <c r="AIW277" s="9"/>
      <c r="AIX277" s="9"/>
      <c r="AIY277" s="9"/>
      <c r="AIZ277" s="9"/>
      <c r="AJA277" s="9"/>
      <c r="AJB277" s="9"/>
      <c r="AJC277" s="9"/>
      <c r="AJD277" s="9"/>
      <c r="AJE277" s="9"/>
      <c r="AJF277" s="9"/>
      <c r="AJG277" s="9"/>
      <c r="AJH277" s="9"/>
      <c r="AJI277" s="9"/>
      <c r="AJJ277" s="9"/>
      <c r="AJK277" s="9"/>
      <c r="AJL277" s="9"/>
      <c r="AJM277" s="9"/>
      <c r="AJN277" s="9"/>
      <c r="AJO277" s="9"/>
      <c r="AJP277" s="9"/>
      <c r="AJQ277" s="9"/>
      <c r="AJR277" s="9"/>
      <c r="AJS277" s="9"/>
      <c r="AJT277" s="9"/>
      <c r="AJU277" s="9"/>
      <c r="AJV277" s="9"/>
      <c r="AJW277" s="9"/>
      <c r="AJX277" s="9"/>
      <c r="AJY277" s="9"/>
      <c r="AJZ277" s="9"/>
      <c r="AKA277" s="9"/>
      <c r="AKB277" s="9"/>
      <c r="AKC277" s="9"/>
      <c r="AKD277" s="9"/>
      <c r="AKE277" s="9"/>
      <c r="AKF277" s="9"/>
      <c r="AKG277" s="9"/>
      <c r="AKH277" s="9"/>
      <c r="AKI277" s="9"/>
      <c r="AKJ277" s="9"/>
      <c r="AKK277" s="9"/>
      <c r="AKL277" s="9"/>
      <c r="AKM277" s="9"/>
      <c r="AKN277" s="9"/>
      <c r="AKO277" s="9"/>
      <c r="AKP277" s="9"/>
      <c r="AKQ277" s="9"/>
      <c r="AKR277" s="9"/>
      <c r="AKS277" s="9"/>
      <c r="AKT277" s="9"/>
      <c r="AKU277" s="9"/>
      <c r="AKV277" s="9"/>
      <c r="AKW277" s="9"/>
      <c r="AKX277" s="9"/>
      <c r="AKY277" s="9"/>
      <c r="AKZ277" s="9"/>
      <c r="ALA277" s="9"/>
      <c r="ALB277" s="9"/>
      <c r="ALC277" s="9"/>
      <c r="ALD277" s="9"/>
      <c r="ALE277" s="9"/>
      <c r="ALF277" s="9"/>
      <c r="ALG277" s="9"/>
      <c r="ALH277" s="9"/>
      <c r="ALI277" s="9"/>
      <c r="ALJ277" s="9"/>
      <c r="ALK277" s="9"/>
      <c r="ALL277" s="9"/>
      <c r="ALM277" s="9"/>
      <c r="ALN277" s="9"/>
      <c r="ALO277" s="9"/>
      <c r="ALP277" s="9"/>
      <c r="ALQ277" s="9"/>
      <c r="ALR277" s="9"/>
      <c r="ALS277" s="9"/>
      <c r="ALT277" s="9"/>
      <c r="ALU277" s="9"/>
      <c r="ALV277" s="9"/>
      <c r="ALW277" s="9"/>
      <c r="ALX277" s="9"/>
      <c r="ALY277" s="9"/>
      <c r="ALZ277" s="9"/>
      <c r="AMA277" s="9"/>
      <c r="AMB277" s="9"/>
      <c r="AMC277" s="9"/>
      <c r="AMD277" s="9"/>
      <c r="AME277" s="9"/>
      <c r="AMF277" s="9"/>
      <c r="AMG277" s="9"/>
      <c r="AMH277" s="9"/>
      <c r="AMI277" s="9"/>
      <c r="AMJ277" s="9"/>
    </row>
    <row r="278" spans="1:1024" ht="17.100000000000001" customHeight="1">
      <c r="A278" s="10" t="s">
        <v>243</v>
      </c>
      <c r="B278" s="7">
        <f>SUM(C278:U278)</f>
        <v>33</v>
      </c>
      <c r="C278" s="7">
        <v>0</v>
      </c>
      <c r="D278" s="7">
        <v>0</v>
      </c>
      <c r="E278" s="9">
        <f>SUM(33)</f>
        <v>33</v>
      </c>
      <c r="F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9"/>
      <c r="JS278" s="9"/>
      <c r="JT278" s="9"/>
      <c r="JU278" s="9"/>
      <c r="JV278" s="9"/>
      <c r="JW278" s="9"/>
      <c r="JX278" s="9"/>
      <c r="JY278" s="9"/>
      <c r="JZ278" s="9"/>
      <c r="KA278" s="9"/>
      <c r="KB278" s="9"/>
      <c r="KC278" s="9"/>
      <c r="KD278" s="9"/>
      <c r="KE278" s="9"/>
      <c r="KF278" s="9"/>
      <c r="KG278" s="9"/>
      <c r="KH278" s="9"/>
      <c r="KI278" s="9"/>
      <c r="KJ278" s="9"/>
      <c r="KK278" s="9"/>
      <c r="KL278" s="9"/>
      <c r="KM278" s="9"/>
      <c r="KN278" s="9"/>
      <c r="KO278" s="9"/>
      <c r="KP278" s="9"/>
      <c r="KQ278" s="9"/>
      <c r="KR278" s="9"/>
      <c r="KS278" s="9"/>
      <c r="KT278" s="9"/>
      <c r="KU278" s="9"/>
      <c r="KV278" s="9"/>
      <c r="KW278" s="9"/>
      <c r="KX278" s="9"/>
      <c r="KY278" s="9"/>
      <c r="KZ278" s="9"/>
      <c r="LA278" s="9"/>
      <c r="LB278" s="9"/>
      <c r="LC278" s="9"/>
      <c r="LD278" s="9"/>
      <c r="LE278" s="9"/>
      <c r="LF278" s="9"/>
      <c r="LG278" s="9"/>
      <c r="LH278" s="9"/>
      <c r="LI278" s="9"/>
      <c r="LJ278" s="9"/>
      <c r="LK278" s="9"/>
      <c r="LL278" s="9"/>
      <c r="LM278" s="9"/>
      <c r="LN278" s="9"/>
      <c r="LO278" s="9"/>
      <c r="LP278" s="9"/>
      <c r="LQ278" s="9"/>
      <c r="LR278" s="9"/>
      <c r="LS278" s="9"/>
      <c r="LT278" s="9"/>
      <c r="LU278" s="9"/>
      <c r="LV278" s="9"/>
      <c r="LW278" s="9"/>
      <c r="LX278" s="9"/>
      <c r="LY278" s="9"/>
      <c r="LZ278" s="9"/>
      <c r="MA278" s="9"/>
      <c r="MB278" s="9"/>
      <c r="MC278" s="9"/>
      <c r="MD278" s="9"/>
      <c r="ME278" s="9"/>
      <c r="MF278" s="9"/>
      <c r="MG278" s="9"/>
      <c r="MH278" s="9"/>
      <c r="MI278" s="9"/>
      <c r="MJ278" s="9"/>
      <c r="MK278" s="9"/>
      <c r="ML278" s="9"/>
      <c r="MM278" s="9"/>
      <c r="MN278" s="9"/>
      <c r="MO278" s="9"/>
      <c r="MP278" s="9"/>
      <c r="MQ278" s="9"/>
      <c r="MR278" s="9"/>
      <c r="MS278" s="9"/>
      <c r="MT278" s="9"/>
      <c r="MU278" s="9"/>
      <c r="MV278" s="9"/>
      <c r="MW278" s="9"/>
      <c r="MX278" s="9"/>
      <c r="MY278" s="9"/>
      <c r="MZ278" s="9"/>
      <c r="NA278" s="9"/>
      <c r="NB278" s="9"/>
      <c r="NC278" s="9"/>
      <c r="ND278" s="9"/>
      <c r="NE278" s="9"/>
      <c r="NF278" s="9"/>
      <c r="NG278" s="9"/>
      <c r="NH278" s="9"/>
      <c r="NI278" s="9"/>
      <c r="NJ278" s="9"/>
      <c r="NK278" s="9"/>
      <c r="NL278" s="9"/>
      <c r="NM278" s="9"/>
      <c r="NN278" s="9"/>
      <c r="NO278" s="9"/>
      <c r="NP278" s="9"/>
      <c r="NQ278" s="9"/>
      <c r="NR278" s="9"/>
      <c r="NS278" s="9"/>
      <c r="NT278" s="9"/>
      <c r="NU278" s="9"/>
      <c r="NV278" s="9"/>
      <c r="NW278" s="9"/>
      <c r="NX278" s="9"/>
      <c r="NY278" s="9"/>
      <c r="NZ278" s="9"/>
      <c r="OA278" s="9"/>
      <c r="OB278" s="9"/>
      <c r="OC278" s="9"/>
      <c r="OD278" s="9"/>
      <c r="OE278" s="9"/>
      <c r="OF278" s="9"/>
      <c r="OG278" s="9"/>
      <c r="OH278" s="9"/>
      <c r="OI278" s="9"/>
      <c r="OJ278" s="9"/>
      <c r="OK278" s="9"/>
      <c r="OL278" s="9"/>
      <c r="OM278" s="9"/>
      <c r="ON278" s="9"/>
      <c r="OO278" s="9"/>
      <c r="OP278" s="9"/>
      <c r="OQ278" s="9"/>
      <c r="OR278" s="9"/>
      <c r="OS278" s="9"/>
      <c r="OT278" s="9"/>
      <c r="OU278" s="9"/>
      <c r="OV278" s="9"/>
      <c r="OW278" s="9"/>
      <c r="OX278" s="9"/>
      <c r="OY278" s="9"/>
      <c r="OZ278" s="9"/>
      <c r="PA278" s="9"/>
      <c r="PB278" s="9"/>
      <c r="PC278" s="9"/>
      <c r="PD278" s="9"/>
      <c r="PE278" s="9"/>
      <c r="PF278" s="9"/>
      <c r="PG278" s="9"/>
      <c r="PH278" s="9"/>
      <c r="PI278" s="9"/>
      <c r="PJ278" s="9"/>
      <c r="PK278" s="9"/>
      <c r="PL278" s="9"/>
      <c r="PM278" s="9"/>
      <c r="PN278" s="9"/>
      <c r="PO278" s="9"/>
      <c r="PP278" s="9"/>
      <c r="PQ278" s="9"/>
      <c r="PR278" s="9"/>
      <c r="PS278" s="9"/>
      <c r="PT278" s="9"/>
      <c r="PU278" s="9"/>
      <c r="PV278" s="9"/>
      <c r="PW278" s="9"/>
      <c r="PX278" s="9"/>
      <c r="PY278" s="9"/>
      <c r="PZ278" s="9"/>
      <c r="QA278" s="9"/>
      <c r="QB278" s="9"/>
      <c r="QC278" s="9"/>
      <c r="QD278" s="9"/>
      <c r="QE278" s="9"/>
      <c r="QF278" s="9"/>
      <c r="QG278" s="9"/>
      <c r="QH278" s="9"/>
      <c r="QI278" s="9"/>
      <c r="QJ278" s="9"/>
      <c r="QK278" s="9"/>
      <c r="QL278" s="9"/>
      <c r="QM278" s="9"/>
      <c r="QN278" s="9"/>
      <c r="QO278" s="9"/>
      <c r="QP278" s="9"/>
      <c r="QQ278" s="9"/>
      <c r="QR278" s="9"/>
      <c r="QS278" s="9"/>
      <c r="QT278" s="9"/>
      <c r="QU278" s="9"/>
      <c r="QV278" s="9"/>
      <c r="QW278" s="9"/>
      <c r="QX278" s="9"/>
      <c r="QY278" s="9"/>
      <c r="QZ278" s="9"/>
      <c r="RA278" s="9"/>
      <c r="RB278" s="9"/>
      <c r="RC278" s="9"/>
      <c r="RD278" s="9"/>
      <c r="RE278" s="9"/>
      <c r="RF278" s="9"/>
      <c r="RG278" s="9"/>
      <c r="RH278" s="9"/>
      <c r="RI278" s="9"/>
      <c r="RJ278" s="9"/>
      <c r="RK278" s="9"/>
      <c r="RL278" s="9"/>
      <c r="RM278" s="9"/>
      <c r="RN278" s="9"/>
      <c r="RO278" s="9"/>
      <c r="RP278" s="9"/>
      <c r="RQ278" s="9"/>
      <c r="RR278" s="9"/>
      <c r="RS278" s="9"/>
      <c r="RT278" s="9"/>
      <c r="RU278" s="9"/>
      <c r="RV278" s="9"/>
      <c r="RW278" s="9"/>
      <c r="RX278" s="9"/>
      <c r="RY278" s="9"/>
      <c r="RZ278" s="9"/>
      <c r="SA278" s="9"/>
      <c r="SB278" s="9"/>
      <c r="SC278" s="9"/>
      <c r="SD278" s="9"/>
      <c r="SE278" s="9"/>
      <c r="SF278" s="9"/>
      <c r="SG278" s="9"/>
      <c r="SH278" s="9"/>
      <c r="SI278" s="9"/>
      <c r="SJ278" s="9"/>
      <c r="SK278" s="9"/>
      <c r="SL278" s="9"/>
      <c r="SM278" s="9"/>
      <c r="SN278" s="9"/>
      <c r="SO278" s="9"/>
      <c r="SP278" s="9"/>
      <c r="SQ278" s="9"/>
      <c r="SR278" s="9"/>
      <c r="SS278" s="9"/>
      <c r="ST278" s="9"/>
      <c r="SU278" s="9"/>
      <c r="SV278" s="9"/>
      <c r="SW278" s="9"/>
      <c r="SX278" s="9"/>
      <c r="SY278" s="9"/>
      <c r="SZ278" s="9"/>
      <c r="TA278" s="9"/>
      <c r="TB278" s="9"/>
      <c r="TC278" s="9"/>
      <c r="TD278" s="9"/>
      <c r="TE278" s="9"/>
      <c r="TF278" s="9"/>
      <c r="TG278" s="9"/>
      <c r="TH278" s="9"/>
      <c r="TI278" s="9"/>
      <c r="TJ278" s="9"/>
      <c r="TK278" s="9"/>
      <c r="TL278" s="9"/>
      <c r="TM278" s="9"/>
      <c r="TN278" s="9"/>
      <c r="TO278" s="9"/>
      <c r="TP278" s="9"/>
      <c r="TQ278" s="9"/>
      <c r="TR278" s="9"/>
      <c r="TS278" s="9"/>
      <c r="TT278" s="9"/>
      <c r="TU278" s="9"/>
      <c r="TV278" s="9"/>
      <c r="TW278" s="9"/>
      <c r="TX278" s="9"/>
      <c r="TY278" s="9"/>
      <c r="TZ278" s="9"/>
      <c r="UA278" s="9"/>
      <c r="UB278" s="9"/>
      <c r="UC278" s="9"/>
      <c r="UD278" s="9"/>
      <c r="UE278" s="9"/>
      <c r="UF278" s="9"/>
      <c r="UG278" s="9"/>
      <c r="UH278" s="9"/>
      <c r="UI278" s="9"/>
      <c r="UJ278" s="9"/>
      <c r="UK278" s="9"/>
      <c r="UL278" s="9"/>
      <c r="UM278" s="9"/>
      <c r="UN278" s="9"/>
      <c r="UO278" s="9"/>
      <c r="UP278" s="9"/>
      <c r="UQ278" s="9"/>
      <c r="UR278" s="9"/>
      <c r="US278" s="9"/>
      <c r="UT278" s="9"/>
      <c r="UU278" s="9"/>
      <c r="UV278" s="9"/>
      <c r="UW278" s="9"/>
      <c r="UX278" s="9"/>
      <c r="UY278" s="9"/>
      <c r="UZ278" s="9"/>
      <c r="VA278" s="9"/>
      <c r="VB278" s="9"/>
      <c r="VC278" s="9"/>
      <c r="VD278" s="9"/>
      <c r="VE278" s="9"/>
      <c r="VF278" s="9"/>
      <c r="VG278" s="9"/>
      <c r="VH278" s="9"/>
      <c r="VI278" s="9"/>
      <c r="VJ278" s="9"/>
      <c r="VK278" s="9"/>
      <c r="VL278" s="9"/>
      <c r="VM278" s="9"/>
      <c r="VN278" s="9"/>
      <c r="VO278" s="9"/>
      <c r="VP278" s="9"/>
      <c r="VQ278" s="9"/>
      <c r="VR278" s="9"/>
      <c r="VS278" s="9"/>
      <c r="VT278" s="9"/>
      <c r="VU278" s="9"/>
      <c r="VV278" s="9"/>
      <c r="VW278" s="9"/>
      <c r="VX278" s="9"/>
      <c r="VY278" s="9"/>
      <c r="VZ278" s="9"/>
      <c r="WA278" s="9"/>
      <c r="WB278" s="9"/>
      <c r="WC278" s="9"/>
      <c r="WD278" s="9"/>
      <c r="WE278" s="9"/>
      <c r="WF278" s="9"/>
      <c r="WG278" s="9"/>
      <c r="WH278" s="9"/>
      <c r="WI278" s="9"/>
      <c r="WJ278" s="9"/>
      <c r="WK278" s="9"/>
      <c r="WL278" s="9"/>
      <c r="WM278" s="9"/>
      <c r="WN278" s="9"/>
      <c r="WO278" s="9"/>
      <c r="WP278" s="9"/>
      <c r="WQ278" s="9"/>
      <c r="WR278" s="9"/>
      <c r="WS278" s="9"/>
      <c r="WT278" s="9"/>
      <c r="WU278" s="9"/>
      <c r="WV278" s="9"/>
      <c r="WW278" s="9"/>
      <c r="WX278" s="9"/>
      <c r="WY278" s="9"/>
      <c r="WZ278" s="9"/>
      <c r="XA278" s="9"/>
      <c r="XB278" s="9"/>
      <c r="XC278" s="9"/>
      <c r="XD278" s="9"/>
      <c r="XE278" s="9"/>
      <c r="XF278" s="9"/>
      <c r="XG278" s="9"/>
      <c r="XH278" s="9"/>
      <c r="XI278" s="9"/>
      <c r="XJ278" s="9"/>
      <c r="XK278" s="9"/>
      <c r="XL278" s="9"/>
      <c r="XM278" s="9"/>
      <c r="XN278" s="9"/>
      <c r="XO278" s="9"/>
      <c r="XP278" s="9"/>
      <c r="XQ278" s="9"/>
      <c r="XR278" s="9"/>
      <c r="XS278" s="9"/>
      <c r="XT278" s="9"/>
      <c r="XU278" s="9"/>
      <c r="XV278" s="9"/>
      <c r="XW278" s="9"/>
      <c r="XX278" s="9"/>
      <c r="XY278" s="9"/>
      <c r="XZ278" s="9"/>
      <c r="YA278" s="9"/>
      <c r="YB278" s="9"/>
      <c r="YC278" s="9"/>
      <c r="YD278" s="9"/>
      <c r="YE278" s="9"/>
      <c r="YF278" s="9"/>
      <c r="YG278" s="9"/>
      <c r="YH278" s="9"/>
      <c r="YI278" s="9"/>
      <c r="YJ278" s="9"/>
      <c r="YK278" s="9"/>
      <c r="YL278" s="9"/>
      <c r="YM278" s="9"/>
      <c r="YN278" s="9"/>
      <c r="YO278" s="9"/>
      <c r="YP278" s="9"/>
      <c r="YQ278" s="9"/>
      <c r="YR278" s="9"/>
      <c r="YS278" s="9"/>
      <c r="YT278" s="9"/>
      <c r="YU278" s="9"/>
      <c r="YV278" s="9"/>
      <c r="YW278" s="9"/>
      <c r="YX278" s="9"/>
      <c r="YY278" s="9"/>
      <c r="YZ278" s="9"/>
      <c r="ZA278" s="9"/>
      <c r="ZB278" s="9"/>
      <c r="ZC278" s="9"/>
      <c r="ZD278" s="9"/>
      <c r="ZE278" s="9"/>
      <c r="ZF278" s="9"/>
      <c r="ZG278" s="9"/>
      <c r="ZH278" s="9"/>
      <c r="ZI278" s="9"/>
      <c r="ZJ278" s="9"/>
      <c r="ZK278" s="9"/>
      <c r="ZL278" s="9"/>
      <c r="ZM278" s="9"/>
      <c r="ZN278" s="9"/>
      <c r="ZO278" s="9"/>
      <c r="ZP278" s="9"/>
      <c r="ZQ278" s="9"/>
      <c r="ZR278" s="9"/>
      <c r="ZS278" s="9"/>
      <c r="ZT278" s="9"/>
      <c r="ZU278" s="9"/>
      <c r="ZV278" s="9"/>
      <c r="ZW278" s="9"/>
      <c r="ZX278" s="9"/>
      <c r="ZY278" s="9"/>
      <c r="ZZ278" s="9"/>
      <c r="AAA278" s="9"/>
      <c r="AAB278" s="9"/>
      <c r="AAC278" s="9"/>
      <c r="AAD278" s="9"/>
      <c r="AAE278" s="9"/>
      <c r="AAF278" s="9"/>
      <c r="AAG278" s="9"/>
      <c r="AAH278" s="9"/>
      <c r="AAI278" s="9"/>
      <c r="AAJ278" s="9"/>
      <c r="AAK278" s="9"/>
      <c r="AAL278" s="9"/>
      <c r="AAM278" s="9"/>
      <c r="AAN278" s="9"/>
      <c r="AAO278" s="9"/>
      <c r="AAP278" s="9"/>
      <c r="AAQ278" s="9"/>
      <c r="AAR278" s="9"/>
      <c r="AAS278" s="9"/>
      <c r="AAT278" s="9"/>
      <c r="AAU278" s="9"/>
      <c r="AAV278" s="9"/>
      <c r="AAW278" s="9"/>
      <c r="AAX278" s="9"/>
      <c r="AAY278" s="9"/>
      <c r="AAZ278" s="9"/>
      <c r="ABA278" s="9"/>
      <c r="ABB278" s="9"/>
      <c r="ABC278" s="9"/>
      <c r="ABD278" s="9"/>
      <c r="ABE278" s="9"/>
      <c r="ABF278" s="9"/>
      <c r="ABG278" s="9"/>
      <c r="ABH278" s="9"/>
      <c r="ABI278" s="9"/>
      <c r="ABJ278" s="9"/>
      <c r="ABK278" s="9"/>
      <c r="ABL278" s="9"/>
      <c r="ABM278" s="9"/>
      <c r="ABN278" s="9"/>
      <c r="ABO278" s="9"/>
      <c r="ABP278" s="9"/>
      <c r="ABQ278" s="9"/>
      <c r="ABR278" s="9"/>
      <c r="ABS278" s="9"/>
      <c r="ABT278" s="9"/>
      <c r="ABU278" s="9"/>
      <c r="ABV278" s="9"/>
      <c r="ABW278" s="9"/>
      <c r="ABX278" s="9"/>
      <c r="ABY278" s="9"/>
      <c r="ABZ278" s="9"/>
      <c r="ACA278" s="9"/>
      <c r="ACB278" s="9"/>
      <c r="ACC278" s="9"/>
      <c r="ACD278" s="9"/>
      <c r="ACE278" s="9"/>
      <c r="ACF278" s="9"/>
      <c r="ACG278" s="9"/>
      <c r="ACH278" s="9"/>
      <c r="ACI278" s="9"/>
      <c r="ACJ278" s="9"/>
      <c r="ACK278" s="9"/>
      <c r="ACL278" s="9"/>
      <c r="ACM278" s="9"/>
      <c r="ACN278" s="9"/>
      <c r="ACO278" s="9"/>
      <c r="ACP278" s="9"/>
      <c r="ACQ278" s="9"/>
      <c r="ACR278" s="9"/>
      <c r="ACS278" s="9"/>
      <c r="ACT278" s="9"/>
      <c r="ACU278" s="9"/>
      <c r="ACV278" s="9"/>
      <c r="ACW278" s="9"/>
      <c r="ACX278" s="9"/>
      <c r="ACY278" s="9"/>
      <c r="ACZ278" s="9"/>
      <c r="ADA278" s="9"/>
      <c r="ADB278" s="9"/>
      <c r="ADC278" s="9"/>
      <c r="ADD278" s="9"/>
      <c r="ADE278" s="9"/>
      <c r="ADF278" s="9"/>
      <c r="ADG278" s="9"/>
      <c r="ADH278" s="9"/>
      <c r="ADI278" s="9"/>
      <c r="ADJ278" s="9"/>
      <c r="ADK278" s="9"/>
      <c r="ADL278" s="9"/>
      <c r="ADM278" s="9"/>
      <c r="ADN278" s="9"/>
      <c r="ADO278" s="9"/>
      <c r="ADP278" s="9"/>
      <c r="ADQ278" s="9"/>
      <c r="ADR278" s="9"/>
      <c r="ADS278" s="9"/>
      <c r="ADT278" s="9"/>
      <c r="ADU278" s="9"/>
      <c r="ADV278" s="9"/>
      <c r="ADW278" s="9"/>
      <c r="ADX278" s="9"/>
      <c r="ADY278" s="9"/>
      <c r="ADZ278" s="9"/>
      <c r="AEA278" s="9"/>
      <c r="AEB278" s="9"/>
      <c r="AEC278" s="9"/>
      <c r="AED278" s="9"/>
      <c r="AEE278" s="9"/>
      <c r="AEF278" s="9"/>
      <c r="AEG278" s="9"/>
      <c r="AEH278" s="9"/>
      <c r="AEI278" s="9"/>
      <c r="AEJ278" s="9"/>
      <c r="AEK278" s="9"/>
      <c r="AEL278" s="9"/>
      <c r="AEM278" s="9"/>
      <c r="AEN278" s="9"/>
      <c r="AEO278" s="9"/>
      <c r="AEP278" s="9"/>
      <c r="AEQ278" s="9"/>
      <c r="AER278" s="9"/>
      <c r="AES278" s="9"/>
      <c r="AET278" s="9"/>
      <c r="AEU278" s="9"/>
      <c r="AEV278" s="9"/>
      <c r="AEW278" s="9"/>
      <c r="AEX278" s="9"/>
      <c r="AEY278" s="9"/>
      <c r="AEZ278" s="9"/>
      <c r="AFA278" s="9"/>
      <c r="AFB278" s="9"/>
      <c r="AFC278" s="9"/>
      <c r="AFD278" s="9"/>
      <c r="AFE278" s="9"/>
      <c r="AFF278" s="9"/>
      <c r="AFG278" s="9"/>
      <c r="AFH278" s="9"/>
      <c r="AFI278" s="9"/>
      <c r="AFJ278" s="9"/>
      <c r="AFK278" s="9"/>
      <c r="AFL278" s="9"/>
      <c r="AFM278" s="9"/>
      <c r="AFN278" s="9"/>
      <c r="AFO278" s="9"/>
      <c r="AFP278" s="9"/>
      <c r="AFQ278" s="9"/>
      <c r="AFR278" s="9"/>
      <c r="AFS278" s="9"/>
      <c r="AFT278" s="9"/>
      <c r="AFU278" s="9"/>
      <c r="AFV278" s="9"/>
      <c r="AFW278" s="9"/>
      <c r="AFX278" s="9"/>
      <c r="AFY278" s="9"/>
      <c r="AFZ278" s="9"/>
      <c r="AGA278" s="9"/>
      <c r="AGB278" s="9"/>
      <c r="AGC278" s="9"/>
      <c r="AGD278" s="9"/>
      <c r="AGE278" s="9"/>
      <c r="AGF278" s="9"/>
      <c r="AGG278" s="9"/>
      <c r="AGH278" s="9"/>
      <c r="AGI278" s="9"/>
      <c r="AGJ278" s="9"/>
      <c r="AGK278" s="9"/>
      <c r="AGL278" s="9"/>
      <c r="AGM278" s="9"/>
      <c r="AGN278" s="9"/>
      <c r="AGO278" s="9"/>
      <c r="AGP278" s="9"/>
      <c r="AGQ278" s="9"/>
      <c r="AGR278" s="9"/>
      <c r="AGS278" s="9"/>
      <c r="AGT278" s="9"/>
      <c r="AGU278" s="9"/>
      <c r="AGV278" s="9"/>
      <c r="AGW278" s="9"/>
      <c r="AGX278" s="9"/>
      <c r="AGY278" s="9"/>
      <c r="AGZ278" s="9"/>
      <c r="AHA278" s="9"/>
      <c r="AHB278" s="9"/>
      <c r="AHC278" s="9"/>
      <c r="AHD278" s="9"/>
      <c r="AHE278" s="9"/>
      <c r="AHF278" s="9"/>
      <c r="AHG278" s="9"/>
      <c r="AHH278" s="9"/>
      <c r="AHI278" s="9"/>
      <c r="AHJ278" s="9"/>
      <c r="AHK278" s="9"/>
      <c r="AHL278" s="9"/>
      <c r="AHM278" s="9"/>
      <c r="AHN278" s="9"/>
      <c r="AHO278" s="9"/>
      <c r="AHP278" s="9"/>
      <c r="AHQ278" s="9"/>
      <c r="AHR278" s="9"/>
      <c r="AHS278" s="9"/>
      <c r="AHT278" s="9"/>
      <c r="AHU278" s="9"/>
      <c r="AHV278" s="9"/>
      <c r="AHW278" s="9"/>
      <c r="AHX278" s="9"/>
      <c r="AHY278" s="9"/>
      <c r="AHZ278" s="9"/>
      <c r="AIA278" s="9"/>
      <c r="AIB278" s="9"/>
      <c r="AIC278" s="9"/>
      <c r="AID278" s="9"/>
      <c r="AIE278" s="9"/>
      <c r="AIF278" s="9"/>
      <c r="AIG278" s="9"/>
      <c r="AIH278" s="9"/>
      <c r="AII278" s="9"/>
      <c r="AIJ278" s="9"/>
      <c r="AIK278" s="9"/>
      <c r="AIL278" s="9"/>
      <c r="AIM278" s="9"/>
      <c r="AIN278" s="9"/>
      <c r="AIO278" s="9"/>
      <c r="AIP278" s="9"/>
      <c r="AIQ278" s="9"/>
      <c r="AIR278" s="9"/>
      <c r="AIS278" s="9"/>
      <c r="AIT278" s="9"/>
      <c r="AIU278" s="9"/>
      <c r="AIV278" s="9"/>
      <c r="AIW278" s="9"/>
      <c r="AIX278" s="9"/>
      <c r="AIY278" s="9"/>
      <c r="AIZ278" s="9"/>
      <c r="AJA278" s="9"/>
      <c r="AJB278" s="9"/>
      <c r="AJC278" s="9"/>
      <c r="AJD278" s="9"/>
      <c r="AJE278" s="9"/>
      <c r="AJF278" s="9"/>
      <c r="AJG278" s="9"/>
      <c r="AJH278" s="9"/>
      <c r="AJI278" s="9"/>
      <c r="AJJ278" s="9"/>
      <c r="AJK278" s="9"/>
      <c r="AJL278" s="9"/>
      <c r="AJM278" s="9"/>
      <c r="AJN278" s="9"/>
      <c r="AJO278" s="9"/>
      <c r="AJP278" s="9"/>
      <c r="AJQ278" s="9"/>
      <c r="AJR278" s="9"/>
      <c r="AJS278" s="9"/>
      <c r="AJT278" s="9"/>
      <c r="AJU278" s="9"/>
      <c r="AJV278" s="9"/>
      <c r="AJW278" s="9"/>
      <c r="AJX278" s="9"/>
      <c r="AJY278" s="9"/>
      <c r="AJZ278" s="9"/>
      <c r="AKA278" s="9"/>
      <c r="AKB278" s="9"/>
      <c r="AKC278" s="9"/>
      <c r="AKD278" s="9"/>
      <c r="AKE278" s="9"/>
      <c r="AKF278" s="9"/>
      <c r="AKG278" s="9"/>
      <c r="AKH278" s="9"/>
      <c r="AKI278" s="9"/>
      <c r="AKJ278" s="9"/>
      <c r="AKK278" s="9"/>
      <c r="AKL278" s="9"/>
      <c r="AKM278" s="9"/>
      <c r="AKN278" s="9"/>
      <c r="AKO278" s="9"/>
      <c r="AKP278" s="9"/>
      <c r="AKQ278" s="9"/>
      <c r="AKR278" s="9"/>
      <c r="AKS278" s="9"/>
      <c r="AKT278" s="9"/>
      <c r="AKU278" s="9"/>
      <c r="AKV278" s="9"/>
      <c r="AKW278" s="9"/>
      <c r="AKX278" s="9"/>
      <c r="AKY278" s="9"/>
      <c r="AKZ278" s="9"/>
      <c r="ALA278" s="9"/>
      <c r="ALB278" s="9"/>
      <c r="ALC278" s="9"/>
      <c r="ALD278" s="9"/>
      <c r="ALE278" s="9"/>
      <c r="ALF278" s="9"/>
      <c r="ALG278" s="9"/>
      <c r="ALH278" s="9"/>
      <c r="ALI278" s="9"/>
      <c r="ALJ278" s="9"/>
      <c r="ALK278" s="9"/>
      <c r="ALL278" s="9"/>
      <c r="ALM278" s="9"/>
      <c r="ALN278" s="9"/>
      <c r="ALO278" s="9"/>
      <c r="ALP278" s="9"/>
      <c r="ALQ278" s="9"/>
      <c r="ALR278" s="9"/>
      <c r="ALS278" s="9"/>
      <c r="ALT278" s="9"/>
      <c r="ALU278" s="9"/>
      <c r="ALV278" s="9"/>
      <c r="ALW278" s="9"/>
      <c r="ALX278" s="9"/>
      <c r="ALY278" s="9"/>
      <c r="ALZ278" s="9"/>
      <c r="AMA278" s="9"/>
      <c r="AMB278" s="9"/>
      <c r="AMC278" s="9"/>
      <c r="AMD278" s="9"/>
      <c r="AME278" s="9"/>
      <c r="AMF278" s="9"/>
      <c r="AMG278" s="9"/>
      <c r="AMH278" s="9"/>
      <c r="AMI278" s="9"/>
      <c r="AMJ278" s="9"/>
    </row>
    <row r="279" spans="1:1024" ht="17.100000000000001" customHeight="1">
      <c r="A279" s="15" t="s">
        <v>245</v>
      </c>
      <c r="B279" s="7">
        <f>SUM(C279:U279)</f>
        <v>32.799999999999997</v>
      </c>
      <c r="C279" s="7">
        <v>0</v>
      </c>
      <c r="D279" s="7">
        <f>SUM(32.8)</f>
        <v>32.799999999999997</v>
      </c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9"/>
      <c r="JS279" s="9"/>
      <c r="JT279" s="9"/>
      <c r="JU279" s="9"/>
      <c r="JV279" s="9"/>
      <c r="JW279" s="9"/>
      <c r="JX279" s="9"/>
      <c r="JY279" s="9"/>
      <c r="JZ279" s="9"/>
      <c r="KA279" s="9"/>
      <c r="KB279" s="9"/>
      <c r="KC279" s="9"/>
      <c r="KD279" s="9"/>
      <c r="KE279" s="9"/>
      <c r="KF279" s="9"/>
      <c r="KG279" s="9"/>
      <c r="KH279" s="9"/>
      <c r="KI279" s="9"/>
      <c r="KJ279" s="9"/>
      <c r="KK279" s="9"/>
      <c r="KL279" s="9"/>
      <c r="KM279" s="9"/>
      <c r="KN279" s="9"/>
      <c r="KO279" s="9"/>
      <c r="KP279" s="9"/>
      <c r="KQ279" s="9"/>
      <c r="KR279" s="9"/>
      <c r="KS279" s="9"/>
      <c r="KT279" s="9"/>
      <c r="KU279" s="9"/>
      <c r="KV279" s="9"/>
      <c r="KW279" s="9"/>
      <c r="KX279" s="9"/>
      <c r="KY279" s="9"/>
      <c r="KZ279" s="9"/>
      <c r="LA279" s="9"/>
      <c r="LB279" s="9"/>
      <c r="LC279" s="9"/>
      <c r="LD279" s="9"/>
      <c r="LE279" s="9"/>
      <c r="LF279" s="9"/>
      <c r="LG279" s="9"/>
      <c r="LH279" s="9"/>
      <c r="LI279" s="9"/>
      <c r="LJ279" s="9"/>
      <c r="LK279" s="9"/>
      <c r="LL279" s="9"/>
      <c r="LM279" s="9"/>
      <c r="LN279" s="9"/>
      <c r="LO279" s="9"/>
      <c r="LP279" s="9"/>
      <c r="LQ279" s="9"/>
      <c r="LR279" s="9"/>
      <c r="LS279" s="9"/>
      <c r="LT279" s="9"/>
      <c r="LU279" s="9"/>
      <c r="LV279" s="9"/>
      <c r="LW279" s="9"/>
      <c r="LX279" s="9"/>
      <c r="LY279" s="9"/>
      <c r="LZ279" s="9"/>
      <c r="MA279" s="9"/>
      <c r="MB279" s="9"/>
      <c r="MC279" s="9"/>
      <c r="MD279" s="9"/>
      <c r="ME279" s="9"/>
      <c r="MF279" s="9"/>
      <c r="MG279" s="9"/>
      <c r="MH279" s="9"/>
      <c r="MI279" s="9"/>
      <c r="MJ279" s="9"/>
      <c r="MK279" s="9"/>
      <c r="ML279" s="9"/>
      <c r="MM279" s="9"/>
      <c r="MN279" s="9"/>
      <c r="MO279" s="9"/>
      <c r="MP279" s="9"/>
      <c r="MQ279" s="9"/>
      <c r="MR279" s="9"/>
      <c r="MS279" s="9"/>
      <c r="MT279" s="9"/>
      <c r="MU279" s="9"/>
      <c r="MV279" s="9"/>
      <c r="MW279" s="9"/>
      <c r="MX279" s="9"/>
      <c r="MY279" s="9"/>
      <c r="MZ279" s="9"/>
      <c r="NA279" s="9"/>
      <c r="NB279" s="9"/>
      <c r="NC279" s="9"/>
      <c r="ND279" s="9"/>
      <c r="NE279" s="9"/>
      <c r="NF279" s="9"/>
      <c r="NG279" s="9"/>
      <c r="NH279" s="9"/>
      <c r="NI279" s="9"/>
      <c r="NJ279" s="9"/>
      <c r="NK279" s="9"/>
      <c r="NL279" s="9"/>
      <c r="NM279" s="9"/>
      <c r="NN279" s="9"/>
      <c r="NO279" s="9"/>
      <c r="NP279" s="9"/>
      <c r="NQ279" s="9"/>
      <c r="NR279" s="9"/>
      <c r="NS279" s="9"/>
      <c r="NT279" s="9"/>
      <c r="NU279" s="9"/>
      <c r="NV279" s="9"/>
      <c r="NW279" s="9"/>
      <c r="NX279" s="9"/>
      <c r="NY279" s="9"/>
      <c r="NZ279" s="9"/>
      <c r="OA279" s="9"/>
      <c r="OB279" s="9"/>
      <c r="OC279" s="9"/>
      <c r="OD279" s="9"/>
      <c r="OE279" s="9"/>
      <c r="OF279" s="9"/>
      <c r="OG279" s="9"/>
      <c r="OH279" s="9"/>
      <c r="OI279" s="9"/>
      <c r="OJ279" s="9"/>
      <c r="OK279" s="9"/>
      <c r="OL279" s="9"/>
      <c r="OM279" s="9"/>
      <c r="ON279" s="9"/>
      <c r="OO279" s="9"/>
      <c r="OP279" s="9"/>
      <c r="OQ279" s="9"/>
      <c r="OR279" s="9"/>
      <c r="OS279" s="9"/>
      <c r="OT279" s="9"/>
      <c r="OU279" s="9"/>
      <c r="OV279" s="9"/>
      <c r="OW279" s="9"/>
      <c r="OX279" s="9"/>
      <c r="OY279" s="9"/>
      <c r="OZ279" s="9"/>
      <c r="PA279" s="9"/>
      <c r="PB279" s="9"/>
      <c r="PC279" s="9"/>
      <c r="PD279" s="9"/>
      <c r="PE279" s="9"/>
      <c r="PF279" s="9"/>
      <c r="PG279" s="9"/>
      <c r="PH279" s="9"/>
      <c r="PI279" s="9"/>
      <c r="PJ279" s="9"/>
      <c r="PK279" s="9"/>
      <c r="PL279" s="9"/>
      <c r="PM279" s="9"/>
      <c r="PN279" s="9"/>
      <c r="PO279" s="9"/>
      <c r="PP279" s="9"/>
      <c r="PQ279" s="9"/>
      <c r="PR279" s="9"/>
      <c r="PS279" s="9"/>
      <c r="PT279" s="9"/>
      <c r="PU279" s="9"/>
      <c r="PV279" s="9"/>
      <c r="PW279" s="9"/>
      <c r="PX279" s="9"/>
      <c r="PY279" s="9"/>
      <c r="PZ279" s="9"/>
      <c r="QA279" s="9"/>
      <c r="QB279" s="9"/>
      <c r="QC279" s="9"/>
      <c r="QD279" s="9"/>
      <c r="QE279" s="9"/>
      <c r="QF279" s="9"/>
      <c r="QG279" s="9"/>
      <c r="QH279" s="9"/>
      <c r="QI279" s="9"/>
      <c r="QJ279" s="9"/>
      <c r="QK279" s="9"/>
      <c r="QL279" s="9"/>
      <c r="QM279" s="9"/>
      <c r="QN279" s="9"/>
      <c r="QO279" s="9"/>
      <c r="QP279" s="9"/>
      <c r="QQ279" s="9"/>
      <c r="QR279" s="9"/>
      <c r="QS279" s="9"/>
      <c r="QT279" s="9"/>
      <c r="QU279" s="9"/>
      <c r="QV279" s="9"/>
      <c r="QW279" s="9"/>
      <c r="QX279" s="9"/>
      <c r="QY279" s="9"/>
      <c r="QZ279" s="9"/>
      <c r="RA279" s="9"/>
      <c r="RB279" s="9"/>
      <c r="RC279" s="9"/>
      <c r="RD279" s="9"/>
      <c r="RE279" s="9"/>
      <c r="RF279" s="9"/>
      <c r="RG279" s="9"/>
      <c r="RH279" s="9"/>
      <c r="RI279" s="9"/>
      <c r="RJ279" s="9"/>
      <c r="RK279" s="9"/>
      <c r="RL279" s="9"/>
      <c r="RM279" s="9"/>
      <c r="RN279" s="9"/>
      <c r="RO279" s="9"/>
      <c r="RP279" s="9"/>
      <c r="RQ279" s="9"/>
      <c r="RR279" s="9"/>
      <c r="RS279" s="9"/>
      <c r="RT279" s="9"/>
      <c r="RU279" s="9"/>
      <c r="RV279" s="9"/>
      <c r="RW279" s="9"/>
      <c r="RX279" s="9"/>
      <c r="RY279" s="9"/>
      <c r="RZ279" s="9"/>
      <c r="SA279" s="9"/>
      <c r="SB279" s="9"/>
      <c r="SC279" s="9"/>
      <c r="SD279" s="9"/>
      <c r="SE279" s="9"/>
      <c r="SF279" s="9"/>
      <c r="SG279" s="9"/>
      <c r="SH279" s="9"/>
      <c r="SI279" s="9"/>
      <c r="SJ279" s="9"/>
      <c r="SK279" s="9"/>
      <c r="SL279" s="9"/>
      <c r="SM279" s="9"/>
      <c r="SN279" s="9"/>
      <c r="SO279" s="9"/>
      <c r="SP279" s="9"/>
      <c r="SQ279" s="9"/>
      <c r="SR279" s="9"/>
      <c r="SS279" s="9"/>
      <c r="ST279" s="9"/>
      <c r="SU279" s="9"/>
      <c r="SV279" s="9"/>
      <c r="SW279" s="9"/>
      <c r="SX279" s="9"/>
      <c r="SY279" s="9"/>
      <c r="SZ279" s="9"/>
      <c r="TA279" s="9"/>
      <c r="TB279" s="9"/>
      <c r="TC279" s="9"/>
      <c r="TD279" s="9"/>
      <c r="TE279" s="9"/>
      <c r="TF279" s="9"/>
      <c r="TG279" s="9"/>
      <c r="TH279" s="9"/>
      <c r="TI279" s="9"/>
      <c r="TJ279" s="9"/>
      <c r="TK279" s="9"/>
      <c r="TL279" s="9"/>
      <c r="TM279" s="9"/>
      <c r="TN279" s="9"/>
      <c r="TO279" s="9"/>
      <c r="TP279" s="9"/>
      <c r="TQ279" s="9"/>
      <c r="TR279" s="9"/>
      <c r="TS279" s="9"/>
      <c r="TT279" s="9"/>
      <c r="TU279" s="9"/>
      <c r="TV279" s="9"/>
      <c r="TW279" s="9"/>
      <c r="TX279" s="9"/>
      <c r="TY279" s="9"/>
      <c r="TZ279" s="9"/>
      <c r="UA279" s="9"/>
      <c r="UB279" s="9"/>
      <c r="UC279" s="9"/>
      <c r="UD279" s="9"/>
      <c r="UE279" s="9"/>
      <c r="UF279" s="9"/>
      <c r="UG279" s="9"/>
      <c r="UH279" s="9"/>
      <c r="UI279" s="9"/>
      <c r="UJ279" s="9"/>
      <c r="UK279" s="9"/>
      <c r="UL279" s="9"/>
      <c r="UM279" s="9"/>
      <c r="UN279" s="9"/>
      <c r="UO279" s="9"/>
      <c r="UP279" s="9"/>
      <c r="UQ279" s="9"/>
      <c r="UR279" s="9"/>
      <c r="US279" s="9"/>
      <c r="UT279" s="9"/>
      <c r="UU279" s="9"/>
      <c r="UV279" s="9"/>
      <c r="UW279" s="9"/>
      <c r="UX279" s="9"/>
      <c r="UY279" s="9"/>
      <c r="UZ279" s="9"/>
      <c r="VA279" s="9"/>
      <c r="VB279" s="9"/>
      <c r="VC279" s="9"/>
      <c r="VD279" s="9"/>
      <c r="VE279" s="9"/>
      <c r="VF279" s="9"/>
      <c r="VG279" s="9"/>
      <c r="VH279" s="9"/>
      <c r="VI279" s="9"/>
      <c r="VJ279" s="9"/>
      <c r="VK279" s="9"/>
      <c r="VL279" s="9"/>
      <c r="VM279" s="9"/>
      <c r="VN279" s="9"/>
      <c r="VO279" s="9"/>
      <c r="VP279" s="9"/>
      <c r="VQ279" s="9"/>
      <c r="VR279" s="9"/>
      <c r="VS279" s="9"/>
      <c r="VT279" s="9"/>
      <c r="VU279" s="9"/>
      <c r="VV279" s="9"/>
      <c r="VW279" s="9"/>
      <c r="VX279" s="9"/>
      <c r="VY279" s="9"/>
      <c r="VZ279" s="9"/>
      <c r="WA279" s="9"/>
      <c r="WB279" s="9"/>
      <c r="WC279" s="9"/>
      <c r="WD279" s="9"/>
      <c r="WE279" s="9"/>
      <c r="WF279" s="9"/>
      <c r="WG279" s="9"/>
      <c r="WH279" s="9"/>
      <c r="WI279" s="9"/>
      <c r="WJ279" s="9"/>
      <c r="WK279" s="9"/>
      <c r="WL279" s="9"/>
      <c r="WM279" s="9"/>
      <c r="WN279" s="9"/>
      <c r="WO279" s="9"/>
      <c r="WP279" s="9"/>
      <c r="WQ279" s="9"/>
      <c r="WR279" s="9"/>
      <c r="WS279" s="9"/>
      <c r="WT279" s="9"/>
      <c r="WU279" s="9"/>
      <c r="WV279" s="9"/>
      <c r="WW279" s="9"/>
      <c r="WX279" s="9"/>
      <c r="WY279" s="9"/>
      <c r="WZ279" s="9"/>
      <c r="XA279" s="9"/>
      <c r="XB279" s="9"/>
      <c r="XC279" s="9"/>
      <c r="XD279" s="9"/>
      <c r="XE279" s="9"/>
      <c r="XF279" s="9"/>
      <c r="XG279" s="9"/>
      <c r="XH279" s="9"/>
      <c r="XI279" s="9"/>
      <c r="XJ279" s="9"/>
      <c r="XK279" s="9"/>
      <c r="XL279" s="9"/>
      <c r="XM279" s="9"/>
      <c r="XN279" s="9"/>
      <c r="XO279" s="9"/>
      <c r="XP279" s="9"/>
      <c r="XQ279" s="9"/>
      <c r="XR279" s="9"/>
      <c r="XS279" s="9"/>
      <c r="XT279" s="9"/>
      <c r="XU279" s="9"/>
      <c r="XV279" s="9"/>
      <c r="XW279" s="9"/>
      <c r="XX279" s="9"/>
      <c r="XY279" s="9"/>
      <c r="XZ279" s="9"/>
      <c r="YA279" s="9"/>
      <c r="YB279" s="9"/>
      <c r="YC279" s="9"/>
      <c r="YD279" s="9"/>
      <c r="YE279" s="9"/>
      <c r="YF279" s="9"/>
      <c r="YG279" s="9"/>
      <c r="YH279" s="9"/>
      <c r="YI279" s="9"/>
      <c r="YJ279" s="9"/>
      <c r="YK279" s="9"/>
      <c r="YL279" s="9"/>
      <c r="YM279" s="9"/>
      <c r="YN279" s="9"/>
      <c r="YO279" s="9"/>
      <c r="YP279" s="9"/>
      <c r="YQ279" s="9"/>
      <c r="YR279" s="9"/>
      <c r="YS279" s="9"/>
      <c r="YT279" s="9"/>
      <c r="YU279" s="9"/>
      <c r="YV279" s="9"/>
      <c r="YW279" s="9"/>
      <c r="YX279" s="9"/>
      <c r="YY279" s="9"/>
      <c r="YZ279" s="9"/>
      <c r="ZA279" s="9"/>
      <c r="ZB279" s="9"/>
      <c r="ZC279" s="9"/>
      <c r="ZD279" s="9"/>
      <c r="ZE279" s="9"/>
      <c r="ZF279" s="9"/>
      <c r="ZG279" s="9"/>
      <c r="ZH279" s="9"/>
      <c r="ZI279" s="9"/>
      <c r="ZJ279" s="9"/>
      <c r="ZK279" s="9"/>
      <c r="ZL279" s="9"/>
      <c r="ZM279" s="9"/>
      <c r="ZN279" s="9"/>
      <c r="ZO279" s="9"/>
      <c r="ZP279" s="9"/>
      <c r="ZQ279" s="9"/>
      <c r="ZR279" s="9"/>
      <c r="ZS279" s="9"/>
      <c r="ZT279" s="9"/>
      <c r="ZU279" s="9"/>
      <c r="ZV279" s="9"/>
      <c r="ZW279" s="9"/>
      <c r="ZX279" s="9"/>
      <c r="ZY279" s="9"/>
      <c r="ZZ279" s="9"/>
      <c r="AAA279" s="9"/>
      <c r="AAB279" s="9"/>
      <c r="AAC279" s="9"/>
      <c r="AAD279" s="9"/>
      <c r="AAE279" s="9"/>
      <c r="AAF279" s="9"/>
      <c r="AAG279" s="9"/>
      <c r="AAH279" s="9"/>
      <c r="AAI279" s="9"/>
      <c r="AAJ279" s="9"/>
      <c r="AAK279" s="9"/>
      <c r="AAL279" s="9"/>
      <c r="AAM279" s="9"/>
      <c r="AAN279" s="9"/>
      <c r="AAO279" s="9"/>
      <c r="AAP279" s="9"/>
      <c r="AAQ279" s="9"/>
      <c r="AAR279" s="9"/>
      <c r="AAS279" s="9"/>
      <c r="AAT279" s="9"/>
      <c r="AAU279" s="9"/>
      <c r="AAV279" s="9"/>
      <c r="AAW279" s="9"/>
      <c r="AAX279" s="9"/>
      <c r="AAY279" s="9"/>
      <c r="AAZ279" s="9"/>
      <c r="ABA279" s="9"/>
      <c r="ABB279" s="9"/>
      <c r="ABC279" s="9"/>
      <c r="ABD279" s="9"/>
      <c r="ABE279" s="9"/>
      <c r="ABF279" s="9"/>
      <c r="ABG279" s="9"/>
      <c r="ABH279" s="9"/>
      <c r="ABI279" s="9"/>
      <c r="ABJ279" s="9"/>
      <c r="ABK279" s="9"/>
      <c r="ABL279" s="9"/>
      <c r="ABM279" s="9"/>
      <c r="ABN279" s="9"/>
      <c r="ABO279" s="9"/>
      <c r="ABP279" s="9"/>
      <c r="ABQ279" s="9"/>
      <c r="ABR279" s="9"/>
      <c r="ABS279" s="9"/>
      <c r="ABT279" s="9"/>
      <c r="ABU279" s="9"/>
      <c r="ABV279" s="9"/>
      <c r="ABW279" s="9"/>
      <c r="ABX279" s="9"/>
      <c r="ABY279" s="9"/>
      <c r="ABZ279" s="9"/>
      <c r="ACA279" s="9"/>
      <c r="ACB279" s="9"/>
      <c r="ACC279" s="9"/>
      <c r="ACD279" s="9"/>
      <c r="ACE279" s="9"/>
      <c r="ACF279" s="9"/>
      <c r="ACG279" s="9"/>
      <c r="ACH279" s="9"/>
      <c r="ACI279" s="9"/>
      <c r="ACJ279" s="9"/>
      <c r="ACK279" s="9"/>
      <c r="ACL279" s="9"/>
      <c r="ACM279" s="9"/>
      <c r="ACN279" s="9"/>
      <c r="ACO279" s="9"/>
      <c r="ACP279" s="9"/>
      <c r="ACQ279" s="9"/>
      <c r="ACR279" s="9"/>
      <c r="ACS279" s="9"/>
      <c r="ACT279" s="9"/>
      <c r="ACU279" s="9"/>
      <c r="ACV279" s="9"/>
      <c r="ACW279" s="9"/>
      <c r="ACX279" s="9"/>
      <c r="ACY279" s="9"/>
      <c r="ACZ279" s="9"/>
      <c r="ADA279" s="9"/>
      <c r="ADB279" s="9"/>
      <c r="ADC279" s="9"/>
      <c r="ADD279" s="9"/>
      <c r="ADE279" s="9"/>
      <c r="ADF279" s="9"/>
      <c r="ADG279" s="9"/>
      <c r="ADH279" s="9"/>
      <c r="ADI279" s="9"/>
      <c r="ADJ279" s="9"/>
      <c r="ADK279" s="9"/>
      <c r="ADL279" s="9"/>
      <c r="ADM279" s="9"/>
      <c r="ADN279" s="9"/>
      <c r="ADO279" s="9"/>
      <c r="ADP279" s="9"/>
      <c r="ADQ279" s="9"/>
      <c r="ADR279" s="9"/>
      <c r="ADS279" s="9"/>
      <c r="ADT279" s="9"/>
      <c r="ADU279" s="9"/>
      <c r="ADV279" s="9"/>
      <c r="ADW279" s="9"/>
      <c r="ADX279" s="9"/>
      <c r="ADY279" s="9"/>
      <c r="ADZ279" s="9"/>
      <c r="AEA279" s="9"/>
      <c r="AEB279" s="9"/>
      <c r="AEC279" s="9"/>
      <c r="AED279" s="9"/>
      <c r="AEE279" s="9"/>
      <c r="AEF279" s="9"/>
      <c r="AEG279" s="9"/>
      <c r="AEH279" s="9"/>
      <c r="AEI279" s="9"/>
      <c r="AEJ279" s="9"/>
      <c r="AEK279" s="9"/>
      <c r="AEL279" s="9"/>
      <c r="AEM279" s="9"/>
      <c r="AEN279" s="9"/>
      <c r="AEO279" s="9"/>
      <c r="AEP279" s="9"/>
      <c r="AEQ279" s="9"/>
      <c r="AER279" s="9"/>
      <c r="AES279" s="9"/>
      <c r="AET279" s="9"/>
      <c r="AEU279" s="9"/>
      <c r="AEV279" s="9"/>
      <c r="AEW279" s="9"/>
      <c r="AEX279" s="9"/>
      <c r="AEY279" s="9"/>
      <c r="AEZ279" s="9"/>
      <c r="AFA279" s="9"/>
      <c r="AFB279" s="9"/>
      <c r="AFC279" s="9"/>
      <c r="AFD279" s="9"/>
      <c r="AFE279" s="9"/>
      <c r="AFF279" s="9"/>
      <c r="AFG279" s="9"/>
      <c r="AFH279" s="9"/>
      <c r="AFI279" s="9"/>
      <c r="AFJ279" s="9"/>
      <c r="AFK279" s="9"/>
      <c r="AFL279" s="9"/>
      <c r="AFM279" s="9"/>
      <c r="AFN279" s="9"/>
      <c r="AFO279" s="9"/>
      <c r="AFP279" s="9"/>
      <c r="AFQ279" s="9"/>
      <c r="AFR279" s="9"/>
      <c r="AFS279" s="9"/>
      <c r="AFT279" s="9"/>
      <c r="AFU279" s="9"/>
      <c r="AFV279" s="9"/>
      <c r="AFW279" s="9"/>
      <c r="AFX279" s="9"/>
      <c r="AFY279" s="9"/>
      <c r="AFZ279" s="9"/>
      <c r="AGA279" s="9"/>
      <c r="AGB279" s="9"/>
      <c r="AGC279" s="9"/>
      <c r="AGD279" s="9"/>
      <c r="AGE279" s="9"/>
      <c r="AGF279" s="9"/>
      <c r="AGG279" s="9"/>
      <c r="AGH279" s="9"/>
      <c r="AGI279" s="9"/>
      <c r="AGJ279" s="9"/>
      <c r="AGK279" s="9"/>
      <c r="AGL279" s="9"/>
      <c r="AGM279" s="9"/>
      <c r="AGN279" s="9"/>
      <c r="AGO279" s="9"/>
      <c r="AGP279" s="9"/>
      <c r="AGQ279" s="9"/>
      <c r="AGR279" s="9"/>
      <c r="AGS279" s="9"/>
      <c r="AGT279" s="9"/>
      <c r="AGU279" s="9"/>
      <c r="AGV279" s="9"/>
      <c r="AGW279" s="9"/>
      <c r="AGX279" s="9"/>
      <c r="AGY279" s="9"/>
      <c r="AGZ279" s="9"/>
      <c r="AHA279" s="9"/>
      <c r="AHB279" s="9"/>
      <c r="AHC279" s="9"/>
      <c r="AHD279" s="9"/>
      <c r="AHE279" s="9"/>
      <c r="AHF279" s="9"/>
      <c r="AHG279" s="9"/>
      <c r="AHH279" s="9"/>
      <c r="AHI279" s="9"/>
      <c r="AHJ279" s="9"/>
      <c r="AHK279" s="9"/>
      <c r="AHL279" s="9"/>
      <c r="AHM279" s="9"/>
      <c r="AHN279" s="9"/>
      <c r="AHO279" s="9"/>
      <c r="AHP279" s="9"/>
      <c r="AHQ279" s="9"/>
      <c r="AHR279" s="9"/>
      <c r="AHS279" s="9"/>
      <c r="AHT279" s="9"/>
      <c r="AHU279" s="9"/>
      <c r="AHV279" s="9"/>
      <c r="AHW279" s="9"/>
      <c r="AHX279" s="9"/>
      <c r="AHY279" s="9"/>
      <c r="AHZ279" s="9"/>
      <c r="AIA279" s="9"/>
      <c r="AIB279" s="9"/>
      <c r="AIC279" s="9"/>
      <c r="AID279" s="9"/>
      <c r="AIE279" s="9"/>
      <c r="AIF279" s="9"/>
      <c r="AIG279" s="9"/>
      <c r="AIH279" s="9"/>
      <c r="AII279" s="9"/>
      <c r="AIJ279" s="9"/>
      <c r="AIK279" s="9"/>
      <c r="AIL279" s="9"/>
      <c r="AIM279" s="9"/>
      <c r="AIN279" s="9"/>
      <c r="AIO279" s="9"/>
      <c r="AIP279" s="9"/>
      <c r="AIQ279" s="9"/>
      <c r="AIR279" s="9"/>
      <c r="AIS279" s="9"/>
      <c r="AIT279" s="9"/>
      <c r="AIU279" s="9"/>
      <c r="AIV279" s="9"/>
      <c r="AIW279" s="9"/>
      <c r="AIX279" s="9"/>
      <c r="AIY279" s="9"/>
      <c r="AIZ279" s="9"/>
      <c r="AJA279" s="9"/>
      <c r="AJB279" s="9"/>
      <c r="AJC279" s="9"/>
      <c r="AJD279" s="9"/>
      <c r="AJE279" s="9"/>
      <c r="AJF279" s="9"/>
      <c r="AJG279" s="9"/>
      <c r="AJH279" s="9"/>
      <c r="AJI279" s="9"/>
      <c r="AJJ279" s="9"/>
      <c r="AJK279" s="9"/>
      <c r="AJL279" s="9"/>
      <c r="AJM279" s="9"/>
      <c r="AJN279" s="9"/>
      <c r="AJO279" s="9"/>
      <c r="AJP279" s="9"/>
      <c r="AJQ279" s="9"/>
      <c r="AJR279" s="9"/>
      <c r="AJS279" s="9"/>
      <c r="AJT279" s="9"/>
      <c r="AJU279" s="9"/>
      <c r="AJV279" s="9"/>
      <c r="AJW279" s="9"/>
      <c r="AJX279" s="9"/>
      <c r="AJY279" s="9"/>
      <c r="AJZ279" s="9"/>
      <c r="AKA279" s="9"/>
      <c r="AKB279" s="9"/>
      <c r="AKC279" s="9"/>
      <c r="AKD279" s="9"/>
      <c r="AKE279" s="9"/>
      <c r="AKF279" s="9"/>
      <c r="AKG279" s="9"/>
      <c r="AKH279" s="9"/>
      <c r="AKI279" s="9"/>
      <c r="AKJ279" s="9"/>
      <c r="AKK279" s="9"/>
      <c r="AKL279" s="9"/>
      <c r="AKM279" s="9"/>
      <c r="AKN279" s="9"/>
      <c r="AKO279" s="9"/>
      <c r="AKP279" s="9"/>
      <c r="AKQ279" s="9"/>
      <c r="AKR279" s="9"/>
      <c r="AKS279" s="9"/>
      <c r="AKT279" s="9"/>
      <c r="AKU279" s="9"/>
      <c r="AKV279" s="9"/>
      <c r="AKW279" s="9"/>
      <c r="AKX279" s="9"/>
      <c r="AKY279" s="9"/>
      <c r="AKZ279" s="9"/>
      <c r="ALA279" s="9"/>
      <c r="ALB279" s="9"/>
      <c r="ALC279" s="9"/>
      <c r="ALD279" s="9"/>
      <c r="ALE279" s="9"/>
      <c r="ALF279" s="9"/>
      <c r="ALG279" s="9"/>
      <c r="ALH279" s="9"/>
      <c r="ALI279" s="9"/>
      <c r="ALJ279" s="9"/>
      <c r="ALK279" s="9"/>
      <c r="ALL279" s="9"/>
      <c r="ALM279" s="9"/>
      <c r="ALN279" s="9"/>
      <c r="ALO279" s="9"/>
      <c r="ALP279" s="9"/>
      <c r="ALQ279" s="9"/>
      <c r="ALR279" s="9"/>
      <c r="ALS279" s="9"/>
      <c r="ALT279" s="9"/>
      <c r="ALU279" s="9"/>
      <c r="ALV279" s="9"/>
      <c r="ALW279" s="9"/>
      <c r="ALX279" s="9"/>
      <c r="ALY279" s="9"/>
      <c r="ALZ279" s="9"/>
      <c r="AMA279" s="9"/>
      <c r="AMB279" s="9"/>
      <c r="AMC279" s="9"/>
      <c r="AMD279" s="9"/>
      <c r="AME279" s="9"/>
      <c r="AMF279" s="9"/>
      <c r="AMG279" s="9"/>
      <c r="AMH279" s="9"/>
      <c r="AMI279" s="9"/>
      <c r="AMJ279" s="9"/>
    </row>
    <row r="280" spans="1:1024" ht="17.100000000000001" customHeight="1">
      <c r="A280" s="15" t="s">
        <v>246</v>
      </c>
      <c r="B280" s="7">
        <f>SUM(C280:U280)</f>
        <v>32.799999999999997</v>
      </c>
      <c r="C280" s="7">
        <v>0</v>
      </c>
      <c r="D280" s="7">
        <f>SUM(32.8)</f>
        <v>32.799999999999997</v>
      </c>
    </row>
    <row r="281" spans="1:1024" ht="17.100000000000001" customHeight="1">
      <c r="A281" s="15" t="s">
        <v>248</v>
      </c>
      <c r="B281" s="7">
        <f>SUM(C281:U281)</f>
        <v>32</v>
      </c>
      <c r="C281" s="7">
        <v>0</v>
      </c>
      <c r="D281" s="7">
        <f>SUM(32)</f>
        <v>32</v>
      </c>
    </row>
    <row r="282" spans="1:1024" ht="17.100000000000001" customHeight="1">
      <c r="A282" s="15" t="s">
        <v>249</v>
      </c>
      <c r="B282" s="7">
        <f>SUM(C282:U282)</f>
        <v>32</v>
      </c>
      <c r="C282" s="7">
        <v>0</v>
      </c>
      <c r="D282" s="7">
        <f>SUM(32)</f>
        <v>32</v>
      </c>
    </row>
    <row r="283" spans="1:1024" ht="17.100000000000001" customHeight="1">
      <c r="A283" s="15" t="s">
        <v>250</v>
      </c>
      <c r="B283" s="7">
        <f>SUM(C283:U283)</f>
        <v>32</v>
      </c>
      <c r="C283" s="7">
        <v>0</v>
      </c>
      <c r="D283" s="7">
        <f>SUM(32)</f>
        <v>32</v>
      </c>
    </row>
    <row r="284" spans="1:1024" ht="17.100000000000001" customHeight="1">
      <c r="A284" s="15" t="s">
        <v>251</v>
      </c>
      <c r="B284" s="7">
        <f>SUM(C284:U284)</f>
        <v>32</v>
      </c>
      <c r="C284" s="7">
        <v>0</v>
      </c>
      <c r="D284" s="7">
        <f>SUM(32)</f>
        <v>32</v>
      </c>
    </row>
    <row r="285" spans="1:1024" ht="17.100000000000001" customHeight="1">
      <c r="A285" s="6" t="s">
        <v>252</v>
      </c>
      <c r="B285" s="7">
        <f>SUM(C285:U285)</f>
        <v>32</v>
      </c>
      <c r="C285" s="7">
        <v>0</v>
      </c>
      <c r="D285" s="7">
        <f>SUM(32)</f>
        <v>32</v>
      </c>
    </row>
    <row r="286" spans="1:1024" ht="17.100000000000001" customHeight="1">
      <c r="A286" s="6" t="s">
        <v>253</v>
      </c>
      <c r="B286" s="7">
        <f>SUM(C286:U286)</f>
        <v>32</v>
      </c>
      <c r="C286" s="7">
        <v>0</v>
      </c>
      <c r="D286" s="7">
        <f>SUM(32)</f>
        <v>32</v>
      </c>
    </row>
    <row r="287" spans="1:1024" ht="17.100000000000001" customHeight="1">
      <c r="A287" s="6" t="s">
        <v>254</v>
      </c>
      <c r="B287" s="7">
        <f>SUM(C287:U287)</f>
        <v>32</v>
      </c>
      <c r="C287" s="7">
        <v>0</v>
      </c>
      <c r="D287" s="7">
        <f>SUM(32)</f>
        <v>32</v>
      </c>
    </row>
    <row r="288" spans="1:1024" ht="17.100000000000001" customHeight="1">
      <c r="A288" s="6" t="s">
        <v>256</v>
      </c>
      <c r="B288" s="7">
        <f>SUM(C288:U288)</f>
        <v>32</v>
      </c>
      <c r="C288" s="7">
        <v>0</v>
      </c>
      <c r="D288" s="7">
        <f>SUM(32)</f>
        <v>32</v>
      </c>
    </row>
    <row r="289" spans="1:19" ht="17.100000000000001" customHeight="1">
      <c r="A289" s="6" t="s">
        <v>257</v>
      </c>
      <c r="B289" s="7">
        <f>SUM(C289:U289)</f>
        <v>32</v>
      </c>
      <c r="C289" s="7">
        <v>0</v>
      </c>
      <c r="D289" s="7">
        <v>0</v>
      </c>
      <c r="E289" s="8"/>
      <c r="F289" s="8"/>
      <c r="G289" s="8"/>
      <c r="H289" s="8"/>
      <c r="I289" s="8"/>
      <c r="J289" s="8"/>
      <c r="K289" s="8"/>
      <c r="L289" s="8">
        <v>32</v>
      </c>
      <c r="M289" s="8"/>
      <c r="N289" s="8"/>
      <c r="O289" s="8"/>
      <c r="P289" s="8"/>
      <c r="Q289" s="8"/>
      <c r="R289" s="8"/>
      <c r="S289" s="8"/>
    </row>
    <row r="290" spans="1:19" ht="17.100000000000001" customHeight="1">
      <c r="A290" s="6" t="s">
        <v>258</v>
      </c>
      <c r="B290" s="7">
        <f>SUM(C290:U290)</f>
        <v>32</v>
      </c>
      <c r="C290" s="7">
        <v>0</v>
      </c>
      <c r="D290" s="7">
        <v>0</v>
      </c>
      <c r="E290" s="8"/>
      <c r="F290" s="8"/>
      <c r="G290" s="8"/>
      <c r="H290" s="8"/>
      <c r="I290" s="8"/>
      <c r="J290" s="8"/>
      <c r="K290" s="8"/>
      <c r="L290" s="8">
        <v>32</v>
      </c>
      <c r="M290" s="8"/>
      <c r="N290" s="8"/>
      <c r="O290" s="8"/>
      <c r="P290" s="8"/>
      <c r="Q290" s="8"/>
      <c r="R290" s="8"/>
      <c r="S290" s="8"/>
    </row>
    <row r="291" spans="1:19" ht="17.100000000000001" customHeight="1">
      <c r="A291" s="6" t="s">
        <v>259</v>
      </c>
      <c r="B291" s="7">
        <f>SUM(C291:U291)</f>
        <v>32</v>
      </c>
      <c r="C291" s="7">
        <v>0</v>
      </c>
      <c r="D291" s="7">
        <v>0</v>
      </c>
      <c r="E291" s="8"/>
      <c r="F291" s="8">
        <f>SUM(32)</f>
        <v>32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17.100000000000001" customHeight="1">
      <c r="A292" s="6" t="s">
        <v>260</v>
      </c>
      <c r="B292" s="7">
        <f>SUM(C292:U292)</f>
        <v>32</v>
      </c>
      <c r="C292" s="7">
        <v>0</v>
      </c>
      <c r="D292" s="7">
        <v>0</v>
      </c>
      <c r="E292" s="8"/>
      <c r="F292" s="8">
        <f>SUM(32)</f>
        <v>32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17.100000000000001" customHeight="1">
      <c r="A293" s="6" t="s">
        <v>261</v>
      </c>
      <c r="B293" s="7">
        <f>SUM(C293:U293)</f>
        <v>32</v>
      </c>
      <c r="C293" s="7">
        <v>0</v>
      </c>
      <c r="D293" s="7">
        <f>SUM(32)</f>
        <v>32</v>
      </c>
    </row>
    <row r="294" spans="1:19" ht="17.100000000000001" customHeight="1">
      <c r="A294" s="6" t="s">
        <v>262</v>
      </c>
      <c r="B294" s="7">
        <f>SUM(C294:U294)</f>
        <v>32</v>
      </c>
      <c r="C294" s="7">
        <v>0</v>
      </c>
      <c r="D294" s="7">
        <f>SUM(32)</f>
        <v>32</v>
      </c>
    </row>
    <row r="295" spans="1:19" ht="17.100000000000001" customHeight="1">
      <c r="A295" s="6" t="s">
        <v>268</v>
      </c>
      <c r="B295" s="7">
        <f>SUM(C295:U295)</f>
        <v>31.6</v>
      </c>
      <c r="C295" s="7">
        <v>0</v>
      </c>
      <c r="D295" s="7">
        <v>0</v>
      </c>
      <c r="E295" s="9">
        <f>SUM(31.6)</f>
        <v>31.6</v>
      </c>
      <c r="F295" s="9"/>
    </row>
    <row r="296" spans="1:19" ht="17.100000000000001" customHeight="1">
      <c r="A296" s="6" t="s">
        <v>270</v>
      </c>
      <c r="B296" s="7">
        <f>SUM(C296:U296)</f>
        <v>31</v>
      </c>
      <c r="C296" s="7">
        <v>0</v>
      </c>
      <c r="D296" s="7">
        <v>0</v>
      </c>
      <c r="E296" s="9">
        <f>SUM(31)</f>
        <v>31</v>
      </c>
      <c r="F296" s="9"/>
    </row>
    <row r="297" spans="1:19" ht="17.100000000000001" customHeight="1">
      <c r="A297" s="6" t="s">
        <v>272</v>
      </c>
      <c r="B297" s="7">
        <f>SUM(C297:U297)</f>
        <v>31</v>
      </c>
      <c r="C297" s="7">
        <v>0</v>
      </c>
      <c r="D297" s="7">
        <v>0</v>
      </c>
      <c r="E297" s="9">
        <f>SUM(31)</f>
        <v>31</v>
      </c>
      <c r="F297" s="9"/>
    </row>
    <row r="298" spans="1:19" ht="17.100000000000001" customHeight="1">
      <c r="A298" s="6" t="s">
        <v>273</v>
      </c>
      <c r="B298" s="7">
        <f>SUM(C298:U298)</f>
        <v>31</v>
      </c>
      <c r="C298" s="7">
        <v>0</v>
      </c>
      <c r="D298" s="7">
        <f>SUM(31)</f>
        <v>31</v>
      </c>
    </row>
    <row r="299" spans="1:19" ht="17.100000000000001" customHeight="1">
      <c r="A299" s="6" t="s">
        <v>274</v>
      </c>
      <c r="B299" s="7">
        <f>SUM(C299:U299)</f>
        <v>30.6</v>
      </c>
      <c r="C299" s="7">
        <v>0</v>
      </c>
      <c r="D299" s="7">
        <v>0</v>
      </c>
      <c r="E299" s="8">
        <f>SUM(30.6)</f>
        <v>30.6</v>
      </c>
      <c r="F299" s="9"/>
    </row>
    <row r="300" spans="1:19" ht="17.100000000000001" customHeight="1">
      <c r="A300" s="6" t="s">
        <v>316</v>
      </c>
      <c r="B300" s="7">
        <f>SUM(C300:U300)</f>
        <v>30.5</v>
      </c>
      <c r="C300" s="12">
        <f>SUM(30.5)</f>
        <v>30.5</v>
      </c>
      <c r="D300" s="7">
        <v>0</v>
      </c>
    </row>
    <row r="301" spans="1:19" ht="17.100000000000001" customHeight="1">
      <c r="A301" s="6" t="s">
        <v>317</v>
      </c>
      <c r="B301" s="7">
        <f>SUM(C301:U301)</f>
        <v>30.5</v>
      </c>
      <c r="C301" s="12">
        <f>SUM(30.5)</f>
        <v>30.5</v>
      </c>
      <c r="D301" s="7">
        <v>0</v>
      </c>
    </row>
    <row r="302" spans="1:19" ht="17.100000000000001" customHeight="1">
      <c r="A302" s="6" t="s">
        <v>318</v>
      </c>
      <c r="B302" s="7">
        <f>SUM(C302:U302)</f>
        <v>30.5</v>
      </c>
      <c r="C302" s="12">
        <f>SUM(30.5)</f>
        <v>30.5</v>
      </c>
      <c r="D302" s="7">
        <v>0</v>
      </c>
    </row>
    <row r="303" spans="1:19" ht="17.100000000000001" customHeight="1">
      <c r="A303" s="6" t="s">
        <v>319</v>
      </c>
      <c r="B303" s="7">
        <f>SUM(C303:U303)</f>
        <v>30.5</v>
      </c>
      <c r="C303" s="12">
        <f>SUM(30.5)</f>
        <v>30.5</v>
      </c>
      <c r="D303" s="7">
        <v>0</v>
      </c>
    </row>
    <row r="304" spans="1:19" ht="17.100000000000001" customHeight="1">
      <c r="A304" s="6" t="s">
        <v>320</v>
      </c>
      <c r="B304" s="7">
        <f>SUM(C304:U304)</f>
        <v>30.5</v>
      </c>
      <c r="C304" s="12">
        <f>SUM(30.5)</f>
        <v>30.5</v>
      </c>
      <c r="D304" s="7">
        <v>0</v>
      </c>
    </row>
    <row r="305" spans="1:19" ht="17.100000000000001" customHeight="1">
      <c r="A305" s="6" t="s">
        <v>321</v>
      </c>
      <c r="B305" s="7">
        <f>SUM(C305:U305)</f>
        <v>30.5</v>
      </c>
      <c r="C305" s="12">
        <f>SUM(30.5)</f>
        <v>30.5</v>
      </c>
      <c r="D305" s="7">
        <v>0</v>
      </c>
    </row>
    <row r="306" spans="1:19" ht="17.100000000000001" customHeight="1">
      <c r="A306" s="6" t="s">
        <v>322</v>
      </c>
      <c r="B306" s="7">
        <f>SUM(C306:U306)</f>
        <v>30.5</v>
      </c>
      <c r="C306" s="12">
        <f>SUM(30.5)</f>
        <v>30.5</v>
      </c>
      <c r="D306" s="7">
        <v>0</v>
      </c>
    </row>
    <row r="307" spans="1:19" ht="17.100000000000001" customHeight="1">
      <c r="A307" s="6" t="s">
        <v>276</v>
      </c>
      <c r="B307" s="7">
        <f>SUM(C307:U307)</f>
        <v>30</v>
      </c>
      <c r="C307" s="7">
        <v>0</v>
      </c>
      <c r="D307" s="7">
        <v>0</v>
      </c>
      <c r="E307" s="8"/>
      <c r="F307" s="8">
        <f>SUM(30)</f>
        <v>30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17.100000000000001" customHeight="1">
      <c r="A308" s="6" t="s">
        <v>277</v>
      </c>
      <c r="B308" s="7">
        <f>SUM(C308:U308)</f>
        <v>30</v>
      </c>
      <c r="C308" s="7">
        <v>0</v>
      </c>
      <c r="D308" s="7">
        <v>0</v>
      </c>
      <c r="E308" s="8"/>
      <c r="F308" s="8">
        <f>SUM(30)</f>
        <v>30</v>
      </c>
    </row>
    <row r="309" spans="1:19" ht="17.100000000000001" customHeight="1">
      <c r="A309" s="6" t="s">
        <v>278</v>
      </c>
      <c r="B309" s="7">
        <f>SUM(C309:U309)</f>
        <v>30</v>
      </c>
      <c r="C309" s="7">
        <v>0</v>
      </c>
      <c r="D309" s="7">
        <v>0</v>
      </c>
      <c r="E309" s="8"/>
      <c r="F309" s="8">
        <f>SUM(30)</f>
        <v>30</v>
      </c>
    </row>
    <row r="310" spans="1:19" ht="17.100000000000001" customHeight="1">
      <c r="A310" s="6" t="s">
        <v>279</v>
      </c>
      <c r="B310" s="7">
        <f>SUM(C310:U310)</f>
        <v>30</v>
      </c>
      <c r="C310" s="7">
        <v>0</v>
      </c>
      <c r="D310" s="7">
        <v>0</v>
      </c>
      <c r="E310" s="8"/>
      <c r="F310" s="8">
        <f>SUM(30)</f>
        <v>30</v>
      </c>
    </row>
    <row r="311" spans="1:19" ht="17.100000000000001" customHeight="1">
      <c r="A311" s="6" t="s">
        <v>280</v>
      </c>
      <c r="B311" s="7">
        <f>SUM(C311:U311)</f>
        <v>30</v>
      </c>
      <c r="C311" s="7">
        <v>0</v>
      </c>
      <c r="D311" s="7">
        <v>0</v>
      </c>
      <c r="E311" s="8"/>
      <c r="F311" s="8">
        <f>SUM(30)</f>
        <v>30</v>
      </c>
    </row>
    <row r="312" spans="1:19" ht="17.100000000000001" customHeight="1">
      <c r="A312" s="6" t="s">
        <v>211</v>
      </c>
      <c r="B312" s="7">
        <f>SUM(C312:U312)</f>
        <v>30</v>
      </c>
      <c r="C312" s="7">
        <v>0</v>
      </c>
      <c r="D312" s="7">
        <v>0</v>
      </c>
      <c r="E312" s="8"/>
      <c r="F312" s="8"/>
      <c r="G312" s="8"/>
      <c r="H312" s="8"/>
      <c r="I312" s="8"/>
      <c r="J312" s="8"/>
      <c r="K312" s="8"/>
      <c r="L312" s="8">
        <v>30</v>
      </c>
      <c r="M312" s="8"/>
      <c r="N312" s="8"/>
      <c r="O312" s="8"/>
      <c r="P312" s="8"/>
      <c r="Q312" s="8"/>
      <c r="R312" s="8"/>
      <c r="S312" s="8"/>
    </row>
    <row r="313" spans="1:19" ht="17.100000000000001" customHeight="1">
      <c r="A313" s="6" t="s">
        <v>282</v>
      </c>
      <c r="B313" s="7">
        <f>SUM(C313:U313)</f>
        <v>30</v>
      </c>
      <c r="C313" s="7">
        <v>0</v>
      </c>
      <c r="D313" s="7">
        <v>0</v>
      </c>
      <c r="E313" s="8"/>
      <c r="F313" s="8"/>
      <c r="G313" s="8"/>
      <c r="H313" s="8"/>
      <c r="I313" s="8"/>
      <c r="J313" s="8"/>
      <c r="K313" s="8"/>
      <c r="L313" s="8"/>
      <c r="M313" s="8">
        <v>30</v>
      </c>
      <c r="N313" s="8"/>
      <c r="O313" s="8"/>
      <c r="P313" s="8"/>
      <c r="Q313" s="8"/>
      <c r="R313" s="8"/>
      <c r="S313" s="8"/>
    </row>
    <row r="314" spans="1:19" ht="17.100000000000001" customHeight="1">
      <c r="A314" s="6" t="s">
        <v>283</v>
      </c>
      <c r="B314" s="7">
        <f>SUM(C314:U314)</f>
        <v>30</v>
      </c>
      <c r="C314" s="7">
        <v>0</v>
      </c>
      <c r="D314" s="7">
        <v>0</v>
      </c>
      <c r="E314" s="8"/>
      <c r="F314" s="8"/>
      <c r="G314" s="8"/>
      <c r="H314" s="8"/>
      <c r="I314" s="8"/>
      <c r="J314" s="8"/>
      <c r="K314" s="8"/>
      <c r="L314" s="8"/>
      <c r="M314" s="8">
        <v>30</v>
      </c>
      <c r="N314" s="8"/>
      <c r="O314" s="8"/>
      <c r="P314" s="8"/>
      <c r="Q314" s="8"/>
      <c r="R314" s="8"/>
      <c r="S314" s="8"/>
    </row>
    <row r="315" spans="1:19" ht="17.100000000000001" customHeight="1">
      <c r="A315" s="6" t="s">
        <v>284</v>
      </c>
      <c r="B315" s="7">
        <f>SUM(C315:U315)</f>
        <v>30</v>
      </c>
      <c r="C315" s="7">
        <v>0</v>
      </c>
      <c r="D315" s="7">
        <f>SUM(30)</f>
        <v>30</v>
      </c>
    </row>
    <row r="316" spans="1:19" ht="17.100000000000001" customHeight="1">
      <c r="A316" s="6" t="s">
        <v>285</v>
      </c>
      <c r="B316" s="7">
        <f>SUM(C316:U316)</f>
        <v>30</v>
      </c>
      <c r="C316" s="7">
        <v>0</v>
      </c>
      <c r="D316" s="7">
        <f>SUM(30)</f>
        <v>30</v>
      </c>
    </row>
    <row r="317" spans="1:19" ht="17.100000000000001" customHeight="1">
      <c r="A317" s="6" t="s">
        <v>288</v>
      </c>
      <c r="B317" s="7">
        <f>SUM(C317:U317)</f>
        <v>30</v>
      </c>
      <c r="C317" s="7">
        <f>SUM(30)</f>
        <v>30</v>
      </c>
      <c r="D317" s="7">
        <v>0</v>
      </c>
    </row>
    <row r="318" spans="1:19" ht="17.100000000000001" customHeight="1">
      <c r="A318" s="6" t="s">
        <v>305</v>
      </c>
      <c r="B318" s="7">
        <f>SUM(C318:U318)</f>
        <v>30</v>
      </c>
      <c r="C318" s="12">
        <f>SUM(30)</f>
        <v>30</v>
      </c>
      <c r="D318" s="7">
        <v>0</v>
      </c>
    </row>
    <row r="319" spans="1:19" ht="17.100000000000001" customHeight="1">
      <c r="A319" s="6" t="s">
        <v>307</v>
      </c>
      <c r="B319" s="7">
        <f>SUM(C319:U319)</f>
        <v>30</v>
      </c>
      <c r="C319" s="12">
        <f>SUM(30)</f>
        <v>30</v>
      </c>
      <c r="D319" s="7">
        <v>0</v>
      </c>
    </row>
    <row r="320" spans="1:19" ht="17.100000000000001" customHeight="1">
      <c r="A320" s="6" t="s">
        <v>308</v>
      </c>
      <c r="B320" s="7">
        <f>SUM(C320:U320)</f>
        <v>30</v>
      </c>
      <c r="C320" s="12">
        <f>SUM(30)</f>
        <v>30</v>
      </c>
      <c r="D320" s="7">
        <v>0</v>
      </c>
    </row>
    <row r="321" spans="1:4" ht="17.100000000000001" customHeight="1">
      <c r="A321" s="6" t="s">
        <v>313</v>
      </c>
      <c r="B321" s="7">
        <f>SUM(C321:U321)</f>
        <v>30</v>
      </c>
      <c r="C321" s="12">
        <f>SUM(30)</f>
        <v>30</v>
      </c>
      <c r="D321" s="7">
        <v>0</v>
      </c>
    </row>
    <row r="322" spans="1:4" ht="17.100000000000001" customHeight="1">
      <c r="A322" s="6" t="s">
        <v>314</v>
      </c>
      <c r="B322" s="7">
        <f>SUM(C322:U322)</f>
        <v>30</v>
      </c>
      <c r="C322" s="12">
        <f>SUM(30)</f>
        <v>30</v>
      </c>
      <c r="D322" s="7">
        <v>0</v>
      </c>
    </row>
    <row r="323" spans="1:4" ht="17.100000000000001" customHeight="1">
      <c r="A323" s="6" t="s">
        <v>315</v>
      </c>
      <c r="B323" s="7">
        <f>SUM(C323:U323)</f>
        <v>30</v>
      </c>
      <c r="C323" s="12">
        <f>SUM(30)</f>
        <v>30</v>
      </c>
      <c r="D323" s="7">
        <v>0</v>
      </c>
    </row>
    <row r="324" spans="1:4" ht="17.100000000000001" customHeight="1">
      <c r="D324" s="7">
        <v>0</v>
      </c>
    </row>
    <row r="325" spans="1:4" ht="17.100000000000001" customHeight="1">
      <c r="D325" s="7">
        <v>0</v>
      </c>
    </row>
    <row r="326" spans="1:4" ht="17.100000000000001" customHeight="1">
      <c r="D326" s="7">
        <v>0</v>
      </c>
    </row>
    <row r="327" spans="1:4" ht="17.100000000000001" customHeight="1">
      <c r="D327" s="7">
        <v>0</v>
      </c>
    </row>
    <row r="328" spans="1:4" ht="17.100000000000001" customHeight="1">
      <c r="D328" s="7">
        <v>0</v>
      </c>
    </row>
    <row r="329" spans="1:4" ht="17.100000000000001" customHeight="1">
      <c r="D329" s="7">
        <v>0</v>
      </c>
    </row>
    <row r="330" spans="1:4" ht="17.100000000000001" customHeight="1">
      <c r="D330" s="7">
        <v>0</v>
      </c>
    </row>
    <row r="331" spans="1:4" ht="17.100000000000001" customHeight="1">
      <c r="D331" s="7">
        <v>0</v>
      </c>
    </row>
    <row r="332" spans="1:4" ht="17.100000000000001" customHeight="1">
      <c r="D332" s="7">
        <v>0</v>
      </c>
    </row>
    <row r="333" spans="1:4" ht="17.100000000000001" customHeight="1">
      <c r="D333" s="7">
        <v>0</v>
      </c>
    </row>
    <row r="334" spans="1:4" ht="17.100000000000001" customHeight="1">
      <c r="D334" s="7">
        <v>0</v>
      </c>
    </row>
    <row r="335" spans="1:4" ht="17.100000000000001" customHeight="1">
      <c r="A335" s="6" t="s">
        <v>323</v>
      </c>
      <c r="D335" s="7">
        <v>0</v>
      </c>
    </row>
    <row r="336" spans="1:4" ht="17.100000000000001" customHeight="1">
      <c r="D336" s="7">
        <v>0</v>
      </c>
    </row>
    <row r="337" spans="4:4" ht="17.100000000000001" customHeight="1">
      <c r="D337" s="7">
        <v>0</v>
      </c>
    </row>
    <row r="338" spans="4:4" ht="17.100000000000001" customHeight="1">
      <c r="D338" s="7">
        <v>0</v>
      </c>
    </row>
    <row r="339" spans="4:4" ht="17.100000000000001" customHeight="1">
      <c r="D339" s="7">
        <v>0</v>
      </c>
    </row>
    <row r="340" spans="4:4" ht="17.100000000000001" customHeight="1">
      <c r="D340" s="7">
        <v>0</v>
      </c>
    </row>
    <row r="341" spans="4:4" ht="17.100000000000001" customHeight="1">
      <c r="D341" s="7">
        <v>0</v>
      </c>
    </row>
    <row r="342" spans="4:4" ht="17.100000000000001" customHeight="1">
      <c r="D342" s="7">
        <v>0</v>
      </c>
    </row>
    <row r="343" spans="4:4" ht="17.100000000000001" customHeight="1">
      <c r="D343" s="7">
        <v>0</v>
      </c>
    </row>
    <row r="344" spans="4:4" ht="17.100000000000001" customHeight="1">
      <c r="D344" s="7">
        <v>0</v>
      </c>
    </row>
    <row r="345" spans="4:4" ht="17.100000000000001" customHeight="1">
      <c r="D345" s="7">
        <v>0</v>
      </c>
    </row>
    <row r="346" spans="4:4" ht="17.100000000000001" customHeight="1">
      <c r="D346" s="7">
        <v>0</v>
      </c>
    </row>
    <row r="347" spans="4:4" ht="17.100000000000001" customHeight="1">
      <c r="D347" s="7">
        <v>0</v>
      </c>
    </row>
    <row r="348" spans="4:4" ht="17.100000000000001" customHeight="1">
      <c r="D348" s="7">
        <v>0</v>
      </c>
    </row>
    <row r="349" spans="4:4" ht="17.100000000000001" customHeight="1">
      <c r="D349" s="7">
        <v>0</v>
      </c>
    </row>
    <row r="350" spans="4:4" ht="17.100000000000001" customHeight="1">
      <c r="D350" s="7">
        <v>0</v>
      </c>
    </row>
    <row r="351" spans="4:4" ht="17.100000000000001" customHeight="1">
      <c r="D351" s="7">
        <v>0</v>
      </c>
    </row>
    <row r="352" spans="4:4" ht="17.100000000000001" customHeight="1">
      <c r="D352" s="7">
        <v>0</v>
      </c>
    </row>
    <row r="353" spans="4:4" ht="17.100000000000001" customHeight="1">
      <c r="D353" s="7">
        <v>0</v>
      </c>
    </row>
    <row r="354" spans="4:4" ht="17.100000000000001" customHeight="1">
      <c r="D354" s="7">
        <v>0</v>
      </c>
    </row>
    <row r="355" spans="4:4" ht="17.100000000000001" customHeight="1">
      <c r="D355" s="7">
        <v>0</v>
      </c>
    </row>
    <row r="356" spans="4:4" ht="17.100000000000001" customHeight="1">
      <c r="D356" s="7">
        <v>0</v>
      </c>
    </row>
    <row r="357" spans="4:4" ht="17.100000000000001" customHeight="1">
      <c r="D357" s="7">
        <v>0</v>
      </c>
    </row>
    <row r="358" spans="4:4" ht="17.100000000000001" customHeight="1">
      <c r="D358" s="7">
        <v>0</v>
      </c>
    </row>
    <row r="359" spans="4:4" ht="17.100000000000001" customHeight="1">
      <c r="D359" s="7">
        <v>0</v>
      </c>
    </row>
    <row r="360" spans="4:4" ht="17.100000000000001" customHeight="1">
      <c r="D360" s="7">
        <v>0</v>
      </c>
    </row>
    <row r="361" spans="4:4" ht="17.100000000000001" customHeight="1">
      <c r="D361" s="7">
        <v>0</v>
      </c>
    </row>
    <row r="362" spans="4:4" ht="17.100000000000001" customHeight="1">
      <c r="D362" s="7">
        <v>0</v>
      </c>
    </row>
    <row r="363" spans="4:4" ht="17.100000000000001" customHeight="1">
      <c r="D363" s="7">
        <v>0</v>
      </c>
    </row>
    <row r="364" spans="4:4" ht="17.100000000000001" customHeight="1">
      <c r="D364" s="7">
        <v>0</v>
      </c>
    </row>
    <row r="365" spans="4:4" ht="17.100000000000001" customHeight="1">
      <c r="D365" s="7">
        <v>0</v>
      </c>
    </row>
    <row r="366" spans="4:4" ht="17.100000000000001" customHeight="1">
      <c r="D366" s="7">
        <v>0</v>
      </c>
    </row>
    <row r="367" spans="4:4" ht="17.100000000000001" customHeight="1">
      <c r="D367" s="7">
        <v>0</v>
      </c>
    </row>
    <row r="368" spans="4:4" ht="17.100000000000001" customHeight="1">
      <c r="D368" s="7">
        <v>0</v>
      </c>
    </row>
    <row r="369" spans="4:4" ht="17.100000000000001" customHeight="1">
      <c r="D369" s="7">
        <v>0</v>
      </c>
    </row>
    <row r="370" spans="4:4" ht="17.100000000000001" customHeight="1">
      <c r="D370" s="7">
        <v>0</v>
      </c>
    </row>
    <row r="371" spans="4:4" ht="17.100000000000001" customHeight="1">
      <c r="D371" s="7">
        <v>0</v>
      </c>
    </row>
    <row r="372" spans="4:4" ht="17.100000000000001" customHeight="1">
      <c r="D372" s="7">
        <v>0</v>
      </c>
    </row>
    <row r="373" spans="4:4" ht="17.100000000000001" customHeight="1">
      <c r="D373" s="7">
        <v>0</v>
      </c>
    </row>
    <row r="374" spans="4:4" ht="17.100000000000001" customHeight="1">
      <c r="D374" s="7">
        <v>0</v>
      </c>
    </row>
    <row r="375" spans="4:4" ht="17.100000000000001" customHeight="1">
      <c r="D375" s="7">
        <v>0</v>
      </c>
    </row>
    <row r="376" spans="4:4" ht="17.100000000000001" customHeight="1">
      <c r="D376" s="7">
        <v>0</v>
      </c>
    </row>
    <row r="377" spans="4:4" ht="17.100000000000001" customHeight="1">
      <c r="D377" s="7">
        <v>0</v>
      </c>
    </row>
    <row r="378" spans="4:4" ht="17.100000000000001" customHeight="1">
      <c r="D378" s="7">
        <v>0</v>
      </c>
    </row>
  </sheetData>
  <pageMargins left="0.70000000000000007" right="0.70000000000000007" top="1.438976377952756" bottom="1.438976377952756" header="1.045275590551181" footer="1.045275590551181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51"/>
  <sheetViews>
    <sheetView workbookViewId="0"/>
  </sheetViews>
  <sheetFormatPr defaultRowHeight="12.75" customHeight="1"/>
  <cols>
    <col min="1" max="1" width="22.8125" style="13" customWidth="1"/>
    <col min="2" max="3" width="6.625" style="13" customWidth="1"/>
    <col min="4" max="4" width="4.5625" style="13" customWidth="1"/>
    <col min="5" max="5" width="5" style="13" customWidth="1"/>
    <col min="6" max="6" width="5.75" style="13" customWidth="1"/>
    <col min="7" max="7" width="4.875" style="13" customWidth="1"/>
    <col min="8" max="8" width="4.5625" style="13" customWidth="1"/>
    <col min="9" max="10" width="5.125" style="13" customWidth="1"/>
    <col min="11" max="11" width="5" style="13" customWidth="1"/>
    <col min="12" max="12" width="4.6875" style="13" customWidth="1"/>
    <col min="13" max="13" width="6" style="13" customWidth="1"/>
    <col min="14" max="14" width="5.125" style="13" customWidth="1"/>
    <col min="15" max="15" width="4.4375" style="13" customWidth="1"/>
    <col min="16" max="16" width="4.6875" style="13" customWidth="1"/>
    <col min="17" max="17" width="9.0625" style="13" customWidth="1"/>
    <col min="18" max="257" width="8.3125" style="13" customWidth="1"/>
    <col min="258" max="1024" width="8.3125" customWidth="1"/>
  </cols>
  <sheetData>
    <row r="1" spans="1:17" ht="12.75" customHeight="1">
      <c r="A1" s="16"/>
      <c r="B1" s="16"/>
      <c r="C1" s="17"/>
      <c r="D1" s="16">
        <v>2012</v>
      </c>
      <c r="E1" s="16">
        <v>2011</v>
      </c>
      <c r="F1" s="16">
        <v>2010</v>
      </c>
      <c r="G1" s="16">
        <v>2009</v>
      </c>
      <c r="H1" s="17">
        <v>2008</v>
      </c>
      <c r="I1" s="16">
        <v>2007</v>
      </c>
      <c r="J1" s="16">
        <v>2006</v>
      </c>
      <c r="K1" s="16">
        <v>2005</v>
      </c>
      <c r="L1" s="16">
        <v>2004</v>
      </c>
      <c r="M1" s="16">
        <v>2003</v>
      </c>
      <c r="N1" s="16">
        <v>2002</v>
      </c>
      <c r="O1" s="16">
        <v>2001</v>
      </c>
      <c r="P1" s="16">
        <v>2000</v>
      </c>
      <c r="Q1" s="16" t="s">
        <v>324</v>
      </c>
    </row>
    <row r="2" spans="1:17" ht="12.75" customHeight="1">
      <c r="A2" s="18" t="s">
        <v>13</v>
      </c>
      <c r="B2" s="18">
        <v>1973</v>
      </c>
      <c r="C2" s="18"/>
      <c r="D2" s="19"/>
      <c r="E2" s="19"/>
      <c r="F2" s="19"/>
      <c r="G2" s="19">
        <v>401</v>
      </c>
      <c r="H2" s="20">
        <v>63</v>
      </c>
      <c r="I2" s="20">
        <v>261</v>
      </c>
      <c r="J2" s="20">
        <v>371</v>
      </c>
      <c r="K2" s="20">
        <v>350</v>
      </c>
      <c r="L2" s="20">
        <v>306</v>
      </c>
      <c r="M2" s="20">
        <v>188</v>
      </c>
      <c r="N2" s="20">
        <v>33</v>
      </c>
      <c r="O2" s="20"/>
      <c r="P2" s="20"/>
      <c r="Q2" s="20"/>
    </row>
    <row r="3" spans="1:17" ht="12.75" customHeight="1">
      <c r="A3" s="21" t="s">
        <v>18</v>
      </c>
      <c r="B3" s="21">
        <f>SUM(J3:AV3)</f>
        <v>952</v>
      </c>
      <c r="C3" s="21"/>
      <c r="D3" s="22"/>
      <c r="E3" s="22">
        <v>23</v>
      </c>
      <c r="F3" s="22">
        <v>144</v>
      </c>
      <c r="G3" s="22">
        <v>142</v>
      </c>
      <c r="H3" s="23">
        <v>106</v>
      </c>
      <c r="I3" s="23"/>
      <c r="J3" s="23">
        <v>183</v>
      </c>
      <c r="K3" s="23">
        <v>249</v>
      </c>
      <c r="L3" s="23">
        <v>305</v>
      </c>
      <c r="M3" s="23">
        <v>182</v>
      </c>
      <c r="N3" s="23">
        <v>33</v>
      </c>
      <c r="O3" s="23"/>
      <c r="P3" s="23"/>
      <c r="Q3" s="23"/>
    </row>
    <row r="4" spans="1:17" ht="12.75" customHeight="1">
      <c r="A4" s="24" t="s">
        <v>26</v>
      </c>
      <c r="B4" s="24">
        <v>1169</v>
      </c>
      <c r="C4" s="24"/>
      <c r="D4" s="22"/>
      <c r="E4" s="22">
        <v>400</v>
      </c>
      <c r="F4" s="22">
        <v>374.5</v>
      </c>
      <c r="G4" s="22">
        <v>249.5</v>
      </c>
      <c r="H4" s="23">
        <v>50</v>
      </c>
      <c r="I4" s="23">
        <v>55</v>
      </c>
      <c r="J4" s="23">
        <v>40</v>
      </c>
      <c r="K4" s="23"/>
      <c r="L4" s="23"/>
      <c r="M4" s="23"/>
      <c r="N4" s="23"/>
      <c r="O4" s="23"/>
      <c r="P4" s="23"/>
      <c r="Q4" s="23"/>
    </row>
    <row r="5" spans="1:17" ht="12.75" customHeight="1">
      <c r="A5" s="23" t="s">
        <v>54</v>
      </c>
      <c r="B5" s="23">
        <f>SUM(J5:AV5)</f>
        <v>449</v>
      </c>
      <c r="C5" s="23"/>
      <c r="D5" s="22"/>
      <c r="E5" s="22"/>
      <c r="F5" s="22"/>
      <c r="G5" s="22"/>
      <c r="H5" s="23"/>
      <c r="I5" s="23">
        <v>85</v>
      </c>
      <c r="J5" s="23">
        <v>129</v>
      </c>
      <c r="K5" s="23"/>
      <c r="L5" s="23"/>
      <c r="M5" s="23">
        <v>50</v>
      </c>
      <c r="N5" s="23">
        <v>160</v>
      </c>
      <c r="O5" s="23">
        <v>110</v>
      </c>
      <c r="P5" s="23"/>
      <c r="Q5" s="23"/>
    </row>
    <row r="6" spans="1:17" ht="12.75" customHeight="1">
      <c r="A6" s="23" t="s">
        <v>50</v>
      </c>
      <c r="B6" s="23">
        <v>520</v>
      </c>
      <c r="C6" s="23"/>
      <c r="D6" s="22"/>
      <c r="E6" s="22"/>
      <c r="F6" s="22"/>
      <c r="G6" s="22">
        <v>59</v>
      </c>
      <c r="H6" s="23">
        <v>355</v>
      </c>
      <c r="I6" s="23">
        <v>123</v>
      </c>
      <c r="J6" s="23">
        <v>34</v>
      </c>
      <c r="K6" s="23"/>
      <c r="L6" s="23"/>
      <c r="M6" s="23"/>
      <c r="N6" s="23"/>
      <c r="O6" s="23"/>
      <c r="P6" s="23"/>
      <c r="Q6" s="23"/>
    </row>
    <row r="7" spans="1:17" ht="12.75" customHeight="1">
      <c r="A7" s="22" t="s">
        <v>62</v>
      </c>
      <c r="B7" s="23">
        <v>500</v>
      </c>
      <c r="C7" s="23"/>
      <c r="D7" s="22"/>
      <c r="E7" s="22"/>
      <c r="F7" s="22"/>
      <c r="G7" s="22"/>
      <c r="H7" s="23"/>
      <c r="I7" s="23"/>
      <c r="J7" s="23">
        <v>107</v>
      </c>
      <c r="K7" s="23">
        <v>131</v>
      </c>
      <c r="L7" s="23">
        <v>82</v>
      </c>
      <c r="M7" s="23">
        <v>180</v>
      </c>
      <c r="N7" s="23"/>
      <c r="O7" s="23"/>
      <c r="P7" s="23"/>
      <c r="Q7" s="23"/>
    </row>
    <row r="8" spans="1:17" ht="12.75" customHeight="1">
      <c r="A8" s="22" t="s">
        <v>70</v>
      </c>
      <c r="B8" s="22">
        <v>420.5</v>
      </c>
      <c r="C8" s="22"/>
      <c r="D8" s="22"/>
      <c r="E8" s="22"/>
      <c r="F8" s="22"/>
      <c r="G8" s="22">
        <v>369</v>
      </c>
      <c r="H8" s="23">
        <v>71</v>
      </c>
      <c r="I8" s="23"/>
      <c r="J8" s="23"/>
      <c r="K8" s="23"/>
      <c r="L8" s="23"/>
      <c r="M8" s="23"/>
      <c r="N8" s="23"/>
      <c r="O8" s="23"/>
      <c r="P8" s="23"/>
      <c r="Q8" s="23"/>
    </row>
    <row r="9" spans="1:17" ht="12.75" customHeight="1">
      <c r="A9" s="22" t="s">
        <v>95</v>
      </c>
      <c r="B9" s="23">
        <v>358</v>
      </c>
      <c r="C9" s="23"/>
      <c r="D9" s="22"/>
      <c r="E9" s="22"/>
      <c r="F9" s="22"/>
      <c r="G9" s="22">
        <v>94</v>
      </c>
      <c r="H9" s="23">
        <v>102</v>
      </c>
      <c r="I9" s="23"/>
      <c r="J9" s="23"/>
      <c r="K9" s="23"/>
      <c r="L9" s="23"/>
      <c r="M9" s="23"/>
      <c r="N9" s="23"/>
      <c r="O9" s="23"/>
      <c r="P9" s="23"/>
      <c r="Q9" s="23"/>
    </row>
    <row r="10" spans="1:17" ht="12.75" customHeight="1">
      <c r="A10" s="23" t="s">
        <v>82</v>
      </c>
      <c r="B10" s="23">
        <f>SUM(J10:AV10)</f>
        <v>34</v>
      </c>
      <c r="C10" s="23"/>
      <c r="D10" s="22"/>
      <c r="E10" s="22"/>
      <c r="F10" s="22"/>
      <c r="G10" s="22"/>
      <c r="H10" s="23"/>
      <c r="I10" s="23">
        <v>289</v>
      </c>
      <c r="J10" s="23">
        <v>34</v>
      </c>
      <c r="K10" s="23"/>
      <c r="L10" s="23"/>
      <c r="M10" s="23"/>
      <c r="N10" s="23"/>
      <c r="O10" s="23"/>
      <c r="P10" s="23"/>
      <c r="Q10" s="23"/>
    </row>
    <row r="11" spans="1:17" ht="12.75" customHeight="1">
      <c r="A11" s="23" t="s">
        <v>87</v>
      </c>
      <c r="B11" s="23">
        <f>SUM(J11:AV11)</f>
        <v>80</v>
      </c>
      <c r="C11" s="23"/>
      <c r="D11" s="22"/>
      <c r="E11" s="22"/>
      <c r="F11" s="22"/>
      <c r="G11" s="22"/>
      <c r="H11" s="23">
        <v>55</v>
      </c>
      <c r="I11" s="23">
        <v>140</v>
      </c>
      <c r="J11" s="23"/>
      <c r="K11" s="23"/>
      <c r="L11" s="23"/>
      <c r="M11" s="23"/>
      <c r="N11" s="23">
        <v>80</v>
      </c>
      <c r="O11" s="23"/>
      <c r="P11" s="23"/>
      <c r="Q11" s="23"/>
    </row>
    <row r="12" spans="1:17" ht="12.75" customHeight="1">
      <c r="A12" s="23" t="s">
        <v>89</v>
      </c>
      <c r="B12" s="23">
        <v>270</v>
      </c>
      <c r="C12" s="23"/>
      <c r="D12" s="22"/>
      <c r="E12" s="22"/>
      <c r="F12" s="22"/>
      <c r="G12" s="22"/>
      <c r="H12" s="23"/>
      <c r="I12" s="23">
        <v>270</v>
      </c>
      <c r="J12" s="23"/>
      <c r="K12" s="23"/>
      <c r="L12" s="23"/>
      <c r="M12" s="23"/>
      <c r="N12" s="23"/>
      <c r="O12" s="23"/>
      <c r="P12" s="23"/>
      <c r="Q12" s="23"/>
    </row>
    <row r="13" spans="1:17" ht="12.75" customHeight="1">
      <c r="A13" s="22" t="s">
        <v>100</v>
      </c>
      <c r="B13" s="23">
        <v>225.85</v>
      </c>
      <c r="C13" s="23"/>
      <c r="D13" s="22">
        <v>118.85</v>
      </c>
      <c r="E13" s="22">
        <v>107</v>
      </c>
      <c r="F13" s="22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2.75" customHeight="1">
      <c r="A14" s="23" t="s">
        <v>114</v>
      </c>
      <c r="B14" s="23">
        <f>SUM(J14:AV14)</f>
        <v>31</v>
      </c>
      <c r="C14" s="23"/>
      <c r="D14" s="22"/>
      <c r="E14" s="22"/>
      <c r="F14" s="22"/>
      <c r="G14" s="22">
        <v>39</v>
      </c>
      <c r="H14" s="23">
        <v>92</v>
      </c>
      <c r="I14" s="23">
        <v>30</v>
      </c>
      <c r="J14" s="23">
        <v>31</v>
      </c>
      <c r="K14" s="23"/>
      <c r="L14" s="23"/>
      <c r="M14" s="23"/>
      <c r="N14" s="23"/>
      <c r="O14" s="23"/>
      <c r="P14" s="23"/>
      <c r="Q14" s="23"/>
    </row>
    <row r="15" spans="1:17" ht="12.75" customHeight="1">
      <c r="A15" s="23" t="s">
        <v>116</v>
      </c>
      <c r="B15" s="23">
        <f>SUM(J15:AV15)</f>
        <v>73</v>
      </c>
      <c r="C15" s="23"/>
      <c r="D15" s="22"/>
      <c r="E15" s="22"/>
      <c r="F15" s="22"/>
      <c r="G15" s="22"/>
      <c r="H15" s="23">
        <v>38</v>
      </c>
      <c r="I15" s="23">
        <v>74</v>
      </c>
      <c r="J15" s="23">
        <v>73</v>
      </c>
      <c r="K15" s="23"/>
      <c r="L15" s="23"/>
      <c r="M15" s="23"/>
      <c r="N15" s="23"/>
      <c r="O15" s="23"/>
      <c r="P15" s="23"/>
      <c r="Q15" s="23"/>
    </row>
    <row r="16" spans="1:17" ht="12.75" customHeight="1">
      <c r="A16" s="23" t="s">
        <v>117</v>
      </c>
      <c r="B16" s="23">
        <f>SUM(J16:AV16)</f>
        <v>0</v>
      </c>
      <c r="C16" s="23"/>
      <c r="D16" s="22"/>
      <c r="E16" s="22"/>
      <c r="F16" s="22"/>
      <c r="G16" s="22"/>
      <c r="H16" s="23"/>
      <c r="I16" s="23">
        <v>176</v>
      </c>
      <c r="J16" s="23"/>
      <c r="K16" s="23"/>
      <c r="L16" s="23"/>
      <c r="M16" s="23"/>
      <c r="N16" s="23"/>
      <c r="O16" s="23"/>
      <c r="P16" s="23"/>
      <c r="Q16" s="23"/>
    </row>
    <row r="17" spans="1:17" ht="12.75" customHeight="1">
      <c r="A17" s="23" t="s">
        <v>124</v>
      </c>
      <c r="B17" s="23">
        <f>SUM(J17:AV17)</f>
        <v>0</v>
      </c>
      <c r="C17" s="23"/>
      <c r="D17" s="22"/>
      <c r="E17" s="22"/>
      <c r="F17" s="22"/>
      <c r="G17" s="22"/>
      <c r="H17" s="23"/>
      <c r="I17" s="23">
        <v>165</v>
      </c>
      <c r="J17" s="23"/>
      <c r="K17" s="23"/>
      <c r="L17" s="23"/>
      <c r="M17" s="23"/>
      <c r="N17" s="23"/>
      <c r="O17" s="23"/>
      <c r="P17" s="23"/>
      <c r="Q17" s="23"/>
    </row>
    <row r="18" spans="1:17" ht="12.75" customHeight="1">
      <c r="A18" s="23" t="s">
        <v>131</v>
      </c>
      <c r="B18" s="23">
        <f>SUM(J18:AV18)</f>
        <v>110</v>
      </c>
      <c r="C18" s="23"/>
      <c r="D18" s="22"/>
      <c r="E18" s="22"/>
      <c r="F18" s="22"/>
      <c r="G18" s="22"/>
      <c r="H18" s="23"/>
      <c r="I18" s="23">
        <v>34</v>
      </c>
      <c r="J18" s="23"/>
      <c r="K18" s="23"/>
      <c r="L18" s="23"/>
      <c r="M18" s="23"/>
      <c r="N18" s="23">
        <v>80</v>
      </c>
      <c r="O18" s="23">
        <v>30</v>
      </c>
      <c r="P18" s="23"/>
      <c r="Q18" s="23"/>
    </row>
    <row r="19" spans="1:17" ht="12.75" customHeight="1">
      <c r="A19" s="23" t="s">
        <v>144</v>
      </c>
      <c r="B19" s="22">
        <v>122</v>
      </c>
      <c r="C19" s="22"/>
      <c r="D19" s="22"/>
      <c r="E19" s="22"/>
      <c r="F19" s="22"/>
      <c r="G19" s="22"/>
      <c r="H19" s="23">
        <v>51</v>
      </c>
      <c r="I19" s="23">
        <v>40</v>
      </c>
      <c r="J19" s="23">
        <v>31</v>
      </c>
      <c r="K19" s="23"/>
      <c r="L19" s="23"/>
      <c r="M19" s="23"/>
      <c r="N19" s="23"/>
      <c r="O19" s="23"/>
      <c r="P19" s="23"/>
      <c r="Q19" s="23"/>
    </row>
    <row r="20" spans="1:17" ht="12.75" customHeight="1">
      <c r="A20" s="25" t="s">
        <v>158</v>
      </c>
      <c r="B20" s="23">
        <f>SUM(J20:AV20)</f>
        <v>0</v>
      </c>
      <c r="C20" s="23"/>
      <c r="D20" s="22"/>
      <c r="E20" s="22"/>
      <c r="F20" s="22"/>
      <c r="G20" s="22"/>
      <c r="H20" s="23"/>
      <c r="I20" s="23">
        <v>90</v>
      </c>
      <c r="J20" s="23"/>
      <c r="K20" s="23"/>
      <c r="L20" s="23"/>
      <c r="M20" s="23"/>
      <c r="N20" s="23"/>
      <c r="O20" s="23"/>
      <c r="P20" s="23"/>
      <c r="Q20" s="23"/>
    </row>
    <row r="21" spans="1:17" ht="12.75" customHeight="1">
      <c r="A21" s="23" t="s">
        <v>128</v>
      </c>
      <c r="B21" s="23">
        <v>89</v>
      </c>
      <c r="C21" s="23"/>
      <c r="D21" s="22"/>
      <c r="E21" s="22"/>
      <c r="F21" s="22"/>
      <c r="G21" s="22"/>
      <c r="H21" s="23">
        <v>146</v>
      </c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2.75" customHeight="1">
      <c r="A22" s="22" t="s">
        <v>165</v>
      </c>
      <c r="B22" s="22">
        <v>83</v>
      </c>
      <c r="C22" s="22"/>
      <c r="D22" s="22"/>
      <c r="E22" s="22"/>
      <c r="F22" s="22"/>
      <c r="G22" s="22">
        <v>83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2.75" customHeight="1">
      <c r="A23" s="22" t="s">
        <v>181</v>
      </c>
      <c r="B23" s="23">
        <f>SUM(J23:AV23)</f>
        <v>0</v>
      </c>
      <c r="C23" s="23"/>
      <c r="D23" s="22"/>
      <c r="E23" s="22"/>
      <c r="F23" s="22"/>
      <c r="G23" s="22"/>
      <c r="H23" s="23"/>
      <c r="I23" s="23">
        <v>72</v>
      </c>
      <c r="J23" s="23"/>
      <c r="K23" s="23"/>
      <c r="L23" s="23"/>
      <c r="M23" s="23"/>
      <c r="N23" s="23"/>
      <c r="O23" s="23"/>
      <c r="P23" s="23"/>
      <c r="Q23" s="23"/>
    </row>
    <row r="24" spans="1:17" ht="12.75" customHeight="1">
      <c r="A24" s="23" t="s">
        <v>184</v>
      </c>
      <c r="B24" s="23">
        <f>SUM(J24:AV24)</f>
        <v>0</v>
      </c>
      <c r="C24" s="23"/>
      <c r="D24" s="22"/>
      <c r="E24" s="22"/>
      <c r="F24" s="22"/>
      <c r="G24" s="22"/>
      <c r="H24" s="23"/>
      <c r="I24" s="23">
        <v>69</v>
      </c>
      <c r="J24" s="23"/>
      <c r="K24" s="23"/>
      <c r="L24" s="23"/>
      <c r="M24" s="23"/>
      <c r="N24" s="23"/>
      <c r="O24" s="23"/>
      <c r="P24" s="23"/>
      <c r="Q24" s="23"/>
    </row>
    <row r="25" spans="1:17" ht="12.75" customHeight="1">
      <c r="A25" s="22" t="s">
        <v>185</v>
      </c>
      <c r="B25" s="23">
        <f>SUM(J25:AV25)</f>
        <v>0</v>
      </c>
      <c r="C25" s="23"/>
      <c r="D25" s="22"/>
      <c r="E25" s="22"/>
      <c r="F25" s="22"/>
      <c r="G25" s="22"/>
      <c r="H25" s="23"/>
      <c r="I25" s="23">
        <v>69</v>
      </c>
      <c r="J25" s="23"/>
      <c r="K25" s="23"/>
      <c r="L25" s="23"/>
      <c r="M25" s="23"/>
      <c r="N25" s="23"/>
      <c r="O25" s="23"/>
      <c r="P25" s="23"/>
      <c r="Q25" s="23"/>
    </row>
    <row r="26" spans="1:17" ht="12.75" customHeight="1">
      <c r="A26" s="23" t="s">
        <v>183</v>
      </c>
      <c r="B26" s="23">
        <v>69</v>
      </c>
      <c r="C26" s="23"/>
      <c r="D26" s="22"/>
      <c r="E26" s="22"/>
      <c r="F26" s="22"/>
      <c r="G26" s="22"/>
      <c r="H26" s="23"/>
      <c r="I26" s="23">
        <v>69</v>
      </c>
      <c r="J26" s="23"/>
      <c r="K26" s="23"/>
      <c r="L26" s="23"/>
      <c r="M26" s="23"/>
      <c r="N26" s="23"/>
      <c r="O26" s="23"/>
      <c r="P26" s="23"/>
      <c r="Q26" s="23"/>
    </row>
    <row r="27" spans="1:17" ht="12.75" customHeight="1">
      <c r="A27" s="22" t="s">
        <v>159</v>
      </c>
      <c r="B27" s="23">
        <v>69</v>
      </c>
      <c r="C27" s="23"/>
      <c r="D27" s="22"/>
      <c r="E27" s="22"/>
      <c r="F27" s="22"/>
      <c r="G27" s="22"/>
      <c r="H27" s="23"/>
      <c r="I27" s="23">
        <v>89</v>
      </c>
      <c r="J27" s="23"/>
      <c r="K27" s="23"/>
      <c r="L27" s="23"/>
      <c r="M27" s="23"/>
      <c r="N27" s="23"/>
      <c r="O27" s="23"/>
      <c r="P27" s="23"/>
      <c r="Q27" s="23"/>
    </row>
    <row r="28" spans="1:17" ht="12.75" customHeight="1">
      <c r="A28" s="25" t="s">
        <v>186</v>
      </c>
      <c r="B28" s="23">
        <f>SUM(J28:AV28)</f>
        <v>0</v>
      </c>
      <c r="C28" s="23"/>
      <c r="D28" s="22"/>
      <c r="E28" s="22"/>
      <c r="F28" s="22"/>
      <c r="G28" s="22"/>
      <c r="H28" s="23"/>
      <c r="I28" s="23">
        <v>68</v>
      </c>
      <c r="J28" s="23"/>
      <c r="K28" s="23"/>
      <c r="L28" s="23"/>
      <c r="M28" s="23"/>
      <c r="N28" s="23"/>
      <c r="O28" s="23"/>
      <c r="P28" s="23"/>
      <c r="Q28" s="23"/>
    </row>
    <row r="29" spans="1:17" ht="12.75" customHeight="1">
      <c r="A29" s="23" t="s">
        <v>183</v>
      </c>
      <c r="B29" s="23">
        <v>66</v>
      </c>
      <c r="C29" s="23"/>
      <c r="D29" s="22"/>
      <c r="E29" s="22"/>
      <c r="F29" s="22"/>
      <c r="G29" s="22"/>
      <c r="H29" s="23"/>
      <c r="I29" s="23">
        <v>69</v>
      </c>
      <c r="J29" s="23"/>
      <c r="K29" s="23"/>
      <c r="L29" s="23"/>
      <c r="M29" s="23"/>
      <c r="N29" s="23"/>
      <c r="O29" s="23"/>
      <c r="P29" s="23"/>
      <c r="Q29" s="23"/>
    </row>
    <row r="30" spans="1:17" ht="12.75" customHeight="1">
      <c r="A30" s="23" t="s">
        <v>214</v>
      </c>
      <c r="B30" s="23">
        <f>SUM(J30:AV30)</f>
        <v>0</v>
      </c>
      <c r="C30" s="23"/>
      <c r="D30" s="22"/>
      <c r="E30" s="22"/>
      <c r="F30" s="22"/>
      <c r="G30" s="22"/>
      <c r="H30" s="23"/>
      <c r="I30" s="23">
        <v>40</v>
      </c>
      <c r="J30" s="23"/>
      <c r="K30" s="23"/>
      <c r="L30" s="23"/>
      <c r="M30" s="23"/>
      <c r="N30" s="23"/>
      <c r="O30" s="23"/>
      <c r="P30" s="23"/>
      <c r="Q30" s="23"/>
    </row>
    <row r="31" spans="1:17" ht="12.75" customHeight="1">
      <c r="A31" s="23" t="s">
        <v>215</v>
      </c>
      <c r="B31" s="23">
        <f>SUM(J31:AV31)</f>
        <v>0</v>
      </c>
      <c r="C31" s="23"/>
      <c r="D31" s="22"/>
      <c r="E31" s="22"/>
      <c r="F31" s="22"/>
      <c r="G31" s="22"/>
      <c r="H31" s="23"/>
      <c r="I31" s="23">
        <v>40</v>
      </c>
      <c r="J31" s="23"/>
      <c r="K31" s="23"/>
      <c r="L31" s="23"/>
      <c r="M31" s="23"/>
      <c r="N31" s="23"/>
      <c r="O31" s="23"/>
      <c r="P31" s="23"/>
      <c r="Q31" s="23"/>
    </row>
    <row r="32" spans="1:17" ht="12.75" customHeight="1">
      <c r="A32" s="22" t="s">
        <v>218</v>
      </c>
      <c r="B32" s="23">
        <f>SUM(J32:AV32)</f>
        <v>0</v>
      </c>
      <c r="C32" s="23"/>
      <c r="D32" s="22"/>
      <c r="E32" s="22"/>
      <c r="F32" s="22"/>
      <c r="G32" s="22"/>
      <c r="H32" s="23">
        <v>39</v>
      </c>
      <c r="I32" s="23"/>
      <c r="J32" s="23"/>
      <c r="K32" s="23"/>
      <c r="L32" s="23"/>
      <c r="M32" s="23"/>
      <c r="N32" s="23"/>
      <c r="O32" s="23"/>
      <c r="P32" s="23"/>
      <c r="Q32" s="23"/>
    </row>
    <row r="33" spans="1:18" ht="12.75" customHeight="1">
      <c r="A33" s="23" t="s">
        <v>216</v>
      </c>
      <c r="B33" s="22">
        <v>39</v>
      </c>
      <c r="C33" s="22"/>
      <c r="D33" s="22"/>
      <c r="E33" s="22"/>
      <c r="F33" s="22"/>
      <c r="G33" s="22">
        <v>39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8" ht="12.75" customHeight="1">
      <c r="A34" s="23" t="s">
        <v>217</v>
      </c>
      <c r="B34" s="22">
        <v>39</v>
      </c>
      <c r="C34" s="22"/>
      <c r="D34" s="22"/>
      <c r="E34" s="22"/>
      <c r="F34" s="22"/>
      <c r="G34" s="22">
        <v>39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8" ht="12.75" customHeight="1">
      <c r="A35" s="22" t="s">
        <v>222</v>
      </c>
      <c r="B35" s="22">
        <v>37</v>
      </c>
      <c r="C35" s="22"/>
      <c r="D35" s="22"/>
      <c r="E35" s="22"/>
      <c r="F35" s="22"/>
      <c r="G35" s="22">
        <v>37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8" ht="12.75" customHeight="1">
      <c r="A36" s="25" t="s">
        <v>228</v>
      </c>
      <c r="B36" s="23">
        <f>SUM(J36:AV36)</f>
        <v>0</v>
      </c>
      <c r="C36" s="23"/>
      <c r="D36" s="22"/>
      <c r="E36" s="22"/>
      <c r="F36" s="22"/>
      <c r="G36" s="22"/>
      <c r="H36" s="23"/>
      <c r="I36" s="23">
        <v>34</v>
      </c>
      <c r="J36" s="23"/>
      <c r="K36" s="23"/>
      <c r="L36" s="23"/>
      <c r="M36" s="23"/>
      <c r="N36" s="23"/>
      <c r="O36" s="23"/>
      <c r="P36" s="23"/>
      <c r="Q36" s="23"/>
    </row>
    <row r="37" spans="1:18" ht="12.75" customHeight="1">
      <c r="A37" s="25" t="s">
        <v>118</v>
      </c>
      <c r="B37" s="23">
        <f>SUM('Hobused koos'!N73:AV73)</f>
        <v>0</v>
      </c>
      <c r="C37" s="23"/>
      <c r="D37" s="22"/>
      <c r="E37" s="22"/>
      <c r="F37" s="22"/>
      <c r="G37" s="22"/>
      <c r="H37" s="23">
        <v>174</v>
      </c>
      <c r="I37" s="23"/>
      <c r="J37" s="23"/>
      <c r="K37" s="23"/>
      <c r="L37" s="23"/>
      <c r="M37" s="23"/>
      <c r="N37" s="23"/>
      <c r="O37" s="23"/>
      <c r="P37" s="23"/>
      <c r="Q37" s="23"/>
    </row>
    <row r="38" spans="1:18" ht="12.75" customHeight="1">
      <c r="A38" s="23" t="s">
        <v>191</v>
      </c>
      <c r="B38" s="23">
        <v>32</v>
      </c>
      <c r="C38" s="23"/>
      <c r="D38" s="22"/>
      <c r="E38" s="22"/>
      <c r="F38" s="22"/>
      <c r="G38" s="22"/>
      <c r="H38" s="23">
        <v>66</v>
      </c>
      <c r="I38" s="23"/>
      <c r="J38" s="23"/>
      <c r="K38" s="23"/>
      <c r="L38" s="23"/>
      <c r="M38" s="23"/>
      <c r="N38" s="23"/>
      <c r="O38" s="23"/>
      <c r="P38" s="23"/>
      <c r="Q38" s="23"/>
    </row>
    <row r="39" spans="1:18" ht="12.75" customHeight="1">
      <c r="A39" s="23" t="s">
        <v>257</v>
      </c>
      <c r="B39" s="22">
        <v>32</v>
      </c>
      <c r="C39" s="22"/>
      <c r="D39" s="22"/>
      <c r="E39" s="22"/>
      <c r="F39" s="22"/>
      <c r="G39" s="22"/>
      <c r="H39" s="23">
        <v>32</v>
      </c>
      <c r="I39" s="22"/>
      <c r="J39" s="22"/>
      <c r="K39" s="22"/>
      <c r="L39" s="22"/>
      <c r="M39" s="22"/>
      <c r="N39" s="22"/>
      <c r="O39" s="22"/>
      <c r="P39" s="22"/>
      <c r="Q39" s="22"/>
    </row>
    <row r="40" spans="1:18" ht="12.75" customHeight="1">
      <c r="A40" s="22" t="s">
        <v>258</v>
      </c>
      <c r="B40" s="23">
        <v>32</v>
      </c>
      <c r="C40" s="23"/>
      <c r="D40" s="22"/>
      <c r="E40" s="22"/>
      <c r="F40" s="22"/>
      <c r="G40" s="22"/>
      <c r="H40" s="23">
        <v>32</v>
      </c>
      <c r="I40" s="23"/>
      <c r="J40" s="23"/>
      <c r="K40" s="23"/>
      <c r="L40" s="23"/>
      <c r="M40" s="23"/>
      <c r="N40" s="23"/>
      <c r="O40" s="23"/>
      <c r="P40" s="23"/>
      <c r="Q40" s="23"/>
    </row>
    <row r="41" spans="1:18" ht="12.75" customHeight="1">
      <c r="A41" s="23" t="s">
        <v>282</v>
      </c>
      <c r="B41" s="23">
        <f>SUM(J41:AV41)</f>
        <v>0</v>
      </c>
      <c r="C41" s="23"/>
      <c r="D41" s="22"/>
      <c r="E41" s="22"/>
      <c r="F41" s="22"/>
      <c r="G41" s="22"/>
      <c r="H41" s="23"/>
      <c r="I41" s="23">
        <v>30</v>
      </c>
      <c r="J41" s="23"/>
      <c r="K41" s="23"/>
      <c r="L41" s="23"/>
      <c r="M41" s="23"/>
      <c r="N41" s="23"/>
      <c r="O41" s="23"/>
      <c r="P41" s="23"/>
      <c r="Q41" s="23"/>
    </row>
    <row r="42" spans="1:18" ht="12.75" customHeight="1">
      <c r="A42" s="23" t="s">
        <v>283</v>
      </c>
      <c r="B42" s="23">
        <f>SUM(J42:AV42)</f>
        <v>0</v>
      </c>
      <c r="C42" s="23"/>
      <c r="D42" s="22"/>
      <c r="E42" s="22"/>
      <c r="F42" s="22"/>
      <c r="G42" s="22"/>
      <c r="H42" s="23"/>
      <c r="I42" s="23">
        <v>30</v>
      </c>
      <c r="J42" s="23"/>
      <c r="K42" s="23"/>
      <c r="L42" s="23"/>
      <c r="M42" s="23"/>
      <c r="N42" s="23"/>
      <c r="O42" s="23"/>
      <c r="P42" s="23"/>
      <c r="Q42" s="23"/>
    </row>
    <row r="43" spans="1:18" ht="12.75" customHeight="1">
      <c r="A43" s="23" t="s">
        <v>211</v>
      </c>
      <c r="B43" s="22">
        <v>30</v>
      </c>
      <c r="C43" s="22"/>
      <c r="D43" s="22"/>
      <c r="E43" s="22"/>
      <c r="F43" s="22"/>
      <c r="G43" s="22"/>
      <c r="H43" s="22">
        <v>30</v>
      </c>
      <c r="I43" s="22"/>
      <c r="J43" s="22"/>
      <c r="K43" s="22"/>
      <c r="L43" s="22"/>
      <c r="M43" s="22"/>
      <c r="N43" s="22"/>
      <c r="O43" s="22"/>
      <c r="P43" s="22"/>
      <c r="Q43" s="22"/>
    </row>
    <row r="44" spans="1:18" ht="12.75" customHeight="1">
      <c r="A44" s="22" t="s">
        <v>138</v>
      </c>
      <c r="B44" s="23">
        <f>SUM('Hobused koos'!N82:AV82)</f>
        <v>0</v>
      </c>
      <c r="C44" s="23"/>
      <c r="D44" s="22"/>
      <c r="E44" s="22"/>
      <c r="F44" s="22"/>
      <c r="G44" s="22"/>
      <c r="H44" s="23">
        <v>128</v>
      </c>
      <c r="I44" s="23"/>
      <c r="J44" s="23"/>
      <c r="K44" s="23"/>
      <c r="L44" s="23"/>
      <c r="M44" s="23"/>
      <c r="N44" s="23"/>
      <c r="O44" s="23"/>
      <c r="P44" s="23"/>
      <c r="Q44" s="23"/>
    </row>
    <row r="45" spans="1:18" ht="12.75" customHeight="1">
      <c r="A45" s="26" t="s">
        <v>25</v>
      </c>
      <c r="B45" s="24">
        <v>1188.2</v>
      </c>
      <c r="C45" s="27"/>
      <c r="D45" s="28">
        <v>206.2</v>
      </c>
      <c r="E45" s="22">
        <v>428</v>
      </c>
      <c r="F45" s="22">
        <v>522</v>
      </c>
      <c r="G45" s="22">
        <v>32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2.75" customHeight="1">
      <c r="A46" s="23" t="s">
        <v>36</v>
      </c>
      <c r="B46" s="23">
        <v>638.70000000000005</v>
      </c>
      <c r="C46" s="29"/>
      <c r="D46" s="28"/>
      <c r="E46" s="22"/>
      <c r="F46" s="22">
        <v>44</v>
      </c>
      <c r="G46" s="22">
        <v>98</v>
      </c>
      <c r="H46" s="23">
        <v>360</v>
      </c>
      <c r="I46" s="23">
        <v>213</v>
      </c>
      <c r="J46" s="23">
        <v>240</v>
      </c>
      <c r="K46" s="23"/>
      <c r="L46" s="23"/>
      <c r="M46" s="23"/>
      <c r="N46" s="23"/>
      <c r="O46" s="23"/>
      <c r="P46" s="23"/>
      <c r="Q46" s="23"/>
      <c r="R46" s="22"/>
    </row>
    <row r="47" spans="1:18" ht="12.75" customHeight="1">
      <c r="A47" s="23" t="s">
        <v>44</v>
      </c>
      <c r="B47" s="23">
        <v>614</v>
      </c>
      <c r="C47" s="29"/>
      <c r="D47" s="28"/>
      <c r="E47" s="22"/>
      <c r="F47" s="22"/>
      <c r="G47" s="22">
        <v>135</v>
      </c>
      <c r="H47" s="23">
        <v>286</v>
      </c>
      <c r="I47" s="23">
        <v>193</v>
      </c>
      <c r="J47" s="23"/>
      <c r="K47" s="23"/>
      <c r="L47" s="23"/>
      <c r="M47" s="23"/>
      <c r="N47" s="25"/>
      <c r="O47" s="23"/>
      <c r="P47" s="23"/>
      <c r="Q47" s="23"/>
      <c r="R47" s="22"/>
    </row>
    <row r="48" spans="1:18" ht="12.75" customHeight="1">
      <c r="A48" s="30" t="s">
        <v>55</v>
      </c>
      <c r="B48" s="23">
        <v>522</v>
      </c>
      <c r="C48" s="29"/>
      <c r="D48" s="28"/>
      <c r="E48" s="22"/>
      <c r="F48" s="22">
        <v>301</v>
      </c>
      <c r="G48" s="22">
        <v>221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2.75" customHeight="1">
      <c r="A49" s="23" t="s">
        <v>68</v>
      </c>
      <c r="B49" s="22">
        <v>472.5</v>
      </c>
      <c r="C49" s="28"/>
      <c r="D49" s="28"/>
      <c r="E49" s="22"/>
      <c r="F49" s="22"/>
      <c r="G49" s="22">
        <v>136</v>
      </c>
      <c r="H49" s="23">
        <v>89</v>
      </c>
      <c r="I49" s="23">
        <v>295</v>
      </c>
      <c r="J49" s="23"/>
      <c r="K49" s="23"/>
      <c r="L49" s="23"/>
      <c r="M49" s="23"/>
      <c r="N49" s="23"/>
      <c r="O49" s="23"/>
      <c r="P49" s="23"/>
      <c r="Q49" s="23"/>
      <c r="R49" s="22"/>
    </row>
    <row r="50" spans="1:18" ht="12.75" customHeight="1">
      <c r="A50" s="22" t="s">
        <v>207</v>
      </c>
      <c r="B50" s="22">
        <v>42</v>
      </c>
      <c r="C50" s="28"/>
      <c r="D50" s="28"/>
      <c r="E50" s="22">
        <v>42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 customHeight="1">
      <c r="A51" s="23" t="s">
        <v>123</v>
      </c>
      <c r="B51" s="22">
        <v>167</v>
      </c>
      <c r="C51" s="28"/>
      <c r="D51" s="28"/>
      <c r="E51" s="22"/>
      <c r="F51" s="22"/>
      <c r="G51" s="22">
        <v>135</v>
      </c>
      <c r="H51" s="23">
        <v>32</v>
      </c>
      <c r="I51" s="23"/>
      <c r="J51" s="23"/>
      <c r="K51" s="23"/>
      <c r="L51" s="23"/>
      <c r="M51" s="23"/>
      <c r="N51" s="23"/>
      <c r="O51" s="23"/>
      <c r="P51" s="23"/>
      <c r="Q51" s="23"/>
      <c r="R51" s="22"/>
    </row>
  </sheetData>
  <pageMargins left="0.70000000000000007" right="0.70000000000000007" top="1.438976377952756" bottom="1.438976377952756" header="1.045275590551181" footer="1.045275590551181"/>
  <pageSetup paperSize="0" fitToWidth="0" fitToHeight="0" pageOrder="overThenDown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Hobused koos</vt:lpstr>
      <vt:lpstr>aegunud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Maldre</dc:creator>
  <cp:lastModifiedBy>Lauri Maldre</cp:lastModifiedBy>
  <cp:revision>42</cp:revision>
  <dcterms:created xsi:type="dcterms:W3CDTF">2017-11-21T20:57:58Z</dcterms:created>
  <dcterms:modified xsi:type="dcterms:W3CDTF">2017-11-21T20:57:59Z</dcterms:modified>
</cp:coreProperties>
</file>